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64011"/>
  <mc:AlternateContent xmlns:mc="http://schemas.openxmlformats.org/markup-compatibility/2006">
    <mc:Choice Requires="x15">
      <x15ac:absPath xmlns:x15ac="http://schemas.microsoft.com/office/spreadsheetml/2010/11/ac" url="Z:\Strom\BK8-Allgemeinfestlegungen\2024 FL EE-Kostenwälzung\02.1 Konsultation Eckpunkte\Stellungnahmen\Excel\Stn_Agg\"/>
    </mc:Choice>
  </mc:AlternateContent>
  <bookViews>
    <workbookView xWindow="0" yWindow="0" windowWidth="28800" windowHeight="13740"/>
  </bookViews>
  <sheets>
    <sheet name="Tabelle1"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s>
  <definedNames>
    <definedName name="_xlnm._FilterDatabase" localSheetId="0" hidden="1">Tabelle1!$A$1:$F$159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59" i="1" l="1"/>
  <c r="A159" i="1" s="1"/>
  <c r="C159" i="1"/>
  <c r="F158" i="1"/>
  <c r="C158" i="1"/>
  <c r="F157" i="1"/>
  <c r="C157" i="1"/>
  <c r="A157" i="1" l="1"/>
  <c r="A158" i="1"/>
  <c r="F156" i="1" l="1"/>
  <c r="A156" i="1" l="1"/>
  <c r="F155" i="1" l="1"/>
  <c r="A155" i="1" l="1"/>
  <c r="F154" i="1" l="1"/>
  <c r="C154" i="1"/>
  <c r="F153" i="1"/>
  <c r="A153" i="1" l="1"/>
  <c r="A154" i="1"/>
  <c r="F151" i="1" l="1"/>
  <c r="C151" i="1"/>
  <c r="F150" i="1"/>
  <c r="C150" i="1"/>
  <c r="F149" i="1"/>
  <c r="A149" i="1" s="1"/>
  <c r="C149" i="1"/>
  <c r="A150" i="1" l="1"/>
  <c r="A151" i="1"/>
  <c r="F148" i="1" l="1"/>
  <c r="C148" i="1"/>
  <c r="F147" i="1"/>
  <c r="C147" i="1"/>
  <c r="F146" i="1"/>
  <c r="A146" i="1" s="1"/>
  <c r="C146" i="1"/>
  <c r="F145" i="1"/>
  <c r="C145" i="1"/>
  <c r="F144" i="1"/>
  <c r="C144" i="1"/>
  <c r="F143" i="1"/>
  <c r="C143" i="1"/>
  <c r="A144" i="1" l="1"/>
  <c r="A143" i="1"/>
  <c r="A147" i="1"/>
  <c r="A148" i="1"/>
  <c r="A145" i="1"/>
  <c r="F142" i="1" l="1"/>
  <c r="A142" i="1" l="1"/>
  <c r="F141" i="1" l="1"/>
  <c r="C141" i="1"/>
  <c r="F140" i="1"/>
  <c r="C140" i="1"/>
  <c r="F139" i="1"/>
  <c r="F138" i="1"/>
  <c r="C138" i="1"/>
  <c r="A138" i="1" l="1"/>
  <c r="A139" i="1"/>
  <c r="A140" i="1"/>
  <c r="A141" i="1"/>
  <c r="F137" i="1" l="1"/>
  <c r="C137" i="1"/>
  <c r="F136" i="1"/>
  <c r="C136" i="1"/>
  <c r="F135" i="1"/>
  <c r="A135" i="1" s="1"/>
  <c r="C135" i="1"/>
  <c r="F134" i="1"/>
  <c r="C134" i="1"/>
  <c r="F133" i="1"/>
  <c r="C133" i="1"/>
  <c r="F132" i="1"/>
  <c r="C132" i="1"/>
  <c r="F131" i="1"/>
  <c r="C131" i="1"/>
  <c r="F130" i="1"/>
  <c r="A130" i="1" s="1"/>
  <c r="C130" i="1"/>
  <c r="A131" i="1" l="1"/>
  <c r="A134" i="1"/>
  <c r="A136" i="1"/>
  <c r="A133" i="1"/>
  <c r="A137" i="1"/>
  <c r="A132" i="1"/>
  <c r="F129" i="1" l="1"/>
  <c r="A129" i="1" l="1"/>
  <c r="F128" i="1" l="1"/>
  <c r="A128" i="1" l="1"/>
  <c r="F127" i="1" l="1"/>
  <c r="A127" i="1" l="1"/>
  <c r="F126" i="1" l="1"/>
  <c r="A126" i="1" l="1"/>
  <c r="F125" i="1" l="1"/>
  <c r="C125" i="1"/>
  <c r="F124" i="1"/>
  <c r="C124" i="1"/>
  <c r="A124" i="1" l="1"/>
  <c r="A125" i="1"/>
  <c r="F123" i="1" l="1"/>
  <c r="A123" i="1" l="1"/>
  <c r="F122" i="1" l="1"/>
  <c r="A122" i="1" l="1"/>
  <c r="F121" i="1" l="1"/>
  <c r="A121" i="1" l="1"/>
  <c r="F120" i="1" l="1"/>
  <c r="A120" i="1" l="1"/>
  <c r="F119" i="1" l="1"/>
  <c r="C119" i="1"/>
  <c r="F118" i="1"/>
  <c r="C118" i="1"/>
  <c r="F117" i="1"/>
  <c r="A117" i="1" s="1"/>
  <c r="C117" i="1"/>
  <c r="F116" i="1"/>
  <c r="A116" i="1" s="1"/>
  <c r="C116" i="1"/>
  <c r="F115" i="1"/>
  <c r="C115" i="1"/>
  <c r="F114" i="1"/>
  <c r="C114" i="1"/>
  <c r="F113" i="1"/>
  <c r="A113" i="1" s="1"/>
  <c r="C113" i="1"/>
  <c r="F112" i="1"/>
  <c r="A112" i="1" s="1"/>
  <c r="C112" i="1"/>
  <c r="F111" i="1"/>
  <c r="C111" i="1"/>
  <c r="F110" i="1"/>
  <c r="C110" i="1"/>
  <c r="F109" i="1"/>
  <c r="A109" i="1" s="1"/>
  <c r="C109" i="1"/>
  <c r="F108" i="1"/>
  <c r="A108" i="1" s="1"/>
  <c r="C108" i="1"/>
  <c r="F107" i="1"/>
  <c r="C107" i="1"/>
  <c r="F106" i="1"/>
  <c r="C106" i="1"/>
  <c r="F105" i="1"/>
  <c r="A105" i="1" s="1"/>
  <c r="C105" i="1"/>
  <c r="F104" i="1"/>
  <c r="C104" i="1"/>
  <c r="F103" i="1"/>
  <c r="C103" i="1"/>
  <c r="F102" i="1"/>
  <c r="C102" i="1"/>
  <c r="F101" i="1"/>
  <c r="C101" i="1"/>
  <c r="A101" i="1" l="1"/>
  <c r="A104" i="1"/>
  <c r="A102" i="1"/>
  <c r="A106" i="1"/>
  <c r="A110" i="1"/>
  <c r="A114" i="1"/>
  <c r="A118" i="1"/>
  <c r="A103" i="1"/>
  <c r="A107" i="1"/>
  <c r="A111" i="1"/>
  <c r="A115" i="1"/>
  <c r="A119" i="1"/>
  <c r="F100" i="1" l="1"/>
  <c r="C100" i="1"/>
  <c r="F99" i="1"/>
  <c r="C99" i="1"/>
  <c r="F98" i="1"/>
  <c r="C98" i="1"/>
  <c r="A98" i="1" l="1"/>
  <c r="A99" i="1"/>
  <c r="A100" i="1"/>
  <c r="F97" i="1" l="1"/>
  <c r="F96" i="1"/>
  <c r="F95" i="1"/>
  <c r="F94" i="1"/>
  <c r="F93" i="1"/>
  <c r="F92" i="1"/>
  <c r="F91" i="1"/>
  <c r="A91" i="1" l="1"/>
  <c r="A92" i="1"/>
  <c r="A93" i="1"/>
  <c r="A94" i="1"/>
  <c r="A95" i="1"/>
  <c r="A96" i="1"/>
  <c r="A97" i="1"/>
  <c r="F90" i="1" l="1"/>
  <c r="C90" i="1"/>
  <c r="F89" i="1"/>
  <c r="F88" i="1"/>
  <c r="F87" i="1"/>
  <c r="F86" i="1"/>
  <c r="D86" i="1"/>
  <c r="F85" i="1"/>
  <c r="F84" i="1"/>
  <c r="F83" i="1"/>
  <c r="F82" i="1"/>
  <c r="D82" i="1"/>
  <c r="F81" i="1"/>
  <c r="F80" i="1"/>
  <c r="A80" i="1" s="1"/>
  <c r="F79" i="1"/>
  <c r="A79" i="1" s="1"/>
  <c r="A81" i="1" l="1"/>
  <c r="A90" i="1"/>
  <c r="A82" i="1"/>
  <c r="A83" i="1"/>
  <c r="A84" i="1"/>
  <c r="A85" i="1"/>
  <c r="A86" i="1"/>
  <c r="A87" i="1"/>
  <c r="A88" i="1"/>
  <c r="A89" i="1"/>
  <c r="F78" i="1" l="1"/>
  <c r="A78" i="1" l="1"/>
  <c r="F77" i="1" l="1"/>
  <c r="C77" i="1"/>
  <c r="A77" i="1" l="1"/>
  <c r="F76" i="1" l="1"/>
  <c r="A76" i="1" l="1"/>
  <c r="F75" i="1" l="1"/>
  <c r="C75" i="1"/>
  <c r="F74" i="1"/>
  <c r="C74" i="1"/>
  <c r="F73" i="1"/>
  <c r="A73" i="1" s="1"/>
  <c r="C73" i="1"/>
  <c r="A75" i="1" l="1"/>
  <c r="A74" i="1"/>
  <c r="F72" i="1" l="1"/>
  <c r="A72" i="1" l="1"/>
  <c r="F71" i="1" l="1"/>
  <c r="A71" i="1" l="1"/>
  <c r="F70" i="1" l="1"/>
  <c r="A70" i="1" l="1"/>
  <c r="F69" i="1" l="1"/>
  <c r="A69" i="1" l="1"/>
  <c r="F68" i="1" l="1"/>
  <c r="A68" i="1" l="1"/>
  <c r="F67" i="1" l="1"/>
  <c r="C67" i="1"/>
  <c r="F66" i="1"/>
  <c r="C66" i="1"/>
  <c r="F65" i="1"/>
  <c r="C65" i="1"/>
  <c r="F64" i="1"/>
  <c r="C64" i="1"/>
  <c r="F63" i="1"/>
  <c r="C63" i="1"/>
  <c r="F62" i="1"/>
  <c r="C62" i="1"/>
  <c r="F61" i="1"/>
  <c r="A61" i="1" s="1"/>
  <c r="C61" i="1"/>
  <c r="F60" i="1"/>
  <c r="C60" i="1"/>
  <c r="F59" i="1"/>
  <c r="C59" i="1"/>
  <c r="F58" i="1"/>
  <c r="C58" i="1"/>
  <c r="F57" i="1"/>
  <c r="C57" i="1"/>
  <c r="F56" i="1"/>
  <c r="C56" i="1"/>
  <c r="F55" i="1"/>
  <c r="C55" i="1"/>
  <c r="F54" i="1"/>
  <c r="C54" i="1"/>
  <c r="F53" i="1"/>
  <c r="C53" i="1"/>
  <c r="F52" i="1"/>
  <c r="C52" i="1"/>
  <c r="F51" i="1"/>
  <c r="C51" i="1"/>
  <c r="F50" i="1"/>
  <c r="C50" i="1"/>
  <c r="F49" i="1"/>
  <c r="A49" i="1" s="1"/>
  <c r="C49" i="1"/>
  <c r="F48" i="1"/>
  <c r="C48" i="1"/>
  <c r="F47" i="1"/>
  <c r="C47" i="1"/>
  <c r="F46" i="1"/>
  <c r="C46" i="1"/>
  <c r="F45" i="1"/>
  <c r="A45" i="1" s="1"/>
  <c r="C45" i="1"/>
  <c r="F44" i="1"/>
  <c r="A44" i="1" s="1"/>
  <c r="C44" i="1"/>
  <c r="F43" i="1"/>
  <c r="C43" i="1"/>
  <c r="F42" i="1"/>
  <c r="C42" i="1"/>
  <c r="F41" i="1"/>
  <c r="A41" i="1" s="1"/>
  <c r="C41" i="1"/>
  <c r="F40" i="1"/>
  <c r="A40" i="1" s="1"/>
  <c r="C40" i="1"/>
  <c r="F39" i="1"/>
  <c r="C39" i="1"/>
  <c r="F38" i="1"/>
  <c r="C38" i="1"/>
  <c r="F37" i="1"/>
  <c r="C37" i="1"/>
  <c r="F36" i="1"/>
  <c r="C36" i="1"/>
  <c r="F35" i="1"/>
  <c r="C35" i="1"/>
  <c r="F34" i="1"/>
  <c r="C34" i="1"/>
  <c r="F33" i="1"/>
  <c r="A33" i="1" s="1"/>
  <c r="C33" i="1"/>
  <c r="F32" i="1"/>
  <c r="A32" i="1" s="1"/>
  <c r="C32" i="1"/>
  <c r="F31" i="1"/>
  <c r="C31" i="1"/>
  <c r="F30" i="1"/>
  <c r="C30" i="1"/>
  <c r="F29" i="1"/>
  <c r="C29" i="1"/>
  <c r="F28" i="1"/>
  <c r="C28" i="1"/>
  <c r="F27" i="1"/>
  <c r="C27" i="1"/>
  <c r="A36" i="1" l="1"/>
  <c r="A37" i="1"/>
  <c r="A53" i="1"/>
  <c r="A57" i="1"/>
  <c r="A28" i="1"/>
  <c r="A29" i="1"/>
  <c r="A48" i="1"/>
  <c r="A65" i="1"/>
  <c r="A27" i="1"/>
  <c r="A39" i="1"/>
  <c r="A34" i="1"/>
  <c r="A38" i="1"/>
  <c r="A54" i="1"/>
  <c r="A62" i="1"/>
  <c r="A30" i="1"/>
  <c r="A31" i="1"/>
  <c r="A35" i="1"/>
  <c r="A42" i="1"/>
  <c r="A46" i="1"/>
  <c r="A50" i="1"/>
  <c r="A58" i="1"/>
  <c r="A66" i="1"/>
  <c r="A43" i="1"/>
  <c r="A47" i="1"/>
  <c r="A51" i="1"/>
  <c r="A55" i="1"/>
  <c r="A59" i="1"/>
  <c r="A63" i="1"/>
  <c r="A67" i="1"/>
  <c r="A52" i="1"/>
  <c r="A56" i="1"/>
  <c r="A60" i="1"/>
  <c r="A64" i="1"/>
  <c r="F26" i="1" l="1"/>
  <c r="A26" i="1" l="1"/>
  <c r="F25" i="1" l="1"/>
  <c r="A25" i="1" l="1"/>
  <c r="F24" i="1" l="1"/>
  <c r="F23" i="1"/>
  <c r="F22" i="1"/>
  <c r="C22" i="1"/>
  <c r="F21" i="1"/>
  <c r="A21" i="1" l="1"/>
  <c r="A22" i="1"/>
  <c r="A23" i="1"/>
  <c r="A24" i="1"/>
  <c r="F20" i="1" l="1"/>
  <c r="A20" i="1" l="1"/>
  <c r="F19" i="1" l="1"/>
  <c r="A19" i="1" l="1"/>
  <c r="F18" i="1" l="1"/>
  <c r="A18" i="1" l="1"/>
  <c r="F17" i="1" l="1"/>
  <c r="A17" i="1" l="1"/>
  <c r="F16" i="1" l="1"/>
  <c r="A16" i="1" l="1"/>
  <c r="F15" i="1" l="1"/>
  <c r="A15" i="1" l="1"/>
  <c r="F14" i="1" l="1"/>
  <c r="A14" i="1" l="1"/>
  <c r="F13" i="1" l="1"/>
  <c r="A13" i="1" l="1"/>
  <c r="F12" i="1" l="1"/>
  <c r="A12" i="1" l="1"/>
  <c r="F11" i="1" l="1"/>
  <c r="A11" i="1" l="1"/>
  <c r="F10" i="1" l="1"/>
  <c r="A10" i="1" l="1"/>
  <c r="F9" i="1" l="1"/>
  <c r="A9" i="1" l="1"/>
  <c r="F8" i="1" l="1"/>
  <c r="A8" i="1" l="1"/>
  <c r="F7" i="1" l="1"/>
  <c r="A7" i="1" l="1"/>
  <c r="F6" i="1" l="1"/>
  <c r="A6" i="1" l="1"/>
  <c r="F5" i="1" l="1"/>
  <c r="C5" i="1"/>
  <c r="F4" i="1"/>
  <c r="C4" i="1"/>
  <c r="F3" i="1"/>
  <c r="C3" i="1"/>
  <c r="F2" i="1"/>
  <c r="C2" i="1"/>
  <c r="A2" i="1" l="1"/>
  <c r="A3" i="1"/>
  <c r="A4" i="1"/>
  <c r="A5" i="1"/>
</calcChain>
</file>

<file path=xl/sharedStrings.xml><?xml version="1.0" encoding="utf-8"?>
<sst xmlns="http://schemas.openxmlformats.org/spreadsheetml/2006/main" count="464" uniqueCount="208">
  <si>
    <t>7</t>
  </si>
  <si>
    <t xml:space="preserve">Die E.ON Verteilnetzbetreiber begrüßen den Vorstoß der BNetzA zur Angleichung der regionalen Unterschiede in den Stromnetzentgelten. Das Modell wirkt unmittelbar auf die Netzentgelte aller Netz- und Umspannebenen (HS bis NS).  Es mindert die Netzentgeltspreizung in Deutschland von Netzbetreibern mit einer hohen Betroffenheit durch die Energiewende. </t>
  </si>
  <si>
    <t>14</t>
  </si>
  <si>
    <t>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Wir fordern eindringlich, die Auswirkungen von fremden nachgelagerten Netzbetreibern zu berücksichtigen.</t>
  </si>
  <si>
    <t>Wir sehen im geplanten Vorgehen eine unvollständige und systemisch nicht gerechtfertigte Benachteiligung für Netzkunden von Netzbetreibern mit nachgelagerten fremden Netzbetreibern, die von der Energiewende betroffen sind.
Für nähere Ausführungen verweisen wir auf die ausführliche schriftliche Stellungnahme der E.ON SE</t>
  </si>
  <si>
    <t>13</t>
  </si>
  <si>
    <t>Wir fordern, die maximal abgeregelte Leistung von Redispatchmaßnahmen nicht in Abzug zu bringen.</t>
  </si>
  <si>
    <t>Die Kosten aus dem Engpassmanagement und die Kosten für den Netzausbau stellen gesamtheitlich Mehrkosten zur Integration von erneuerbaren Energien dar. Damit ist der Abzug der Abregelung nicht sachgerecht. 
Aus dem konsultierten Mechanismus zur Verteilung EE-bedingter Netzkosten kann kein wirtschaftlicher Anreiz für Netzbetreiber entstehen. Vielmehr werden die Netzkunden in betroffenen Regionen nicht im Sinne des Eckpunktepapiers entlastet.  
Ferner ist festzustellen, dass Engpassmanagement überwiegend in Regionen stattfindet, in denen der Zubau der Erneuerbaren Energien am größten ist. Darüber hinaus nimmt der Netzausbau deutlich mehr Zeit in Anspruch als die Planung, Genehmigung und Errichtung von EE-Anlagen. Die Ursachen langwieriger Verfahren des Netzausbaus liegen nicht im Einflussbereich des Netzbetreibers. Das genannte Thema „zeitlicher Versatz“ wurde bereits in der Branche und mit den Behörden diskutiert und wird im Rahmen der Ermittlung des Effizienzwertes im § 32 Abs. 2 S. 2 ARegV gewürdigt, wonach die BNetzA eine Festlegung zur Berücksichtigung des zeitlichen Versatzes im Effizienzvergleich treffen kann. 
Für nähere Ausführungen verweisen wir auf die ausführliche schriftliche Stellungnahme der E.ON SE</t>
  </si>
  <si>
    <t>8</t>
  </si>
  <si>
    <t xml:space="preserve">Die Bundesnetzagentur sollte prüfen, ob mit dem vorgeschlagenen Verfahren tatsächlich eine gerechte Verteilung der EE-bedingten Mehrkosten erreicht werden kann. </t>
  </si>
  <si>
    <t>Der von der Bundesnetzagentur vorgeschlagene Ansatz zur Kostenwälzung bedient sich nur einer Kennzahl je Netzbetreiber und Spannungsebene. Dies ist unter dem Gesichtspunkt der Einfachheit des Verfahrens nachvollziehbar. Die Herleitung der EE-bedingten Mehrkosten aus dem Verhältnis von Jahreshöchstlast und installierter Erzeugungsleistung ist in Gebieten, in denen Last und Einspeisung signifikante regionale Schwerpunkte aufweisen, jedoch nicht ohne weiteres möglich.
Für nähere Ausführungen verweisen wir auf die ausführliche schriftliche Stellungnahme der E.ON SE</t>
  </si>
  <si>
    <t>Häufige Fragen und Antworten, Ziffer 2.</t>
  </si>
  <si>
    <t>„Aktuell wären 26 Netzbetreiber in Zuständigkeit der Bundesnetzagentur direkt berechtigt, ihre Mehrkosten zu wälzen. Bei den betroffenen Netzbetreibern würden die Netzentgelte um bis zu 39 Prozent sinken. Sie lägen damit meist unter und nur zum Teil noch leicht über dem Bundesdurchschnitt. Ein durchschnittlicher Haushalt (3.500 kWh/a) in den begünstigten Netzgebieten spart dadurch bis zu 192 Euro im Jahr.“
„Die folgende Tabelle stellt überblicksartig die derzeitigen, unmittelbaren Auswirkungen des beabsichtigten Modells auf die Netzentgelte für Haushaltskunden (mit 3.500 kWh/a) bei Berücksichtigung des Wälzungsbetrages dar. Es handelt sich um vorläufige Berechnungen, die im weiteren Verfahren erheblichen Änderungen unterliegen können. Den Berechnungen liegen Entgelt- und Kostendaten aus dem Jahr 2023 sowie Strukturdaten des Jahres 2021 zugrunde. Zudem wurden für diese vorläufigen Berechnungen ausschließlich Netzbetreiber in Zuständigkeit der Bundesnetzagentur betrachtet.“</t>
  </si>
  <si>
    <t>„Aktuell wären 26 Netzbetreiber in Zuständigkeit der Bundesnetzagentur direkt berechtigt, ihre Mehrkosten zu wälzen. Bei den betroffenen Netzbetreibern würden die Netzentgelte um bis zu 39 Prozent sinken. Sie lägen damit meist unter und nur zum Teil noch leicht über dem Bundesdurchschnitt. Ein durchschnittlicher Haushalt (3.500 kWh/a) in den begünstigten Netzgebieten spart dadurch bis zu 192 Euro im Jahr.
Die folgenden Tabellen stellen überblicksartig die derzeitigen, unmittelbaren Auswirkungen des beabsichtigten Modells auf die Netzentgelte für Haushaltskunden (mit 3.500 kWh/a), für Mittelspannungskunden mit 1.500 bzw. 4.000 Benutzungsstunden und für Hochspannungs-RLM-Kunden mit 1.500 bzw. 4.000 Benutzungsstunden bei Berücksichtigung des Wälzungsbetrages dar. Es handelt sich um vorläufige Berechnungen, die im weiteren Verfahren erheblichen Änderungen unterliegen können. Den Berechnungen liegen Entgelt- und Kostendaten aus dem Jahr 2023 sowie Strukturdaten des Jahres 2021 zugrunde. Zudem wurden für diese vorläufigen Berechnungen sowohl Netzbetreiber in Zuständigkeit der Bundesnetzagentur als auch in Zuständigkeit der Landesregulierungsbehörden betrachtet.“</t>
  </si>
  <si>
    <t>Die wirtschaftlichen Auswirkungen des konsultierten Verteilungsmechanismus sind nach den bisher von der BNetzA zur Verfügung gestellten Informationen nicht hinreichend transparent. Für eine abschließende Beurteilung ist daher zu fordern, dass die BNetzA die relevanten Informationen zu den wirtschaftlichen Auswirkungen in den unterschiedlichen Spannungsebenen vervollständigt. Weiterhin sollten die Ursachen für die erheblichen Veränderungen bei der Anzahl und dem Ausmaß der von dem geplanten Mechanismus profitierenden Netzbetreiber konkret erläutert werden, welche sich im Vergleich der Veröffentlichungen der BNetzA vom 01.12.2023 und vom 22.12.2023 ergeben haben.
Zum anderen bezieht sich die BNetzA bisher in der Darstellung der wirtschaftlichen Auswirkungen lediglich auf Netzbetreiber, die sich in ihrer Zuständigkeit befinden. Unklar ist es, wie viele Netzbetreiber in Zuständigkeit von Landesregulierungsbehörden die Kriterien wälzungsfähiger Mehrkosten ebenfalls erfüllen würden und inwieweit dies den insgesamt wälzungsfähigen Betrag zusätzlich erhöhen würde. Zur Evaluierung der Änderungen, die sich aufgrund des umfassend in die Netzentgeltsystematik eingreifenenden Mechanismus ergeben, ist es aber erforderlich, die Auswirkungen für alle  Netzbetreiber zu bewerten.</t>
  </si>
  <si>
    <t>Sonstiges</t>
  </si>
  <si>
    <t>„Aktuell wären 26 Netzbetreiber in Zuständigkeit der Bundesnetzagentur direkt berechtigt, ihre Mehrkosten zu wälzen. Bei den betroffenen Netzbetreibern würden die Netzentgelte um bis zu 39 Prozent sinken. Sie lägen damit meist unter und nur zum Teil noch leicht über dem Bundesdurchschnitt. Ein durchschnittlicher Haushalt (3.500 kWh/a) in den begünstigten Netzgebieten spart dadurch bis zu 192 Euro im Jahr.“
„Die folgende Tabelle stellt überblicksartig die derzeitigen, unmittelbaren Auswirkungen des beabsichtigten Modells auf die Netzentgelte für Haushaltskunden (mit 3.500 kWh/a) bei Berücksichtigung des Wälzungsbetrages dar. Es handelt sich um vorläufige Berechnungen, die im weiteren Verfahren erheblichen Änderungen unterliegen können. Den Berechnungen liegen Entgelt- und Kostendaten aus dem Jahr 2023 sowie Strukturdaten des Jahres 2021 zugrunde. Zudem wurden für diese vorläufigen Berechnungen ausschließlich Netzbetreiber in Zuständigkeit der Bundesnetzagentur betrachtet.“ Häufige Fragen und Antworten, Ziffer 2.</t>
  </si>
  <si>
    <t>Die wirtschaftlichen Auswirkungen des konsultierten Verteilungsmechanismus sind nach den bisher von der BNetzA zur Verfügung gestellten Informationen nicht hinreichend transparent. Für eine abschließende Beurteilung ist daher anzufragen, ob die BNetzA die relevanten Informationen zu den wirtschaftlichen Auswirkungen in den unterschiedlichen Spannungsebenen vervollständigt. Weiterhin sollten die Ursachen für die erheblichen Veränderungen bei der Anzahl und dem Ausmaß der von dem geplanten Mechanismus profitierenden Netzbetreiber konkret erläutert werden, welche sich im Vergleich der Veröffentlichungen der BNetzA vom 01.12.2023 und vom 22.12.2023 ergeben haben.
Zum anderen bezieht sich die BNetzA bisher in der Darstellung der wirtschaftlichen Auswirkungen lediglich auf Netzbetreiber, die sich in ihrer Zuständigkeit befinden. Unklar ist es, wie viele Netzbetreiber in Zuständigkeit von Landesregulierungsbehörden die Kriterien wälzungsfähiger Mehrkosten ebenfalls erfüllen würden und inwieweit dies den insgesamt wälzungsfähigen Betrag zusätzlich erhöhen würde. Zur Evaluierung der Änderungen, die sich aufgrund des umfassend in die Netzentgeltsystematik eingreifenenden Mechanismus ergeben, ist es aber erforderlich, die Auswirkungen für alle  Netzbetreiber zu bewerten.</t>
  </si>
  <si>
    <t>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t>
  </si>
  <si>
    <t>Der vzbv fordert, eine vollständige Angleichung der Verteilnetzentgelte zu prüfen.</t>
  </si>
  <si>
    <t>Durch die zunehmende Integration von EE-Anlagen in die Hoch-, Mittel- und Niederspannung sind die regionalen Unterschiede für die Kosten des Um- und Ausbau der Stromnetze und entsprechend in den Netzentgeltniveaus bislang weiter angestiegen. Somit werden aktuell Verbraucher:innen in bestimmten Netzregionen in ihrer Stromrechnung ungerechtfertigter Weise stärker belastet als in anderen Netzregionen. Laut BNetzA ist die Energiewende aber eine gesamtgesellschaftliche Aufgabe. Die notwendigen Investitionen in den Um- und Ausbau der Stromnetze würden somit allen Netzkunden zugutekommen. Der vzbv teilt diese Einschätzung und begrüßt den Plan der BNetzA, die Netzkosten bundesweit fairer zu verteilen. Aus Sicht des vzbv sind die aktuellen Netzentgeltunterschiede nicht notwendig, um das Energiesystem effizient auszugestalten. Es ist daher sinnvoll, in einem ersten Schritt besonders belastete Verbraucher:innen zu entlasten. Eine gleichzeitig entstehende geringfügige Mehrbelastung anderer Verbraucher:innen ist akzeptabel und gerechtfertigt. Daher sollte die BNetzA zusätzlich prüfen, wie über den aktuellen Vorschlag einer Teilangleichung der Verteilnetzentgelte hinaus eine komplette Angleichung der Netzentgelte auf der jeweiligen Spannungsebene umgesetzt werden kann. Dabei kann die bereits erfolgte schrittweise Angleichung der Übertragungsnetzentgelte als Vorbild dienen. Langfristig sollten die Stromnetzentgelte zeitvariabel beziehungsweise dynamisch und ortsabhängig die jeweiligen Netzkapazitäten abbilden.[5] [5] vgl. Agora Energiewende und Forschungsstelle für Energiewirtschaft e.V., 2023: Haushaltsnahe Flexibilitäten nut-zen, https://www.agora-energiewende.de/fileadmin/Projekte/2023/2023-14_DE_Flex_heben/A-EW_315_Flex_heben_WEB.pdf, aufgerufen am 31.01.2024.</t>
  </si>
  <si>
    <t>Der vzbv fordert, die installierte EE-Leistung fremder Netzbetreiber in der Ermittlung der EKZ zu beachten.</t>
  </si>
  <si>
    <t>Anhand der EKZ soll entschieden werden, ob Netzbetreiber ihre EE-bedingten Mehrkosten wälzen dürfen. Die EKZ wird von der installierten EE-Leistung und der zeitgleichen Jahreshöchstlast beeinflusst, wobei eine höhere installierte EE-Leistung tendenziell zu einer höheren EKZ führen kann. Bei der Zugrundelegung der installierten EE-Leistung einer Netz- und Umspannungsebene soll die installierte Leistung sämtlicher angeschlossener EE-Anlagen von untergelagerten Netz- und Umspannungsebenen berücksichtigt werden, da Rückspeisungen über mehrere Netzebenen hinweg stattfinden können. Dies würde auch EE-Anlagen von angeschlossenen fremden Netzbetreibern betreffen. Die BNetzA plant allerdings auf die Berücksichtigung dieser EE-Anlagen zu verzichten, da dies die Komplexität unverhältnismäßig erhöhen würde. Weiterhin wird argumentiert, dass geklärt werden müsse, ob die installierte EE-Leistung eines nachgelagerten fremden Netzbetreibers überhaupt einen Einfluss auf die durch den EE-Ausbau verursachte Kostenbelastung des betrachteten Netzbetreibers habe. Dieses Argument ist nach Ansicht des vzbv nicht konsistent mit der allgemeinen Vorge-hensweise. Denn bei EE-Anlagen, die innerhalb eines Netzbetreibers auf einer unterge-lagerten Ebene angeschlossen sind, wird keine Prüfung vorgenommen. Die Erhöhung der Komplexität scheint vertretbar, um die Konsistenz des Vorgehens zu erhöhen. Die installierte EE-Leistung fremder Netzbetreiber sollte daher bei der Ermittlung der EKZ beachtet werden.</t>
  </si>
  <si>
    <t>Randziffer 1: 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
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t>
  </si>
  <si>
    <t>Der vzbv fordert, die Redispatch Kosten bei der Berechnung des Wälzungsbetrages zu beachten.</t>
  </si>
  <si>
    <t xml:space="preserve">Neben den Netzausbaukosten, die durch die zunehmende Inbetriebnahme von EE-Anlagen entstehen, führt auch das erforderliche Engpassmanagement zu EE-bedingten Mehrkosten: derzeit vor allem in Form der als „Einspeisemanagement“ bezeichneten Abregelung von EE-Anlagen. Besonders betroffen von diesen Kosten sind Flächennetzbetreiber im Norden und Osten Deutschlands. Diese Netzbetreiber sind somit aktuell doppelt belastet. [6] Im zweiten Quartal des Jahres 2023 handelte es sich dabei auf Verteilnetzebene um ein Kostenvolumen von 13 Millionen Euro. [7] Laut BNetzA soll die geplante Festlegung insbesondere die Netzbetreiber entlasten, die von besonders hohen Kosten durch den Ausbau der erneuerbaren Energien betroffen sind. Daher sollten aus Sicht des vzbv auch die Redispatch Kosten beachtet werden, die von diesen Netzbetreibern getragen werden. [6] vgl. Consentec, 2021: Funktionsgerechtere Netzentgelte im Stromnetz – Ansätze zur Annäherung regionaler Entgeltniveaus, https://www.consentec.de/wp-content/uploads/2023/09/Consentec_MELUND_Netzentgelte_20211125.pdf, aufgerufen am 31.01.2024
[7] vgl. BNetzA, 2023: Netzengpassmanagement Zweites Quartal 2023, https://www.bundesnetzagentur.de/SharedDocs/Downloads/DE/Sachgebiete/Energie/Unternehmen_Institutionen/Versorgungssicherheit/Engpassmanagement/QuartalszahlenQ2_2023.pdf?__blob=publicationFile&amp;v=3, aufgerufen am 31.01.2024.
</t>
  </si>
  <si>
    <t>Der vzbv fordert, Industrieausnahmen nicht über Umlagen auf die privaten Verbraucher:innen abzuwälzen.</t>
  </si>
  <si>
    <t xml:space="preserve">Die durchschnittlichen Netzentgelte sind in den letzten Jahren schrittweise immer weiter angestiegen. Betrugen sie im Jahr 2014 noch 6,54 ct/kWh so waren es im Jahr 2023 schon 9,35 ct/kWh. [8] Ihr Anteil am Strompreis liegt aufgrund gleichzeitig steigender Beschaffungs- und Vertriebskosten relativ konstant bei knapp über 20 Prozent. [9] Sollten die Beschaffungs- und Vertriebskosten zeitnah wieder sinken, werden die Netzentgelte einen immer größeren Kostenblock auf der Stromrechnung einnehmen.  Neben den Netzentgelten bestehen weitere Umlagen, die von den Verbraucher:innen zu zahlen sind: die §19 StromNEV-Umlage, die Offshore-Netzumlage und die KraftWärme-Kopplungs-Gesetz (KWKG)-Umlage. Die §19 StromNEV-Umlage beträgt im Jahr 2024 0,643 ct/kWh, die Offshore-Netzumlage 0,656 ct/kWh und die KWKG-Umlage 0,275 ct/kWh. [10][11][12] Die §19 StromNEV-Umlage wird erhoben, um entgangene Erlöse aus der Gewährung individueller Netzentgelte für bestimmte Unternehmen auszugleichen. Das Entlastungs-volumen, welches im Rahmen individueller Netzentgelte Großverbrauchern gewährt wurde und anhand dieser Umlage allen Verbraucher:innen in Rechnung gestellt wird, betrug im Jahr 2021 fast 1,1 Milliarden Euro. [13] Weiterhin werden die Offshore-Netzumlage, welche die Offshore-Anbindungskosten finanziert, und die KWKG-Umlage, welche die finanzielle Förderung der Kraft-Wärme-Kopplung ausgleicht, von einigen Unternehmen im Rahmen der sogenannten besonde-ren Ausgleichsregelung nur teilweise bezahlt. [14] Dadurch werden die Offshore-Anbindungskosten und die finanzielle Förderung überpro-portional durch die privaten Verbraucher:innen bezahlt. [8] vgl. BNetzA, 2023: Monitoringbericht 2023, https://data.bundesnetzagentur.de/Bundesnetzagentur/SharedDocs/Mediathek/Monitoringberichte/MonitoringberichtEnergie2023.pdf, aufgerufen am 31.01.2024
[9] vgl. BDEW, 2023: BDEW-Strompreisanalyse Dezember 2023, https://www.bdew.de/media/documents/231212_BDEW-Strompreisanalyse_Dezember_2023_12.12.2023.pdf, aufge-rufen am 31.01.2024. [10] vgl. Übertragungsnetzbetreiber, 2023: Ermittlung der Umlage nach § 19 Absatz 2 StromNEV auf Netzentgelte für das Jahr 2024 für Strommengen der Endverbrauchskategorien A', B' und C' (§ 19 StromNEV-Umlage), https://www.netztransparenz.de/xspproxy/api/staticfiles/ntp-re-lau-nch/dokumente/erneuerbare%20energien%20und%20umlagen/paragraph%2019%20strom%20nev%20umlage/paragraph_19-stromnev-umlagen-%C3%BCbersicht/umlage_2023/datenbasis%20zu%20%C2%A7%2019%20stromnev-umlage%202024.pdf, aufgerufen am 31.01.2024.
[11] vgl. Übertragungsnetzbetreiber, 2023: Ermittlung der Offshore-Netzumlage 2024, https://www.netztransparenz.de/xspproxy/api/staticfiles/ntp-relaunch/dokumente/erneuerbare%20energien%20und%20umlagen/sonstige-umlagen/offshore-netzumlage/offshore-netzumlagen-%C3%BCbersicht/offshore-netzumlage-2024/konzept%20zur%20ermittlung%20on-umlage%202024.pdf, aufgerufen am 31.01.2024.
[12] vgl. Übertragungsnetzbetreiber, 2023: Ermittlung der KWKG-Umlage 2024, https://www.netztransparenz.de/xspproxy/api/staticfiles/ntp-relaunch/dokumente/erneuerbare%20energien%20und%20umlagen/kwkg-umlage/kwkg-umlagen-uebersicht/kwkg-umlage%202024/konzept%20zur%20prognose%20kwkg-umlage%202024.pdf, aufgerufen am 31.01.2024.
 [13] vgl. BNetzA, 2022: Monitoringbericht 2022, https://data.bundesnetzagentur.de/Bundesnetzagentur/SharedDocs/Mediathek/Monitoringberichte/monitoringberichtenergie2022.pdf, aufgerufen am 31.01.2024.
 [14] vgl. BAFA, o.J.: Besondere Ausgleichsregelung – Überblick: https://www.bafa.de/DE/Energie/Besondere_Ausgleichsregelung/Ueberblick/ueberblick_node.html, aufgerufen am 31.01.2024.
</t>
  </si>
  <si>
    <t>4</t>
  </si>
  <si>
    <t>Mit der Transformation zur Klimaneutralität ist auch die Versorgungsaufgabe der Netzbetreiber Veränderungen ausgesetzt. Dies führt zu lokal unterschiedlich ausgeprägten Mehrkosten, deren sachgerechte Verteilung sichergestellt werden muss. Daher ist es begrüßenswert, dass die BNetzA sich mit den vorliegenden Eckpunkten zur EE-Netzkostenwälzung dieser – in den letzten Jahren immer offensichtlicheren – Problematik der Mehrbelastung von Netzbetreibern in Regionen mit einer hohen Durchdringung von erneuerbaren Energien annimmt. Angesichts des geplanten Starts zum 1.1.2025 ist der von der BNetzA vorgeschlagene Ansatz aus Sicht des BDEW zum derzeitigen Zeitpunkt eine passende Möglichkeit, die EE-bedingten Netzkosten gerechter zu verteilen. Gleichzeitig bedarf diese Umverteilung der derzeit genannten 1,55 Milliarden Euro (die auch noch deutlich ansteigen können) einer fundierten und sachgerechten Methodik, die Entlastun-gen in allen berechtigten Fällen gewährt und dabei eine Übervorteilung vermeidet. Dabei ist es wichtig, dass die veränderten Be- und Entlastungen der Netzentgelte durch den neuen Wäl-zungsmechanismus für Verbraucher im weiteren Verfahren rechtzeitig transparent gemacht werden. Die Regulierungsbehörde sollte insbesondere die dadurch eintretenden Erhöhungen bei den Netzentgelten auch gegenüber den Verbrauchern klar kommunizieren und vertreten.</t>
  </si>
  <si>
    <t>6</t>
  </si>
  <si>
    <t>Eine wichtige Frage betrifft die Transparenz und Nachvollziehbarkeit der in den Eckpunkten genutzten Daten: An verschiedenen Stellen im Eckpunktepapier und den Anhängen werden Berechnungen durchgeführt, die sich nicht ohne weiteres nachvollziehen lassen (siehe weiter unten). Wir halten es im Sinne der Akzeptanz der Regelung für erforderlich, dass die genutzten Quellen, Datengrundlagen und Berechnungsmethoden zeitnah veröffentlicht werden, so dass eine umfassende Bewertung möglich wird.So muss die BNetzA im Sinne der Einheitlichkeit die aktuellsten Daten aus den regulatorischen Verfahren für ihre Berechnungen verwenden.. Gleiches gilt auch für die verwendeten Parameter.</t>
  </si>
  <si>
    <t xml:space="preserve">Erfreulich ist aus Sicht des BDEW das zweistufige Konsultationsverfahren, getrennt nach Konsultation des Eckpunktepapiers und des finalen Festlegungsentwurfs, sowie die angemessene Stellungnahmefrist. Ein zeitlich ausreichender und offener Diskussionsprozess hat aus Sicht des BDEW einen sehr positiven Einfluss auf die Akzeptanz und Qualität der Regelungen. </t>
  </si>
  <si>
    <t>Entscheidend für eine funktionierende branchenweite Umsetzung mit den Netzentgelten 2025 ist, dass die finalen Regelungen und Rahmenbedingungen frühzeitig feststehen. Spätestens bis Ende Juni 2024 müssen die Inhalte der Festlegungen bekannt sein, damit Netzbetreiber und Vertriebe sich auf die zum 1. Januar 2025 anstehenden Umstellungen einstellen und diese in ihren automatisierten Prozessen umsetzen können.</t>
  </si>
  <si>
    <t>Vorsorglich wird ferner darauf hingewiesen, dass bei jeder zukünftigen Anpassung der Netzentgeltsystematik darauf zu achten ist, dass die Netzentgelte weiterhin kostenreflexiv, marktneutral und verständlich sind sowie die zugestandenen Erlöse aus den Netzentgelten weiterhin sicher, planbar und kontinuierlich erreicht werden können.</t>
  </si>
  <si>
    <t>Für die Akzeptanz der Energiewende ist eine sachgerechte Verteilung von Transformations-bedingten Mehrkosten im Bereich der Stromnetze eine notwendige Voraussetzung. Mit den vorliegenden Eckpunkten adressiert die BNetzA zunächst die wichtige Frage der EE-bedingten Netzkosten und deren Verteilung innerhalb Deutschlands. Der Ausbau erneuerbarer Energien ist jedoch nur ein Baustein in der Transformation hin zur Klimaneutralität. Auch bei der hinzukommenden Belastung der Netzbetreiber durch die Elektrifizierung anderer Sektoren – wie beispielsweise Wärme und Verkehr – muss zukünftig eine sachgerechte Verteilung im Mittelpunkt der Diskussion stehen.</t>
  </si>
  <si>
    <t xml:space="preserve">Unklar bleibt, weshalb die Behörde nicht die Ergebnisse der Prüfung weiterer möglicher Wälzungsmechanismen, wie sie beispielsweise in dem von der BNetzA zitierten MELUND-Gutachten von Consentec ausgeführt werden, veröffentlicht. In den Eckpunkten wird lediglich eine Methodik differenziert dargestellt, so dass sich der Lösungsraum bereits deutlich verengt. Hier sollte die BNetzA transparent und nach wissenschaftlichen Maßstäben aufzeigen, welche alternativen Verfahren für die Wälzung der EE-bedingten Mehrkosten in Erwägung gezogen wurden und wie die Abwägung zwischen kurzfristiger Umsetzbarkeit und Qualität der Zielerreichung getroffen wurde. Grundsätzlich sind viele Herausforderungen der Energiewende im Sinne der Netzentgeltsystematik mit diesem Vorschlag noch nicht adressiert.   </t>
  </si>
  <si>
    <t>9</t>
  </si>
  <si>
    <t>Mit dem zunehmenden Ausbau der erneuerbaren Energien besteht das Risiko, dass immer mehr Netzbetreiber ihre (ebenfalls steigenden) EE-bedingten Netzkosten über die Umlage wälzen. Der Mechanismus stößt bei übermäßigen umzulegenden Volumina jedoch an seine Grenze, wird ineffektiv und schwächt die Akzeptanz der Netzentgeltsystematik. Der BDEW schlägt daher eine grundlegende Überprüfung des Instruments innerhalb von drei Jahren nach Inkrafttreten vor. Im Falle eines übermäßigen Anstiegs des Wälzungsvolumens sollte die Regelung angepasst werden. Zudem sollte die BNetzA bereits jetzt und in Zukunft regelmäßig abschätzen, wie sich die Zahl der belasteten Netzbetreiber, die Summe der zu wälzenden EE-Netzkosten und das Volumen des Umlagebetrags in den kommenden Jahren voraussichtlich entwickeln werden. Nur so können sich abzeichnende Entwicklungen früh erkannt und adressiert werden.</t>
  </si>
  <si>
    <t>10</t>
  </si>
  <si>
    <t xml:space="preserve">Es muss geklärt werden, auf welchem Weg (Beantragung durch Netzbetreiber, Prüfung durch BNetzA, o.ä.) Netzbetreiber als besonders belastet festgestellt werden. Dies gilt ins-besondere vor dem Hintergrund, dass die im Anhang IV (Stand 22.12.2023) dargestellte Auflistung nicht abschließend erscheint. </t>
  </si>
  <si>
    <t xml:space="preserve">Bei der Ermittlung der EKZ ist die installierte EE-Leistung von übergeordneter Bedeutung. In den Begriffsbestimmungen ist hierzu eine Erläuterung enthalten, obwohl die installierte Leistung in dem hier maßgeblichen Erneuerbare-Energien-Gesetz (EEG) bereits seit Jahren legaldefiniert ist. Anstelle einer eigenen Definition des Begriffs der installierten Leistung   sollte auf die etablierte Legaldefinition gem. § 3 Nr. 31 EEG verwiesen werden. Der Einsatz von Grubengas als EEG-Anlage nach § 3 Abs. 1 S. 1 EEG sollte als installierte Leistung bei der Ermittlung der EKZ mit betrachtet werden, da auch durch diese EEG-Anlagen Mehrkosten für die Netznutzer vorliegen. </t>
  </si>
  <si>
    <t>Die abgeregelte Leistung bedarf einer genaueren Definition. Unklar bleibt bisher, ob hier die Meldung der „angeforderten“ abzuregelnden Leistung aus dem Redispatch oder die Meldung der Strukturdaten aus dem Effizienzvergleich berücksichtigt werden soll.</t>
  </si>
  <si>
    <t>Durch die fehlende Berücksichtigung nachgelagerter Netzbetreiber kommt es bei Flächennetzbetreibern mit vielen nachgelagerten Netzbetreibern dazu, dass ein Teil der EE-bedingten Mehrkosten, der durch den von Rückspeisung bedingten Ausbau der Netze geprägt ist, nicht umgelegt werden kann. Es muss daher die installierte Erzeugungsleistung der nachgelagerten Netzbetreiber (Weiterverteiler) bei der Ermittlung der EKZ-Kennzahl unbedingt berücksichtigt werden. Alternativ ist eine Bereinigung der Jahreshöchstlast um die Weiterverteiler vorzunehmen. Hier kann auf dem Verfahren im Rahmen der Ermittlung des Q-Elements aufgesetzt und eine Bereinigung um sämtlicher Weiterverteiler vorgenommen werden. Beide Ansätze inkl. Daten sind auf Seiten der Netzbetreiber ohne erheblichen Aufwand möglich</t>
  </si>
  <si>
    <t>15</t>
  </si>
  <si>
    <t xml:space="preserve">Eine Abgrenzung besonders belasteter Netzbetreiber anhand eines Schwellenwerts, der die Parameter „Einspeisung aus dezentral installierter Leistung“ und „Jahreshöchstlast“ ins Verhältnis setzt, scheint im Grundsatz angemessen. </t>
  </si>
  <si>
    <t>17</t>
  </si>
  <si>
    <t>Ganz grundsätzlich ist festzustellen, dass die strukturelle Heterogenität (insb. regional stark ausgeprägte Einspeiseschwerpunkte) der Versorgungsaufgabe im vorgeschlagenen Verfahren nicht berücksichtigt ist. Strukturelle Heterogenität kann daher dazu führen, dass in großen Netzgebieten mit regionalen Einspeiseschwerpunkten, die korrespondieren Netzausbaukosten im bisherigen Ansatz nicht gewälzt werden können. Dies widerspricht der intendierten Wirkung, energiewendebedingte Kosten bundesweit zu wälzen. Wichtig ist hier, im weiteren Verfahren aufzuzeigen, dass mit dem vorgeschlagenen Verfahren dennoch eine faire Verteilung der Netzausbaukosten für Kunden in allen Regionen Deutschlands erreicht werden kann.</t>
  </si>
  <si>
    <t>20</t>
  </si>
  <si>
    <t>In Bezug auf einen auf EKZ-Schwellenwerten basierenden Mechanismus könnten Anreize zur strategischen Optimierung bestehen. So könnten Netzbetreiber beispielsweise be-stimmte Anlagen an bestimmten Netzverknüpfungspunkten allokieren, um von den Rege-lungen der Kostenwälzung zu profitieren.</t>
  </si>
  <si>
    <t>24</t>
  </si>
  <si>
    <t xml:space="preserve">Die Sachgerechtigkeit des Schwellenwerts erscheint auf Basis der verwendeten Daten diskussionswürdig und bedarf einer weiteren Validierung durch weitere Daten. Hierzu ist eine nachvollziehbare und transparente Datengrundlage zwingend. </t>
  </si>
  <si>
    <t>25</t>
  </si>
  <si>
    <t xml:space="preserve">Insbesondere der angenommene Wert der zeitgleichen Einspeisung aus der installierten EE-Leistung ist zu plausibilisieren. Auch fehlt eine hinreichende Begründung dafür, warum statt des Pauschalwerts nicht beispielsweise eine individuelle Betrachtung der Netzbetreiber auf Basis der verfügbaren Daten genutzt werden soll. Diese Informationen sollten im weiteren Prozess noch transparent gemacht und die verwendeten Daten veröffentlicht werden. </t>
  </si>
  <si>
    <t>27</t>
  </si>
  <si>
    <t xml:space="preserve">Im Allgemeinen fehlt in den Eckpunkten eine fundierte wissenschaftliche Herleitung der maximal zeitgleichen Einspeiseleistung in Höhe von 70% der installierten EE-Leistung und der Mindestlast in Höhe von 40% der maximalen Entnahmelast.  </t>
  </si>
  <si>
    <t>30</t>
  </si>
  <si>
    <t>Die verursachungsgerechteste Grundlage bei der Ermittlung des Wälzungsbetrags ist die Ermittlung nach Spannungsebene. Dabei bedarf es einer klareren Definition, nach welchen Kriterien die Netzkosten den einzelnen Ebenen zugeordnet werden. Es ist wichtig, langfristig die Überprüfbarkeit der Kostenzuteilung sicherzustellen, damit keine unzulässigen Optimierungen erfolgen. Dies bedingt eine transparente Ermittlung der Wälzungsbeträge. Daher sollte eine jährliche Veröffentlichung der Eingangsparameter für die Berechnung der EKZ, die ermittelte EKZ und die netzbetreiberindividuellen Wälzungsbeträge jeweils je Netzebene für die betroffenen Netzbetreiber durch die Bundesnetzagentur erfolgen.</t>
  </si>
  <si>
    <t>38</t>
  </si>
  <si>
    <t xml:space="preserve">Gerade auch bei der Ermittlung des Wälzungsbetrags ist es entscheidend, dass die angegebene Kurve und Formel die Realität im Netz bestmöglich abbilden. Entsprechend sind die enthaltenen Werte (0,4 und 0,7) kritisch zu hinterfragen und zu prüfen (siehe auch Kapitel 2). Dies trägt auch zur Akzeptanz der angedachten bundesweiten Kostenwälzung bei. </t>
  </si>
  <si>
    <t>46</t>
  </si>
  <si>
    <t xml:space="preserve">Dazu sollte auch stärker ausgeführt werden, warum der vorgeschlagene ingenieurswissenschaftliche Ansatz zur Ermittlung des Wälzungsbetrags dem linearen Ansatz aus Sicht der BNetzA überlegen ist. </t>
  </si>
  <si>
    <t>52</t>
  </si>
  <si>
    <t>Durch die in den Eckpunkten gewählte Ausgestaltung des Mechanismus wird nicht nur die regional unterschiedliche Kostenbelastung adressiert, sondern auch die Kostenbelastung zwi-schen Kundengruppen im Vergleich zur bisherigen Refinanzierung über die Netzentgelte verändert. Ob hierzu langfristig die Nutzung des §19 (2) StromNEV-Mechanismus und eine reine Arbeitspreisbetrachtung die geeignete Lösung ist, gilt es zu prüfen. Gerade übermäßige Kom-plexitäten sollten dabei vermieden werden.</t>
  </si>
  <si>
    <t>53</t>
  </si>
  <si>
    <t>Der BDEW begrüßt als schnell umsetzbaren Ansatz, dass der neue Wälzungsbetrag über ein bestehendes System abgewickelt werden soll und so auch die Umsetzung beschleunigt werden kann. Der Finanzierungsmechanismus ändert aber das Volumen der bestehenden §19 (2)-StromNEV-Umlage maßgeblich. So geht die BNetzA aktuell (Stand Dezember 2023) etwa von einer Verdopplung der StromNEV-Umlagehöhe durch die neuen Wälzungskosten ab 1. Januar 2025 aus. Vor dem Hintergrund der politisch angestrebten EE-Zubauziele ist zudem davon auszugehen, dass die EE-bedingten Netzkosten weiter steigen werden.</t>
  </si>
  <si>
    <t xml:space="preserve">Der BDEW weist  darauf hin, dass Vertriebe, die aktuell Festpreisverträge mit einer Laufzeit von mehr als einem Jahr anbieten, die steigenden Umlageerhöhungen nicht mehr einpreisen können und die erhöhten Kosten entsprechend selbst tragen müssen. </t>
  </si>
  <si>
    <t>54</t>
  </si>
  <si>
    <t xml:space="preserve">Offen ist bisher noch die Frage, welchem ÜNB gegenüber ein regelzonenübergreifender VNB seine EE-Kostenwälzung geltend macht. Hier sollte eine Aufschlüsselung nach Stromabsatz des VNB an Letztverbraucher in der jeweiligen Regelzone erfolgen. Das heißt, dass die Kosten gem. der gelebten Praxis anteilig gemäß Letztverbrauch, auf die entsprechenden ÜNB verteilt werden. </t>
  </si>
  <si>
    <t>55</t>
  </si>
  <si>
    <t>Aus den neuen Regelungen zur EE-Kostenwälzung ergeben sich Vorfinanzierungsrisiken für die VNB, die in ihrer Wirkung ausgeschlossen werden müssen.</t>
  </si>
  <si>
    <t>56</t>
  </si>
  <si>
    <t>Im Sinne einer pragmatischen Umsetzung sollte die neue Umlageregelung über einen Meldeprozess von der bestehenden §19 (2)-Umlage an die ÜNB gemeldet werden. Dies sollte so früh wie möglich erfolgen.</t>
  </si>
  <si>
    <t>Vertriebe benötigen für die Berücksichtigung der jährlich anzupassenden Umlage ausreichende und verlässliche Vorlaufzeiten. Anpassungen nach den geltenden Fristen sollten von Politik und Regulierung möglichst vermieden werden. Bei der Veröffentlichung der Umlagehöhe sind die einzelnen Kostenbestandteile sowie Berechnungsmethodik hinreichend transparent für alle Marktteilnehmer darzustellen.</t>
  </si>
  <si>
    <t>Sofern auch die Fristen für die Datenmeldungsprozesse mit denen für die §19 Absatz 2 Stromnetzentgeltverordnung (StromNEV)-Umlage synchronisiert werden sollen, müssen relevante Informationen vorher geprüft und übermittelt sein. Die Frist zur Datenmeldung an die Übertragungsnetzbetreiber (ÜNB) zum 15. Oktober lässt keinen Spielraum für die bilaterale Klärung von Fragen oder Unklarheiten. Dies gilt insbesondere in der initialen Phase der Umsetzung sowie bei ggf. Hinzukommen weiterer belasteter Netzbetreiber in die hier vorgeschlagene Systematik</t>
  </si>
  <si>
    <t>68</t>
  </si>
  <si>
    <t>Der Plan-Ist-Abgleich der Erlösobergrenzen wird sich voraussichtlich über mehrere Jahre strecken (Grundlage ist eine beschiedene und „gerichtsfeste“ EOG des Jahres, inkl. Regulierungskonto). Im Sinne der praktischen Umsetzung müssen Korrekturen an den zu meldenden Daten über Jahre hinweg möglich sein, da die Folge ansonsten eine sehr vorsichtige EOG-Planung ist. Zwar besteht so wiederum die Gefahr, dass ein korrekter Ausgleich der EE-Mehrkosten erst viele Jahre im Nachhinein möglich ist. Zudem ist die EOG für ein Jahr t erst klar, sobald die Prüfung der BNetzA beziehungsweise der Landesregulierungsbehörden, in der derzeitigen Abwicklung frühestens im Zusammenhang mit der Prüfung des Regulierungskontos, abgeschlossen ist. In dieser Konstellation ist es wichtig, den Plan-Ist-Abgleich und dessen Berücksichtigung in der Wälzung beziehungsweise der Abrechnung der Kosten für die betroffenen Netzbetreiber nicht unter die gesetzlichen Verjährungsfristen fallen zu lassen. Die entsprechenden Abrechnungen im Zusammenhang mit dem Plan-Ist-Abgleich sollten in Abhängigkeit von der Feststellung der zulässigen Erlösobergrenze durch die Bundesnetzagentur ermöglicht werden.</t>
  </si>
  <si>
    <t>69</t>
  </si>
  <si>
    <t>Weiterhin fehlt eine genaue Abgrenzung zwischen dem Plan-Ist-Abgleich durch das Regulierungskonto und durch den Wälzungsmechanismus der Umlage nach §19 (2)-StromNEV-Umlage. Hier wird es in der Detailausgestaltung wichtig sein, dass die Prozesse klar definiert sind, einschließlich der Vorgaben, welche Daten die betroffenen Netzbetreiber wann und an wen melden. So kann die klare Trennung zwischen beiden Systemen (NNE-Kalkulation und Wälzung) gewährleistet werden.</t>
  </si>
  <si>
    <t>Wichtig ist, dass die herangezogenen Werte (installierte Leistung, Jahreshöchstlast, maximale Reduzierungsleistung der Spannungsebene im Rahmen des Redispatch) einer Prüfung unterzogen werden. Dabei sollte sich die Nachweispflicht auf die Netzbetreiber beschränken, die einen Wälzungsbetrag erhalten. Hierfür bieten sich verschiedenen Vorgehensweisen an. Für das Einbringen in die Ist-Abrechnung ggü. dem ÜNB im Rahmen der §19 (2) StromNEV-Umlage sollte der endgültige Wälzungsbetrag auf jeden Fall im entsprechend §19 StromNEV i.V.m. §30 KWKG zu erstellenden Kostentestat des VNB ausgewiesen und testiert werden. Eine Abrechnung des Deltas zwischen prognostiziertem und tatsächlichem Wälzungsbetrag hat zwingend in der Sphäre der § 19(2)-Umlage zu erfolgen da ansonsten Verwerfungen in der Umlage sowie eine unerwünschte Vermischung zwischen Umlage und Netzentgeltsachverhalten (Regulatorik) stattfindet. Die notwendige Nachtestierung sollte nach Abschluss aller Prüfungsvorgänge durch die BNetzA einmalig erfolgen</t>
  </si>
  <si>
    <t>Anhang IV</t>
  </si>
  <si>
    <t xml:space="preserve">Die bestehende BNetzA-Übersicht über die besonders belasteten Netzbetreiber, Bundesländer, etc. muss im weiteren Verfahren auf Basis aktueller Daten überprüft werden, um Transparenz und Betroffenheiten bezüglich der erwarteten Entlastungen zu schaffen. Neben den durch die BNetzA beaufsichtigten Netzbetreibern sollten auch alle weiteren Netzbetreiber in den Dar-stellungen berücksichtigt werden, um ein realistisches Bild über die Auswirkungen des Wälzungsmechanismus zu erhalten.  </t>
  </si>
  <si>
    <t>2</t>
  </si>
  <si>
    <t>Allgemeiner Hinweis: Der neue Wälzungsmechanismus von Seiten der Politik klar und deutlich kommuniziert werden, um die Akzeptanz der Maßnahme zu erhöhen. Hier sind Bundesregierung und BNetzA primär gefordert, mit Informations- und Aufklärungskampagnen Verbraucher auf Kostensteigerungen vorzubereiten.</t>
  </si>
  <si>
    <t xml:space="preserve">Transparente Kommunikation der neuen Preiskomponente durch Regulierer und Politik : Das gewählte Verfahren der Abgrenzung von energiewendebedingten Kostenbestandteilen in Abhängigkeit der individuellen EKZ scheint angemessen, da es auf der einen Seite Sorge trägt, dass EE-bedingte Mehrkosten verursachergerecht berücksichtigt werden und auf der anderen Seite die Komplexität Berechnungsmethodik angemessen erscheint. Dennoch sollte die Berechnungsmethodik für Verbraucherinnen und Verbraucher im weiteren Verfahren rechtzeitig transparent aufbereitet werden. Die Kommunikation der Wälzung sollte politisch begründet werden, um die Akzeptanz der Maßnahme zu erhöhen. </t>
  </si>
  <si>
    <t>Veröffentlichungsfristen mit bestehenden Fristen zur Bekanntgabe der NNE, Abgaben und Umlagen synchronisieren, Umlagehöhe muss am 15.10. für das Folgejahr verbindlich bekanntgegeben werden, Rückwirkende Änderungen ausgeschlossen, Transparente Darstellung der Kalkulation der Umlagenhöhe, Zusätzlich: NB veröffentlichen regelmäßig Mittelfristprognose zur Umlagenentwicklung</t>
  </si>
  <si>
    <t>Klare und verbindliche Fristen für die Veröffentlichung der Umlagehöhe: Vertriebe benötigen für die Berücksichtigung der jährlich anzupassenden Umlage ausreichende und verlässliche Vorlaufzeiten. Grundsätzlich sind die Veröffentlichungsfristen mit den bestehenden Fristen für NNE, Abgaben und Umlagen zu synchronisieren. So sollte die Höhe der Umlage jeweils am 15.10. für das Folgejahr verbindlich festgesetzt werden und plötzliche und rückwirkende Änderungen ausgeschlossen sein. Dies verbessert die Transparenz und Effizienz des Marktes und ermöglicht es Verbrauchern, die Auswirkungen der Änderungen besser zu verstehen. Bei der Veröffentlichung der Umlagehöhe sind die einzelnen Kostenbestandteile sowie Berechnungsmethodik hinreichend transparent für die Marktteilnehmer darzustellen. Darüber hinaus sollte eine Mittelfristprognose dem Markt zur Verfügung gestellt werden, die von EVU z.B. bei der Kalkulation von Preisgarantieprodukten zugrunde gelegt werden können und die Transparenz für Verbraucher erhöht.</t>
  </si>
  <si>
    <t xml:space="preserve">Einführung einer neuen gesonderten Umlage empfohlen.  / Alternativ: Eine offensive Kommunikation des neuen Charakters der Umlage durch Politik und Regulierer ist wünschenswert. </t>
  </si>
  <si>
    <t xml:space="preserve">Einführung einer neuen gesonderten Umlage zur gerechteren Verteilung der EE-bedingten Mehrkosten im Stromnetz: Die vorgesehene Wälzung über die §19 StromNEV-Umlage reduziert die Transparenz für Verbraucher, denn bislang erfüllt sie energiepolitisch einen anderen Zweck. Sie erscheint zunächst als der leichter umsetzbare Weg. Dennoch ist davon auszugehen, dass er über einige Jahre Bestand haben wird und das so gewälzte Finanzierungsvolumen über diesen Zeitraum kontinuierlich ansteigt. 
Mit der Maßnahme ändert sich ihr Charakter maßgeblich. So geht die BNetzA aktuell (Stand Dez. 23) etwa von einer Verdopplung der StromNEV-Umlagehöhe durch die neuen Wälzungskosten ab 01.01.2025 aus. Vor dem Hintergrund der politisch angestrebten EE-Zubauziele ist davon auszugehen, dass die EE-bedingten Netzkosten weiter steigen werden. Eine dauerhafte tragbare und sachgerechte Verteilung der Kosten ist daher unabdingbar. So zeigt sich bei der Berechnung der §19-Umlage eine deutliche Schieflage zu Lasten der Verbraucher. Die Kosten werden derzeit von nur ca. 57% der Verbraucher (vorwiegend private Endverbraucher) getragen. Der übrige Anteil des Letztverbraucherabsatz ist hinsichtlich der Umlagenhöhe „gedeckelt“ und trägt damit die Kosten in geringerem Umfang. Damit sind Diskussionen über eine gerechtere Verteilungen der Kosten vorprogrammiert. Gerade die Erfahrungen mit EEG-Umlage haben gezeigt, dass dies im Lauf der Zeit in einem immer komplexer werdenden Wälzungsmechanismus geendet ist.
Vertriebe, die aktuell Festpreisverträge mit einer Laufzeit von mehr als einem Jahr anbieten, können die Umlageerhöhungen zudem nicht mehr einpreisen. Es wird daher empfohlen, eine neue gesonderte Umlage einzuführen, die explizit EE-bedingte Netzausbaukosten beinhaltet. 
Es wird daher empfohlen, eine neue gesonderte Umlage einzuführen, die explizit für die Wälzung EE-bedingter Netzausbaukosten geschaffen wird. So könnte analog zur bestehenden Offshore-Netzumlage nach 17f Abs. 5 EnWG eine entsprechende Netzumlage für den EE-Ausbau an Land eingeführt werden. Dies hätte auch den Vorteil, dass stromintensive Betriebe, die im internationalen Wettbewerb stehen, gezielt adressiert werden könnten.  </t>
  </si>
  <si>
    <t>Unser Unternehmen begrüßt das von der BNetzA vorgeschlagene Modell zur sachgerechten Verteilung von Mehrkosten aus der Integration von Anlagen zur Erzeugung von Strom aus erneuerbaren Energien.</t>
  </si>
  <si>
    <t>- Räumlich heterogene Netzgebiete sachgecht berücksichtigen
- Ungleiche Behandlung bei vertikal unterschiedlichen Netzstrukturen beseitigen
- Methodische Mängel bei der Parametrierung der maximalen zeitgleichen EE-Einspeisung und der Mindestlast beheben
- Prüfung alternativer Wälzungsmechnismen
- Befristung der Festlegungen als kurzfristige Übergangslösung und Erarbeitung langfristig tragfähiger Lösung
- Transparenz im Konsultationsverfahren und in der Anwendung des Wälzungsmechanismus herstellen
- Mittelfristig Einführung von bundeseinheitlichen Verteilnetzentgelten erwägen</t>
  </si>
  <si>
    <t xml:space="preserve">1	Einleitung
Die Bundesnetzagentur hat am 1. Dezember 2023 ein Eckpunktepapier für die Festlegung zur sachgerechten Verteilung von Mehrkosten aus der Integration von Anlagen zur Erzeugung von Strom aus erneuerbaren Energien veröffentlicht. Zu den Eckpunkten kann bis zum 31.01.2024 Stellung genommen werden. Diese Möglichkeit nehmen wir gerne wahr.
Die Bundesnetzagentur beabsichtigt Netzbetreibern mit einer besonderen Kostenbelastung aus der Integration von Anlagen zur Erzeugung von Strom aus erneuerbaren Energien die Möglichkeit zu geben, diese Mehrkosten ab dem Jahr 2025 bundesweit zu wälzen. Die Ermittlung der besonderen Kostenbelastung eines Netzbetreibers soll pauschal und auf Basis eines modelltheoretischen abgeleiteten funktionalen Zusammenhangs zwischen dem Verhältnis von installierter Leistung Erneuerbarer Energien und zeitgleicher Jahreshöchstlast erfolgen.
Die Bundesnetzagentur geht damit davon aus, dass die besonderen Mehrkosten durch die Höhe der Rückspeisung bestimmt werden. Die maximale Rückspeisung wird dabei als Differenz zwischen maximaler zeitgleicher Einspeisung aus EE-Anlagen und der Mindestlast abgeschätzt. Zur Bestimmung der Einspeisung aus EE-Anlagen greift die Bundesnetzagentur auf die installierte EE-Leistung zurück, zur Bestimmung der Mindestlast auf die Jahreshöchstlast. Je höher das Verhältnis von installierter EE-Leistung und Jahreshöchstlast ausfällt, umso größer der angenommene Anteil der Kosten eines Netzbetreibers, der als besondere Kostenbelastung bundesweit gewälzt werden darf. Die Ermittlung der besonderen Kostenbelastung erfolgt dabei separat für jede Netzebene. Eine besondere Kostenbelastung liegt nach den Vorschlägen der Bundesnetzagentur erst dann vor, wenn die installierte EE-Leistung die Jahreshöchstlast in der jeweiligen Spannungsebene um den Faktor 2 übersteigt (Schwellenwert).
Für die Ermittlung des für die besondere Kostenbelastung ausschlaggebenden Verhältnisses von installierter EE-Leistung und Jahreshöchstlast (die angenommene Rückspeisung) werden folgende bundesweit einheitliche Annahmen getroffen: für die maximale zeitgleiche Einspeisung aus erneuerbaren Energien wird ein Wert von 70% der installierten EE-Leistung angenommen, für die minimale Last wird ein Wert von 40% der Jahreshöchstlast angenommen.
Für die installierte EE-Leistung wird die in der jeweiligen Netz- oder Umspannebene installierte EE-Leistung und die installierte EE-Leistung in den unterlagerten Netzebenen herangezogen, sofern die unterlagerten Netzebenen auch vom betrachteten Netzbetreiber betrieben werden. Die installierte EE-Leistung unterlagerter Netzebenen, die von Dritten betrieben werden, werden nicht berücksichtigt. Der so berechnete Faktor für die EE-bedingten Kosten wird dann auf die Kosten der Netzebene abzüglich vorgelagerte Netzkosten und vermiedene Netzentgelte angewendet. Das damit ermittelte Kostenumverteilungsvolumen soll im Rahmen der Umlage nach § 19 StromNEV auf alle nicht privilegierten Letztverbraucher in Deutschland gewälzt werden.
Netze BW begrüßt es grundsätzlich, dass die Bundesnetzagentur sich dem Thema der EE-bedingten Netzausbaukosten und der damit verbunden Fragestellung der Kostenverteilung widmet. Der Ausbau des Verteilnetzes, insbesondere im ländlichen Raum, ist stark von dem Anschluss erneuerbarer Energien geprägt. Die damit verbundenen Kosten verbleiben bisher jedoch vollständig beim jeweiligen Anschlussnetzbetreiber und müssen von den dortigen Kunden getragen werden. Die erzeugten Strommengen stehen über den bundesweiten Großhandelsmarkt jedoch allen Verbrauchern zur Verfügung. 
Allerdings sehen wir sowohl den vorgeschlagenen Mechanismus zur Ermittlung der besonderen Kostenbelastung als auch den finanziellen Wälzungsmechanismus über die bundesweite § 19 StromNEV-Umlage äußerst kritisch. So weist der vorgeschlagene Mechanismus zur Ermittlung der besonderen Kostenbelastung sowohl konzeptionell wie auch bei seiner Parametrierung methodische Mängel auf und führt zu einer ungleichen Behandlung sowohl horizontal als auch vertikal heterogener Netzstrukturen. Den Wälzungsmechanismus über die § 19 StromNEV-Umlage sehen wir bestenfalls als eine kurzfristige und letztlich wenig nachhaltige Lösung, da er zu einer überproportionalen Belastung nicht privilegierter Letztverbraucher, insbesondere in den unteren Netzebenen, führt. Dies liegt in der Kostenverschiebung von bisher leistungspreisorientierten Netzentgelten in den oberen Netzebenen hin zu einer reinen arbeitspreisorientierten Umlage begründet, die insbesondere die Haushaltskunden betrifft. 
2	Zusammenfassung wesentlicher Kritikpunkte
Bestimmung des wälzbaren Kostenanteils
•	Keine Berücksichtigung räumlich heterogener Netzgebiete
Grundsätzlich teilen wir die Auffassung der Regulierungsbehörde, dass energiewendebedingte Mehrkosten durch die Rückspeiseleistung grob approximiert werden können. Wir teilen jedoch nicht die Einschätzung, dass die Ermittlung der für den wälzbaren Kostenanteil auf einer Netzebene relevanten Rückspeisung aggregiert auf Ebene des gesamten Netzgebietes erfolgen sollte. Im vorgelegten Eckpunktepapier wird nicht begründet, warum der Bezug auf das Gesamtgebiet des Netzbetreibers die kostenverursachende Wirkung annähernd korrekt erfasst. Der grundsätzliche Zusammenhang zwischen energiewendebedingten zusätzlichen Kosten und Umfang der installierten Leistung aus Erneuerbaren Energien ist nach unserer Auffassung vor allem lokaler Natur (vgl. hierzu die für das Netzgebiet der Netze BW in Abschnitt 3 ermittelten Werte) und sollte daher auch lokal ermittelt werden. Wir sehen hier eine grundsätzliche Benachteiligung der Endverbraucher bei heterogen strukturierten Flächennetzbetreibern und befürchten negative Anreizwirkungen hinsichtlich möglicher Netzgebietsaufsplitterungen. 
•	Ungleiche Behandlung bei vertikal unterschiedlichen Netzstrukturen
Eine eklatante Diskriminierung stellt das angedachte Vorgehen der Bundesnetzagentur in Bezug auf die Berücksichtigung der installierten EE-Leistung der nachgelagerten Netzebenen dar. Während die installierte EE-Leistung nachgelagerter Netzebenen in die Berechnung des wälzbaren Kostenanteils einbezogen werden, sofern diese zum eigenen Netzbetrieb gehören, soll dies nicht der Fall sein, wenn die nachgelagerte Netzebene von einem dritten Netzbetreiber betrieben wird. Dies führt zu erheblichen Verzerrungen bei den relevanten Parametern installierte EE-Leistung und Jahreshöchstlast. Dieses Vorgehen ist im Hinblick auf die tatsächliche Kostenbelastung nicht zu begründen und führt deswegen zu einer systematischen Benachteiligung von großen Flächennetzbetreibern, die eine Vielzahl von Weiterverteilern über ihr Netz versorgen und über die Weiterverteiler auch erhebliche Rückspeisungen in ihr Netz aufnehmen. Im Umkehrschluss kommt es zu einer positiven Verzerrung für Netzbetreiber, die eine Netzebene nur teilweise betreiben. Beide Aspekte sollten im weiteren Verfahren zwingend sachgerecht adressiert werden.
•	Methodische Mängel bei der Parametrierung 
Darüber hinaus weist auch die Bestimmung der Parameter „maximale zeitgleiche EE-Einspeisung“, die pauschal auf 70% der installierten EE-Leistung festgesetzt wird und „Mindestlast“, die auf 40% der Jahreshöchstlast festgesetzt wird, methodische Mängel auf. Die maximale EE-Einspeisung wird zunächst getrennt für PV und Wind ermittelt und anschließend als Durchschnitt dieser Werte endgültig bestimmt. Dieses Vorgehen ignoriert jedoch die Gleichzeitigkeit der Einspeisungen, welche letztlich für die Höhe der maximalen Rückspeisung und damit die Höhe der EE-bedingten Netzzusatzkosten verantwortlich ist. Auch wird mit diesem Vorgehen der geographischen Heterogenität von Mustern der EE-Einspeisung und des Lastbezugs nicht Rechnung getragen, wie bereits ein einfacher Abgleich der öffentlich verfügbaren Daten für die vier deutschen Regelzonen in Abschnitt 3 belegt.
Wälzungsmechanismus
•	Verteilungswirkungen zwischen Endverbrauchergruppen
Der angedachte Wälzungsmechanismus über die § 19 StromNEV-Umlage ist nach unserer Auffassung kein nachhaltig tragfähiger Mechanismus und bestenfalls für eine befristete Übergangszeit sinnvoll. Über die Umlage nach § 19 StromNEV werden Kosten, die bisher netzebenenspezifisch über Leistungs- und Arbeitspreise an die Netznutzer verrechnet wurden, zukünftig nur noch auf Basis der Arbeit (kWh) vornehmlich von den nicht privilegierten Kunden getragen. In der Folge wird ein zunehmend größerer Anteil der Netzkosten von den oberen Spannungsebenen auf die unteren Netzebenen und von Industrie- und Gewerbekunden auf Haushaltskunden verlagert. Eine weitere Folge ist, dass die bezogene elektrische Arbeit indirekt über die Umlage verteuert und die Leistungspreise in den Netzentgelten entlastet werden. Hieraus ergeben sich Anreize für einen stärkeren privaten Eigenverbrauch mit entsprechend weiter steigenden Netzentgelten für Haushalte ohne Eigenverbrauchsmöglichkeiten. Nicht zuletzt wird durch die reine kWh-basierte Umlage und die Verschiebung von Kosten aus den oberen Spannungsebenen nach unten die Elektrifizierung und Sektorenkopplung bei Wärme und Mobilität durch eine Verteuerung des Endkundenstrompreises behindert. 
•	Wachsendes Wälzungsvolumen und wachsende Umlage gemäß § 19 StromNEV 
Auf Basis der Netzentgelte 2023 berechnet die Bundesnetzagentur einen Wälzungsbetrag von 1,55 Mrd. Euro und eine Erhöhung der § 19 StromNEV-Umlage um 0,6 ct/kWh. Das Wälzungsvolumen entspricht damit ungefähr 10% der gesamten veröffentlichten Erlösobergrenze der Stromverteilnetzbetreiber 2023 nach Abzug der vorgelagerten Netzkosten und der vermiedenen Netzentgelte.  Bereits zum aktuellen Zeitpunkt ist offensichtlich, dass das Wälzungsvolumen zum anvisierten Start im Jahr 2025 höher liegen wird, da bisher weder die Anstiege der Netzkosten des Jahres 2024 (Kostenausgangsniveau 4. Regulierungsperiode), noch die Netzbetreiber in der Zuständigkeit der Landesregulierungsbehörden in die Berechnung einbezogen wurden. Auch die politisch angestrebten Ausbauraten bei den erneuerbaren Energien werden das Wälzungvolumen in den kommenden Jahren kontinuierlich in die Höhe treiben (und letztlich ad absurdum führen).
•	Prüfung alternativer Wälzungsmechanismen
Vor dem Hintergrund des perspektivisch deutlich ansteigenden Wälzungsvolumens und den mit der Finanzierung über die § 19 StromNEV-Umlage verbundenen Umverteilungs- und Anreizwirkungen regt die Netze BW an, weitere mögliche Wälzungsmechanismen zu prüfen, wie sie bereits im von der Bundesnetzagentur zitierten Gutachten von Consentec aus dem Jahr 2021 (sog. Melund-Gutachten)  aufgezeigt werden. Im weiteren Festlegungsverfahren sollte aufgezeigt werden, welche alternativen Verfahren für die Wälzung der EE-bedingten Mehrkosten durch die Bundesnetzagentur in Erwägung gezogen wurden und weshalb die Umsetzung über die § 19 StromNEV-Umlage die unter einer Gesamtabwägung beste Option ist. 
Transparenz
Angesichts der beträchtlichen Umverteilungswirkungen ist eine hohe Transparenz im Konsultationsverfahren und auch in der späteren Anwendung des Instruments, unerlässlich. Die Bundesnetzagentur sollte – anders als bei den Eckpunkten geschehen – die Daten- und Berechnungsgrundlagen zeitnah und umfassend veröffentlichen. Aus Gründen der Akzeptanz durch die zusätzlich belasteten Kundengruppen sollten auch die jährlich aktualisierten Parameter und die resultierenden Wälzungsbeträge je Netzebene der berechtigten Netzbetreiber veröffentlicht werden.
Fazit
Die vorliegenden Eckpunkte zur Umsetzung einer bundesweiten Wälzung EE-bedingter Zusatzkosten weisen verschiedene Mängel auf. Die unzureichende Abbildung der regionalen Heterogenität, die unterschiedliche Behandlung nachgelagerter Netzebenen sowie die methodisch inkonsistente Ermittlung der maximalen Einspeiseleistung lassen nicht erwarten, dass die durch EE-bedingte Rückspeisung verursachten Netzkosten hinreichend gut approximiert werden. Der angedachte Finanzierungsmechanismus über die § 19 StromNEV-Umlage stellt keine nachhaltige Lösung dar und geht mit erheblichen Umverteilungen zwischen Kundengruppen, hauptsächlich zu Lasten der Haushaltskunden, sowie problematischen Anreizwirkungen einher. Sofern an der Umlagefinanzierung festgehalten wird, sollte diese von vorneherein als befristete Übergangslösung betrachtet werden.
Angesichts der erheblichen und grundsätzlichen methodischen Probleme zur Ermittlung der EE-bedingten Netzkosten und der sich abzeichnenden weiteren Kostenbelastungen aus der Energie- und Klimawende für die Verteilnetzbetreiber sollte nach Auffassung der Netze BW mittelfristig über die Einführung bundeseinheitlicher Verteilnetzentgelte nachgedacht werden. </t>
  </si>
  <si>
    <t>Abschnitt 2. belastete Netzbetreiber</t>
  </si>
  <si>
    <t>- Methodischer Mangel bei der Abschätzung des Parameters „maximale gleichzeitige EE-Einspeisung“ beseitigen
- Grundsätzliche Einschätzung des Vorgehens: Abstellen auf Netzgebiete fehlerhaft
- Lokale Betrachtungsweise als zwingender Maßstab
- Weiterverteiler bei Last und Erzeugung adressieren 
- Regionale Heterogenität und Zeitgleichheit bei der Festlegung der Mindestlast und der maximalen Einspeiseleistung berücksichtigen</t>
  </si>
  <si>
    <t xml:space="preserve">3. Besonders belastete Netzbetreiber (1/7)
Die Bundesnetzagentur beabsichtigt Netzbetreiber mit einer besonderen Kostenbelastung aufgrund des Anschlusses von EE-Erzeugungsleistung anhand der sogenannten Erneuerbaren-Energien-Kennzahl (EKZ) zu identifizieren.
Die EKZ setzt dabei die installierte Erzeugungsleistung und die zeitgleiche Jahreshöchstlast ins Verhältnis und wird wie folgt definiert:
EKZ je Netzebene= (Installierte EE Leistung der Netzebene inkl.eigener nachgelagerter Netzebenen )/(Zeitgleiche Jahreshöchstlast der Netzebene)
Ein Netzbetreiber gilt dabei als besonders belastet, wenn die EKZ den Wert von 200% überschreitet. In diesem Fall wird der Anteil EE-bedingter Mehrkosten der Netzebene auf folgenden Wert festgelegt:
Wälzbarer Netzkostenanteil=(0,7*EKZ-1,4 )/(0,7*EKZ-0,4)
Diese Formel definiert den unter Randziffer 32 in den Eckpunkten graphisch dargestellten Zusammenhang zwischen der EKZ und dem Anteil EE-bedingter Netzkosten einer Netzebene. Je höher die EKZ, desto höher der wälzbare Netzkostenanteil in der Netzebene. 
Die modelltheoretische Grundannahme der Formel ist ein linearer Zusammenhang zwischen den Kosten einer Netzebene und der Netzinanspruchnahme. Für den bisherigen „Standardfall“ der Bezugsleistung mit einer Energieflussrichtung von „oben nach unten“ bedeutet dieser angenommene lineare Zusammenhang, dass eine Verdopplung der Jahreshöchstlast auch zu einer Verdopplung der Netzkosten führt. Wenn nun aufgrund hoher EE-Einspeisung die maximale Rückspeiseleistung die maximale Bezugsleistung übersteigt, entstehen durch EE-Einspeisung bedingte Netzkosten, da das Netz nun – im Vergleich zur Auslegung bei reiner Bezugsleistung – größer dimensioniert werden muss. Laut linearer Grundannahme: Wenn die maximale Rückspeiseleistung doppelt so hoch ist wie die maximale Bezugsleistung sind auch die Netzkosten doppelt so hoch wie sie ohne Rückspeisung wären. Laut Grundannahme ist die EE-bedingte Rückspeisung dann für 50% der Netzkosten verantwortlich. 
Durch zwei weitere Annahmen wird nun die sich in einer Netzebene maximal ergebende Rückspeiseleistung in Beziehung zur installierten EE-Leistung und der Jahreshöchstlast gebracht. Die maximale Rückspeiseleistung ergibt sich aus der maximalen zeitgleichen EE-Einspeisung abzüglich der Mindestlast der Netzebene. Dabei wird die maximale eingespeiste EE-Leistung als 70% der installierten EE-Leistung angenommen, die minimale Last wird als 40% der Jahreshöchstlast angenommen. Die verwendeten Parameter werden bundesweit pauschal angesetzt und in Anhang III der Eckpunkte der Bundesnetzagentur illustriert. EE-bedingte Netzkosten fallen per Grundannahme nun in dem Ausmaß an, in dem die mit Hilfe der Parameter berechnete Rückspeisung die Jahreshöchstlast übersteigt. 
Methodischer Mangel bei der Abschätzung des Parameters „maximale gleichzeitige EE-Einspeisung“
Nach Auffassung der Netze BW liegt bei der Ermittlung des Parameters der maximalen zeitgleichen Einspeisung der installierten EE-Leistung ein sachlicher Fehler vor. Die Bundesnetzagentur beschreibt in Anhang III des Eckpunktepapiers, dass die Werte der maximalen zeitgleichen Einspeisung deutschlandweit und getrennt für PV und Onshore-Wind für die Jahre 2019 – 2022 auf Grundlage der Datenplattform www.smard.de ermittelt werden. Die für die maximale zeitgleiche Einspeisung aus EE-Anlagen verwendeten 70% ergeben sich als abgeschätzte grobe Größe aus dem Mittelwert der beiden bundesweiten Durchschnittswerte für PV und Wind. Mithin werden zur Ermittlung der maximalen zeitgleichen Einspeisung aus EE-Anlagen zeitungleiche Einspeisewerte herangezogen. Eine Begründung für die Verwendung der zeitungleichen Einspeisung findet sich im Eckpunktepapier nicht. Für die Belastung des Netzes durch Rückspeisung und die tatsächlichen Stromflüsse (und die damit einhergehende Kostenwirkung) ist jedoch die gleichzeitige Einspeisung von PV und Onshore-Wind ausschlaggebend. Entsprechend muss die Kennzahl auch auf einer gemeinsamen Betrachtung beider Erzeugungsarten beruhen. Unter Verwendung der entsprechenden viertelstündlichen Daten der ENTSO-E Transparenzplattform (von der auch www.smard.de seine Daten bezieht) ergibt sich für die Jahre 2019–2023 mit Blick auf Deutschland eine Spannbreite von 47,6%-56,2% (Mittelwert: 51,5%). Eine sachgerechte, gemeinsame Betrachtung von PV- und Onshore-Windeinspeisung führt also zu deutlich geringeren Werten für die maximale gleichzeitige EE-Einspeisung. Dieser konkrete Mangel in der Ermittlung der Kennzahl ist in jedem Falle zu beheben. Zu prüfen ist darüber hinaus, ob weitere Energieträger wie beispielsweise Biomasse oder Laufwasser berücksichtigt werden sollten.
Grundsätzliche Einschätzung des Vorgehens: Abstellen auf Netzgebiete
Die Bundesnetzagentur erläutert unter der Randziffer 8 des Eckpunktepunktepapiers, dass sie eine Ermittlungsweise vorschlägt, die nach ihrer Auffassung geeignet ist, aus belastbaren Kennziffern die besondere Kostenbelastung eines Netzbetreibers abzuleiten. Der Kerngedanke der vorgeschlagenen Ermittlungsmethodik, die unterschiedlichen Funktionen des Netzes (Bezug und Einspeisung) ins Verhältnis zu setzen, um aus diesem Verhältnis einen Kostenzusammenhang abzuleiten bzw. abzuschätzen, ist nach unserer Auffassung grundsätzlich nachvollziehbar. Allerdings gilt der lineare Zusammenhang zwischen dem Umfang der Rückspeisung und den dadurch zusätzlich verursachten Kosten vor allem lokal. D.h. es muss die individuelle lokale Netzsituation beleuchtet werden, beispielsweise die Situation in einem Umspannwerk. Betrachtet man dagegen aggregierte Kenngrößen, dann gilt dieser Zusammenhang nicht mehr zwangsläufig. Dies trifft beispielsweise auf heterogene Netzbetreiber zu. So kann das Netzgebiet eines großen Flächennetzbetreibers in einzelnen Teilbereichen des Netzes eine hohe Durchdringung mit EE-Anlagen und eine entsprechend hohe Kostenbelastung aufweisen, ohne jedoch insgesamt den gesetzten Schwellenwert der Bundesnetzagentur für die EKZ von 200% zu übersteigen. Die aggregierte Sicht würde also einen Kostenzusammenhang negieren, während lokal bereits substanzielle Mehrkosten anfallen.
Die Bundesnetzagentur möchte bei der Ermittlung der Kennziffer und der Ableitung der Kostenbelastung jedoch grundsätzlich nur auf die Ebene des Netzbetreibers abstellen, unabhängig von der Größe und der Heterogenität des jeweiligen Netzgebietes. Die Netze BW ist daher der Auffassung, dass mit dem von der Bundesnetzagentur vorgeschlagenen Vorgehen die zusätzliche Kostenbelastung der Netzbetreiber aus der Integration von EE-Anlagen nicht richtig abgeschätzt wird.
Für die auf die Netzbetreiberebene abstellende Ermittlungsmethodik findet sich im Eckpunktepapier der Behörde keine Begründung. Es wird in Randziffer 19 lediglich auf S. 22ff des bereits erwähnten Consentec-Gutachtens aus dem Jahr 2021 verwiesen. Im Gutachten von Consentec wird seinerseits, ohne weitere inhaltliche Diskussion, auf zwei weitere Quellen verwiesen. Zum einen auf die „Festlegung der Verteilernetzausbaugebiete und der Verteilernetzkomponente“ der Bundesnetzagentur vom 30.08.2019, andererseits auf die vom BMWK beauftragte Studie zu "Langfristszenarien für die Transformation des Energiesystems in Deutschland – Treibhausgasneutrale Szenarien“ von 2021. 
Interessanterweise wird in beiden Quellen der Zusammenhang zwischen installierter EE-Erzeugung und Kosten des Verteilnetzes auf Basis einer landkreisscharfen Abgrenzung, also einer lokalen Betrachtungsweise hergestellt.  In der Studie des BMWK wird sogar ausdrücklich die sich aus den dort durchgeführten detaillierten Analysen ergebende unterschiedliche Betroffenheit bei EE-Zubau und Lastzuwachs angeführt.  Eine Begründung für die auf Netzbetreiberebene abstellende Vorgehensweise wird also weder in den Eckpunkten selbst noch in den zitierten Quellen gegeben. 
Lokale Betrachtungsweise als zwingender Maßstab
Mit der in den Eckpunkten vorgeschlagenen Definition der Parameter auf Netzbetreiberebene kann keine sachgerechte Ermittlung der anteiligen Kosten erfolgen. Die Verwendung der von der Bundesnetzagentur vorgeschlagenen Kennzahl je Netzebene auf der aggregierten, netzbetreiberweiten Ebene führt dazu, dass für Netze in denen Last und dezentrale Erzeugung nicht homogen verteilt sind, unbrauchbare Ergebnisse resultieren: In manchen Teilnetzbereichen sind bereits substanzielle EE-getriebene Kosten zu verzeichnen, während dies in anderen Teilnetzbereichen desselben Netzbetreibers nicht der Fall ist. Im Ergebnis werden EE-getriebene Kosten im Netz durch das Vorgehen der Bundesnetzagentur nicht abgebildet, weil die Kennziffer im Durchschnitt des gesamten Netzgebietes zu gering ausfällt. 
Dies kann beispielhaft an der unterschiedlichen EE-Durchdringung im Netzgebiet der Netze BW dargestellt werden.
Heterogene Netzstrukturen: Verhältnis von installierter EE-Leistung und Bevölkerung auf Gemeindeebene im Netzgebiet der Netze BW
Das folgende Histogramm zeigt die Verteilung des Verhältnisses „installierte EE-Leistung in der Niederspannung“ zu „Bevölkerung“ auf Gemeindeebene innerhalb des Netzgebietes der Netze BW. Der Rückgriff auf die Bevölkerung je Gemeindeebene erfolgt hilfsweise als Schätzer für die Last in der Niederspannung in der jeweiligen Gemeinde.  Wie die Abbildung zeigt, weist die Verteilung der installierten EE-Leistung / Kopf der Bevölkerung eine hohe Spannbreite zwischen den Gemeinden auf. So sind in einzelnen Gemeinden Werte von bis zum Vierfachen des Durchschnitts zu beobachten. Dieses Beispiel zeigt deutlich, dass es auch innerhalb eines Netzgebietes auf lokaler Ebene zu deutlichen Abweichungen der EE-Durchdringung vom Durchschnitt geben kann.
 </t>
  </si>
  <si>
    <t xml:space="preserve">3. Besonders belastete Netzbetreiber (2/7)
</t>
  </si>
  <si>
    <t xml:space="preserve">3. Besonders belastete Netzbetreiber (3/7)
Heterogene Netzstrukturen: Messwerte der HS/MS Transformatoren im Netzgebiet der Netze BW
Zur Prüfung der regionalen Verteilung der EE-bedingten Mehrkosten bzw. der installierten EE-Leistung innerhalb eines Netzgebiets können auch direkt vorhandene Messwerte über Leistungsbezug und Rückspeiseleistung beispielsweise von Transformatoren herangezogen werden. In diesem Fall können die EE-bedingten zusätzlichen Netzkosten dann direkt für das jeweilige Betriebsmittel aus den tatsächlichen Messwerten abgeleitet werden. Wenn beispielsweise die maximale Rückspeisung an einem Transformator die jährliche Maximallast übersteigt, fallen für diesen Transformator EE-bedingte Zusatzkosten an. Diese Zusatzkosten fallen auch dann an, wenn dies im Durchschnitt über die gesamte Netzebene nicht erfüllt ist. Nachfolgend wird die Diskrepanz zwischen den Ergebnissen der von der Bundesnetzagentur vorgeschlagenen aggregierten Kennzahl und einer lokalen auf tatsächlich gemessenen Energieflüssen beruhenden Betrachtung beispielhaft für die Transformatoren der Netze BW in der HS/MS aufgezeigt. 
In den Abbildungen 2 und 3 sind die HS/MS-Transformatoren der Netze BW im Jahr 2022 dargestellt Die maximale Bezugsleistung (P+) ist auf der x-Achse, die maximale Rückspeiseleistung (P-) auf der y-Achse abgebildet. Abbildung 2 zeigt diejenigen Transformatoren, bei denen sowohl die Hochspannungs- als auch die Mittelspannungsebene Teil des Netzgebietes der Netze BW sind.
 </t>
  </si>
  <si>
    <t xml:space="preserve">3. Besonders belastete Netzbetreiber (4/7)
</t>
  </si>
  <si>
    <t xml:space="preserve">3. Besonders belastete Netzbetreiber  (5/7)
In beiden Abbildungen ist eine substanzielle Heterogenität zu erkennen. Während viele Transformatoren wenig Rückspeisung (P-) im Verhältnis zur maximalen Bezugsleistung (P+) aufweisen, dominiert bei anderen Transformatoren eindeutig die maximale Rückspeiseleistung. Für 74 von 418 Transformatoren der Netze BW in der HS/MS übersteigt die maximale Rückspeisung bereits die maximale Bezugslast. Betrachtet man die Transformatoren bei denen die maximale Rückspeiseleistung größer als die maximale Bezugsleistung ist und summiert die Differenz zwischen Einspeisung und Bezug (also P- minus P+), über diese Transformatoren auf, so ergibt dies rund 10% der P+ Leistungswerte aller Netze BW HS/MS Transformatoren. Mit anderen Worten: gemäß der in den Eckpunkten der Bundesnetzagentur verwendeten Grundannahme des linearen Zusammenhangs zwischen Maximalleistung und Netzkosten sind ca. 10% der Kosten der HS/MS-Ebene der Netze BW EE-bedingte Mehrkosten. In starken Kontrast hierzu ist die Netze BW jedoch weit vom den in den Eckpunkten definierten Schwellenwert für diese Netzebene entfernt. Die aggregierte Betrachtung der Bundesnetzagentur auf Netzbetreiberebene impliziert im Gegensatz dazu, EE-bedingte Netzkosten von Null bei der Netze BW. Dies verdeutlicht, dass durch das Ignorieren der Heterogenität die Kennzahl EKZ nicht wie intendiert die EE-bedingten Netzkosten misst. Ein Effekt der nicht nur ein Unikum der Netze BW ist, sondern bei einer Vielzahl an Flächennetzbetreibern auftreten dürfte. Dieses sehr grundsätzliche Problem ließe sich nur dann beheben, wenn man von der aggregierten Betrachtungsweise zu einer lokalen Betrachtungsweise wechseln würde. 
Weiterverteiler bei Last und Erzeugung adressieren 
In Abbildung 3 wird eine weitere zentrale Schwachstelle des angedachten Vorgehens der Bundesnetzagentur aufgezeigt: die unterschiedliche Vorgehensweise bei der Berücksichtigung von Weiterverteilern. 
Die Bundesnetzagentur beabsichtigt die installierte Erzeugungsleistung nachgelagerter Netzebenen nur dann in der Berechnung der zusätzlichen Kostenbelastung zu berücksichtigen, wenn diese im Eigentum des Netzbetreibers liegen. Die installierte Erzeugungsleistung bei dritten Weiterverteilern bleibt unberücksichtigt. 
In Abbildung 3 sind diejenigen HS/MS Transformatoren abgebildet, über die Weiterverteiler an die HS-Netzebene der Netze BW angeschlossen sind.  Rot eingefärbte Punkte entsprechen dabei Transformatoren zu Weiterverteilern, die nach Auswertung laut den Eckpunkten der Behörde den Schwellenwert überschreiten und somit EE-bedingte Netzkosten wälzen dürften. Die maximale Bezugsleistung (P+) ist auf der x-Achse, die maximale Rückspeiseleistung (P-) auf der y-Achse abgebildet. Die Abbildung zeigt, dass die in der Hochspannung bei Netze BW angeschlossenen Weiterverteiler, über die Umspannebene HS/MS teils deutlich mehr Strom rückspeisen, als sie über diese vorgelagerte Netzebene beziehen.
</t>
  </si>
  <si>
    <t>3. Besonders belastete Netzbetreiber (6/7)</t>
  </si>
  <si>
    <t>3. Besonders belastete Netzbetreiber (7/7)
Da die installierte Erzeugungsleistung der dritten Weiterverteiler aber gemäß dem Vorgehen der Bundesnetzagentur nicht in die Ermittlung der Verhältniskennziffer einbezogen wird, wird auch die EE-bedingte zusätzliche Kostenbelastung von Netzbetreibern mit sehr vielen unterlagerten Weiterverteilern im Vergleich zu vertikal über alle Netzebenen integrierten Netzbetreibern systematisch unterschätzt. Oder mit anderen Worten: Die Netzeigentümerstruktur wäre ausschlaggebend für die EE-bedingte Kostenbelastung. Dieser Befund ist umso relevanter, als Weiterverteiler im Gegensatz zur installierten EE-Erzeugungsleistung bei der zweiten in die Ermittlung der EKZ eingehenden Größe, der Jahreshöchstlast sehr wohl berücksichtigt werden. Bei der Jahreshöchstlast der Netzebene wird nicht nur der Bezug von eigenen unterlagerten Netzebenen, sondern auch der Bezug der Weiterverteiler vollumfänglich in die Ermittlung der Verhältniskennziffer einbezogen.
Wie in der obigen Abbildung dargestellt, sind in der betrieblichen Praxis aber erhebliche Rückspeisungen von Weiterverteilern in das Netz des vorgelagerten Netzbetreibers zu beobachten. Im Netzgebiet der Netze BW werden in zunehmendem Maße Umspannwerke vornehmlich für die Rückspeisung von Energiemengen nachgelagerter Netzbetreiber errichtet. Die unterschiedliche Behandlung von netzbetreibereigenen nachgelagerten Netzebenen und Netzebenen im Eigentum dritter Netzbetreiber bei der Ermittlung der zusätzlichen Kostenbelastung stellt eine eklatante Diskriminierung dar und sollte sachgerecht behoben werden.
Beheben lässt sich die Verzerrung entweder bei der Ermittlung der Kennzahl für die Jahreshöchstlast oder aber bei der Ermittlung der installierten EE-Leistung. Für die Bereinigung um Weiterverteiler bei der Jahreshöchstlast kann auf dem bereits bekannten Vorgehen zur Ermittlung der Jahreshöchstlast im Rahmen der Festlegung des Q-Elementes aufgesetzt werden und eine Bereinigung um sämtliche Weiterverteiler vorgenommen werden. Alternativ könnten auch die bei den Weiterverteilern angeschlossenen EE-Anlagen zur Ermittlung der installierten Erzeugungsleistung bei den vorgelagerten Netzbetreibern berücksichtigt werden.
Der fehlerhafte Umgang mit den Weiterverteilern kann auch zu einer ungerechtfertigten Überschätzung der Kostenbelastung bei den nachgelagerten Netzbetreiber führen, wenn Netzbetreiber nur einen kleinen Anteil an einer Spannungsebene besitzen und dieser nicht zur Versorgung der eigenen nachgelagerten Netzebenen ausreichend ist. Die für die Berechnung der Kennzahl herangezogene Jahreshöchstlast fällt für diese Netzbetreiber sehr gering und die vermeintlich zusätzliche EE-bedingte Kostenbelastung sehr groß aus. Da der nachgelagerte Netzbetreiber aber nur einen kleinen Teil der vorgelagerten Netzebene selbst betreibt, kann über diesen kleinen Anteil an einer Spannungsebene auch nur ein geringer Anteil der Rückspeisung aus den dezentralen Erzeugungsanlagen im eigenen Netz aufgenommen werden. Der Abtransport des aus dezentralen Erzeugungsanlagen generierten Stroms erfolgt hauptsächlich über das Netz des vorgelagerten dritten Netzbetreibers.
Diese Fallkonstellation kann beispielhaft wie folgt dargestellt werden:
betrachtet wird ein Netzbetreiber A, in dessen Eigentum nur eine sehr kurze Hochspannungsleitung steht. Das Netz von A wird daher, trotz seiner Hochspannungsleitung, größtenteils über mehrere Netzanschlusspunkte vom vorgelagerten Netzbetreiber B versorgt. Für die Ermittlung der Jahreshöchstlast in der Hochspannung des Netzbetreibers A wird die Einspeiseleistung aller eigenen unterlagerten Netzebenen und die Ausspeiseleistung der eigenen Hochspannungsleitung betrachtet. Die Ausspeiseleistung (Jahreshöchstlast) in der Hochspannung deckt aber nur einen kleinen Teil der Versorgung der eigenen nachgelagerten Netzebene ab und ist auch nur für einen entsprechend kleinen Teil der Jahreshöchstlast ausgelegt. Daher kann über die eigene Hochspannungsleitung des Netzbetreibers A auch nur ein geringer Anteil der Rückspeisung aus dezentralen Erzeugungsanlagen abtransportiert werden. Der Großteil der Rückspeisung aus den dezentralen Erzeugungsanlagen aus dem Netz des Netzbetreibers A fließt in die Hochspannung des vorgelagerten Netzbetreibers B. Die Jahreshöchstlast für den nachgelagerten Netzbetreiber A fällt folglich in der Hochspannung niedrig aus, die installierte EE-Leistung, aufgrund der Summierung über alle Anlagen in der Spannungsebene inkl. der eigenen unterlagerten Netzebenen, fällt dagegen sehr hoch aus. Dies führt über die EKZ zu einer Überschätzung der EE-bedingten Ausbaukosten bei den nachgelagerten Netzbetreibern. Auch in diesen Fällen ist eine Nachjustierung im Festlegungsverfahren erforderlich, um erhebliche Verzerrungen bei der Ermittlung der EE-bedingten Zusatzkosten zu vermeiden.
Regionale Heterogenität und Zeitgleichheit bei der Festlegung der Mindestlast und der maximalen Einspeiseleistung berücksichtigen
Die bereits angesprochene Problematik der aggregierten Sicht zeigt sich nicht nur in der netzbetreiberweiten Ermittlung der Jahreshöchstlast und der installierten EE-Leistung, sondern auch in den von der Bundesnetzagentur getroffenen Annahmen für die Mindestlast von 40 % der Jahreshöchstlast und der maximalen Einspeiseleistung der installierten EE-Erzeugungsanlagen von 70 %. 
Zunächst einmal wurde der nach den Eckpunkten vorgeschlagene Pauschalwert von 70% für die maximale Einspeiseleistung aus EE-Anlagen unter Vernachlässigung der Gleichzeitigkeit von PV- und Wind-Einspeisung nicht sachgerecht ermittelt (siehe oben). 
Darüber hinaus werden die Werte für die Mindestlast und die maximale Einspeiseleistung deutschlandweit ermittelt und deutschlandweit einheitlich in der Ermittlung der zusätzlichen EE-bedingten Kostenbelastung angesetzt. Diese Werte sind jedoch in verschiedenen Teilen Deutschlands sehr unterschiedlich und haben in der Konsequenz entsprechend heterogene Auswirkungen auf die Belastung der Betriebsmittel durch die installierte EE-Kapazität. Sofern regional unterschiedliche Gleichzeitigkeiten zwischen Mindestlast und maximaler Einspeisung vorliegen, können regionale Differenzen in der Kostenbelastung weiter verschärft werden. Zudem ist unklar, weshalb in der installierten EE-Leistung weitere erneuerbare Energieträger wie bspw. Biomasse oder Laufwasser nicht berücksichtigt werden.
Eine Auswertung der maximalen zeitgleichen Einspeiseleistung von PV und Onshore-Wind relativ zur installierten EE-Erzeugung (Tabelle 1) und der Mindestlast als Anteil der jährlichen Jahreshöchstlast (Tabelle 2) aufgeschlüsselt nach Regelzonen zeigt bereits eine substanzielle Heterogenität zwischen den Regelzonen und entsprechende Abweichungen von den deutschlandweiten Werten. Beispielsweise liegt in der Regelzone der TransnetBW der Durchschnittswert für die maximal zeitgleich eingespeiste Leistung aus PV und Wind-Onshore in den Jahren 2019-2023 um ca. 10 Prozentpunkte oberhalb des durchschnittlichen deutschlandweiten Wertes in diesen Jahren. 
	TRANSNET-BW	TENNET	50HERTZ	AMPRION	DEUTSCHLAND
2019	56,8%	                54,9%	                59,7%	                53,6%	                51,3%
2020	65,6%	                57,6%	                58,2%	                60,9%	                56,2%
2021	56,9%	                52,1%	                57,2%	                56,6%	                51,7%
2022	61,8%	                52,1%	                54,4%	                57,7%	                50,4%
2023	65,0%	                51,1%	                51,0%	                52,4%	                47,6%
AVG	61,2%	                53,6%	                56,1%	                56,2%	                51,5%
Tabelle 1: Maximale zeitgleiche Einspeiseleistung von PV und Onshore-Wind der installierten EE-Erzeugung auf Grundlage von Viertelstundenwerten der ENTSO-E Transparenzplattform.
Auch bei der Minimallast weisen die Durchschnittswerte 2019-2023 eine starke regionale Divergenz auf. In der Amprion-Regelzone beispielsweise liegt die durchschnittliche Minimallast ca.15 Prozentpunkte unterhalb des durchschnittlichen TenneT-Wertes.
	TRANSNET-BW	TENNET	50HERTZ	AMPRION	DEUTSCHLAND
2019	36,5%	                 42,9%	                38,6%	               14,9%	                 37,9%
2020	34,5%	                 40,6%	                41,1%	               25,2%	                41,9%
2021	37,9%	                 43,5%	                40,5%	               45,9%	                44,7%
2022	35,9%	                 43,0%	                39,9%                   27,2%	                40,4%
2023	33,7%	                41,8%	                41,4%	               25,0%	                38,5%
AVG	35,7%	                42,4%	                40,3%	               27,6%	                40,7%
Tabelle 2: Mindestlast als Anteil der jährlichen Jahreshöchstlast auf Grundlage von Viertelstundenwerten der ENTSO-E Transparenzplattform.
Dies zeigt, dass die von der Bundesnetzagentur verwendeten Parameter maximale Einspeisung und Minimallast keinesfalls als deutschlandweit konstante Werte betrachtet werden können. Bereits eine regelzonenbezogene Ermittlung führt zu deutlichen Abweichungen. Auf Ebene individueller Netzbetreiber werden diese Divergenzen noch deutlich zunehmen. Das bedeutet, dass die Anwendung deutschlandweit ermittelter Parameter zwingend dazu führt, dass für viele Netzbetreiber die durch den Ansatz der Bundesnetzagentur ermittelte Rückspeisung nicht mit der tatsächlichen Rückspeisung übereinstimmt und der Anteil der EE-bedingten Netzkosten nicht korrekt abgeschätzt wird.
Ein weiterer Aspekt bleibt im Eckpunktepapier der Bundesnetzagentur im Übrigen gänzlich unbeleuchtet: Die Frage, ob die Mindestlast für alle Netzebenen identisch ist. Interessanterweise findet sich hierzu in einer Quelle des von der Bundesnetzagentur zitieren Melund-Gutachten die Aussage, dass die minimale Last für die NS-Ebene mit Null angesetzt wird, um zu berücksichtigen, dass bei NS-Abgängen mit geringer Zahl von Hausanschlüssen die Last tatsächlich auch in der Mittagszeit nahe Null sein kann.  Dementsprechend sollte auch dieser Aspekt der möglicherweise unterschiedlichen Mindestlast in den Netzebeneben im weiteren Festlegungsverfahren analysiert werden.</t>
  </si>
  <si>
    <t>28</t>
  </si>
  <si>
    <t>Abschnitt 3. Ermittlung des Wälzungsbetrags</t>
  </si>
  <si>
    <t xml:space="preserve"> - Vor einer endgültigen Bestimmung der Methodik zur Ermittlung des Wälzungsbetrags müsste das Ausmaß möglicher Verzerrungen der tatsächlichen EE-induzierten Kostenbelastung untersucht und die Ermittlungsmethodik auf Basis der gewonnenen Erkenntnisse begründet werden
- Methodik zur Ermittlung des Wälzungsvolumens stichhaltig und nachvollziehbar begründen
- Transparente Offenlegung sämtlicher zur Ermittlung des Wälzungsvolumens verwendeten Daten einschließlich der jährlich aktualisierten netzebenenspezifischen Wälzungsbeträge der Netzbetreiber durch die Bundesnetzagentur</t>
  </si>
  <si>
    <t>4. Ermittlung des Wälzungsbetrags
Vor dem Hintergrund der bereits erläuterten methodischen Probleme bezweifelt die Netze BW, dass der Kostenwälzungsbetrag mit der in den Eckpunkten vorgeschlagenen Vorgehensweise hinreichend genau approximiert werden kann. Dies gilt auch vor dem Hintergrund, dass eine direkte Zuordnung von EE-bedingten Netzzusatzkosten auf individueller Netzbetreiberebene verwaltungstechnisch kaum leistbar ist. Dieser Tatbestand ist der Netze BW durchaus bewusst. Aber dies kann andererseits nicht bedeuten, dass systematische Verzerrungen, die mit vertretbarem Aufwand beseitigt werden können, nicht auch beseitigt werden sollten. Insbesondere müsste vor einer endgültigen Bestimmung der Methodik zur Ermittlung des Wälzungsbetrags das Ausmaß möglicher Verzerrungen der tatsächlichen EE-induzierten Kostenbelastung zumindest untersucht und die Ermittlungsmethodik auf Basis der gewonnenen Erkenntnisse begründet werden. 
Von Bedeutung ist in diesem Zusammenhang auch, dass das Eckpunktepapier keine inhaltliche Begründung für die zur Bestimmung des anteiligen Kostenwälzungsbetrages verwendete Parametrierung der mathematischen Funktion (Randziffer 32 ff Eckpunktepapier) enthält. Zur Begründung wird lediglich auf das Melund-Gutachten von Consentec (2021), S. 23f. verwiesen. Dieses wiederum verweist auf das Gutachten von Fraunhofer ISI, Consentec und ifeu für das BMWK aus dem Jahr 2017. Aber auch aus dieser Studie lässt sich der im Eckpunktepapier dargestellte mathematische Zusammenhang zwischen EE-Einspeisung, Last und anteiliger Kostenwälzung nicht nachvollziehen. 
So wurde in dieser Studie auf S. 113 die Annahme getroffen, dass bei PV-Anlagen zum Zeitpunkt hoher Einspeiselast eine Last von mind. 50% der Höchstlast vorliege. Für Windenergieanlagen liegt dieser Faktor gemäß der BMWK-Studie bei 30% der Höchstlast. Diese Werte unterscheiden sich von den im Eckpunktepapier der Bundesnetzagentur pauschal angesetzten Wert von 40%. Auch wird in der BMWK-Studie eine Unterscheidung nach Spannungsebenen vorgenommen und die minimale Last für die NS-Ebene mit Null angesetzt. Dabei ist ein empirischer Beleg für diese Annahmen der BMWK-Studie nicht zu entnehmen. In Summe ist durch die intransparente Durchmischung von mit Mängeln behafteten eigenen Berechnungen der Behörde und nicht gekennzeichneter Übernahme von Zahlen aus anderen Studien höchst unklar was aus Sicht der Behörde die eigentliche Begründung für die gewählten Parameter ist.
Vor dem Hintergrund der erheblichen Verteilungswirkungen und der zusätzlichen Belastung der Haushaltskunden durch die beabsichtigte behördliche Festlegung sollte die Methodik zur Ermittlung des Wälzungsvolumens stichhaltig und nachvollziehbar begründet werden. Zudem sollte die Bundesnetzagentur aus Gründen der allgemeinen Akzeptanz sämtliche zur Ermittlung des Wälzungsvolumens verwendeten Daten einschließlich der jährlich aktualisierten netzebenenspezifischen Wälzungsbeträge der Netzbetreiber transparent offenlegen. Ferner sollte im Rahmen des Mechanismus auch die Möglichkeit zur Prüfung der netzebenenspezifischen Erlösobergrenze durch die Bundesnetzagentur erfolgen, um etwaige Anreizen für eine unsachgerechte Kostenallokationen zwischen die Netzebenen gegenzusteuern</t>
  </si>
  <si>
    <t>50</t>
  </si>
  <si>
    <t>Abschnitt 4. Finanzierung</t>
  </si>
  <si>
    <t>- Prüfung und Abwägung alternativer Finanzierungsansätzen, wie sie beispielsweise im Melund-Gutachten von Consentec vorgeschlagen worden sind
-  Festlegung bereits von Beginn an befristen und parallele Erarbeitung einer stabilen und zukunftsfesten Lösung zur Verteilung der Energie- und Klimawende bedingten Netzkosten</t>
  </si>
  <si>
    <t>5. Besonders belastete Netzbetreiber 
Die Bundesnetzagentur schlägt vor, die ermittelte EE-bedingte Kostenbelastung über die bereits bestehende §19 StromNEV-Umlage bundesweit zu wälzen. Durch die Verwendung einer bestehenden Umlage kann eine schnelle Umsetzung der angedachten bundesweiten Verteilung der EE-bedingten Netzkosten erreicht werden. Es bleibt aber unklar, weshalb dieser Mechanismus gegenüber alternativen Ansätzen, wie sie beispielsweise im Melund-Gutachten von Consentec vorgeschlagen worden sind, überlegen sein sollte. Eine Abwägung zwischen verschiedenen Umsetzungsvarianten zur Finanzierung des Wälzungsvolumens wird in den Eckpunkten nicht vorgenommen. Dabei unterschieden sich die im Gutachten vorgeschlagenen Mechanismen deutlich im Hinblick auf ihre Anreizwirkung bei den Netzkunden und im Hinblick auf ihre Verteilungswirkungen zwischen Kundengruppen.
Die Netze BW teilt deswegen auch nicht die Einschätzung der Bundesnetzagentur (Randziffer 53), dass mit der Nutzung der Umlage eine gleichmäßige Kostenverteilung auf die Netznutzer erreicht wird. Die Umlage führt zu einer erheblichen Umverteilung zu Lasten von nicht-privilegierten Letztverbrauchern (vornehmlich Haushaltkunden) und verschiebt Kosten aus dem Leistungspreis der Netzentgelte in eine ausschließlich arbeitspreisbasierte Umlage. 
Zudem werden mit der arbeitspreisbasierten § 19 StromNEV-Umlage Anreize zur Eigenverbrauchsoptimierung verstärkt werden, die aus Netzkostensicht kritisch zu bewerten sind. Zusätzlich wird durch die stärker arbeitspreisbasierte Finanzierung von Teilen der Netzkosten die Elektrifizierung von Verkehr und Wärme erschwert. Dieses Defizit mag übergangsweise noch tolerabel sein, mit den bereits sich klar abzeichnenden höheren Wälzungsvolumina stellt dieser Mechanismus jedoch keine dauerhaft tragfähige Lösung dar. Daher sollte die Festlegung bereits von Beginn an befristet werden und parallel an einer stabilen und zukunftsfesten Lösung zur Verteilung der Energie- und Klimawende bedingten Netzkosten gearbeitet werden.</t>
  </si>
  <si>
    <t>57</t>
  </si>
  <si>
    <t xml:space="preserve">Abschnitt 5. Abwicklungssystem </t>
  </si>
  <si>
    <t>- Zeitverzug bei Bescheidung von EOG, EOG-relevanten Parametern sowie Regulierungskonto beachten und Anpassungen innerhalb des Mechanismus ermöglichen</t>
  </si>
  <si>
    <t>6. Abwicklungssystem
Die Bundesnetzagentur beabsichtigt zur Abwicklung für die Kosten auf der Plan-EOG aufzusetzen und für die Ermittlung der EKZ auf den t-2 Werten aufzusetzen. Dies erscheint aus Sicht der Netze BW sachgerecht. 
Die Korrektur der Plan-Abweichungen bei den Wälzungsbeträgen soll dann innerhalb der Meldungen zur § 19 StromNEV-Umlage erfolgen. Aufgrund des teils sehr hohen Zeitverzugs bei der Bescheidung der EOG oder des Regulierungskontos sollte sichergestellt werden, dass die daraus resultierenden Anpassung stets auch über den Umlagemechanismus gewälzt werden können.</t>
  </si>
  <si>
    <t>Mittelfristig und vor dem Hintergrund der energie- und klimawendebedingten Transformationen der Verteilnetze sowie der dadurch bedingt weiter steigenden Netzkosten sollte nach Auffassung der Netze BW über andere Wälzungsmechanismen zwingend nachgedacht werden. Darüber hinaus stellt sich die Frage, inwiefern der von den Übertragungsnetzbetreibern bereits eingeschlagene Weg bundesweit einheitlicher Netzentgelte nicht auch im Verteilnetz eine zielführende Option für eine sachgerechte Verteilung der Netzkosten darstellt.</t>
  </si>
  <si>
    <t xml:space="preserve">7. Fazit 
Die aktuelle Netzentgeltsystematik führt zu einer Benachteiligung der Netznutzer in Regionen mit einem hohen Ausbau an erneuerbaren Energien. Diese tragen einen überproportionalen Anteil der aus der Integration von EE-Anlagen resultierenden Netzkosten, während die dezentral erzeugten Strommengen über den einheitlichen Großhandelsmarkt allen Netzkunden zugutekommen. Die Netzkosten verbleiben lokal, während der Nutzen bundesweit „sozialisiert“ wird. Daher begrüßt es die Netze BW, dass die Bundesnetzagentur sich diesem strukturellen Problem zuwendet. 
Die konsultierenden Eckpunkte der Bundesnetzagentur weisen nach Einschätzung der Netze BW aber erhebliche methodische Mängel bei der approximativen Abschätzung der EE-bedingten Netzkosten auf. Diese Mängel beruhen auf der fehlenden Berücksichtigung heterogener Netzstrukturen, der Diskriminierung unterschiedlicher Eigentumsstrukturen, der fehlenden Berücksichtigung der Gleichzeitigkeit von PV und Wind-Einspeisung bei der Parameterwahl zur Bestimmung der maximalen EE-Einspeisung, sowie auf einem nicht sachgerechten, pauschalen Ansatz der Parameter maximale zeitgleiche EE-Einspeisung und Minimallast für ganz Deutschland. Für eine sachgerechte Abschätzung der Zusatzkosten bei den besonders von EE-Zubau betroffenen Netzbetreiber sind die angesprochen Mängel zu untersuchen und sachgerecht zu bereinigen. 
Der angedachte Finanzierungsmechanismus über die § 19 StromNEV-Umlage führt zu einer Umverteilung von Netzkosten auf nicht-privilegierte Letztverbraucher und zu weniger kostenverursachungsgerechten Entgelten. Mit der Verlagerung eines weiteren Teiles der Netzkosten auf ein kWh-basiertes Entgelt werden zusätzliche Anreize für steigenden Selbstverbrauch und damit einer weiteren Entsolidarisierung bei den Netzentgelten gesetzt, sowie die Elektrifizierung und Sektorenkopplung bei Wärme und Mobilität durch eine Verteuerung des Endkundenstrompreises behindert. Insofern stellt der vorgeschlagene Finanzierungsmechanismus aus Sicht der Netze BW keine dauerhaft tragfähige Lösung dar.
Mittelfristig und vor dem Hintergrund der energie- und klimawendebedingten Transformationen der Verteilnetze sowie der dadurch bedingt weiter steigenden Netzkosten sollte nach Auffassung der Netze BW über andere Wälzungsmechanismen zwingend nachgedacht werden. Darüber hinaus stellt sich die Frage, inwiefern der von den Übertragungsnetzbetreibern bereits eingeschlagene Weg bundesweit einheitlicher Netzentgelte nicht auch im Verteilnetz eine zielführende Option für eine sachgerechte Verteilung der Netzkosten darstellt. </t>
  </si>
  <si>
    <t>Die installierte EE-Leistung ist vor der Berücksichtigung in der Kennzahlenberechnung jedoch um die maximal abgeregelte Leistung zu reduzieren.</t>
  </si>
  <si>
    <t>Die installierte EE-Leistung ist vor der Berücksichtigung in der Kennzahlenberechnung nicht um die maximal abgeregelte Leistung zu reduzieren.</t>
  </si>
  <si>
    <t>Bereits heute sind an das Netz der N-ERGIE Netz GmbH mehr als 85.000 EE-Anlagen mit einer installierten Leistung von mehr als 3.500 Megawatt (MW) direkt angeschlossen. Im Vergleich dazu liegt die Jahreshöchstlast (Entnahme) für die Stromversorgung von Industrie, Gewerbe und privaten Haushalten im Netzgebiet bei maximal ca. 1.100 MW (im Winter). Auch für die kommenden Jahre wird der zwingend erforderliche Zubau von EE-Anlagen anhalten und sogar noch deutlich zunehmen.</t>
  </si>
  <si>
    <t>Da zeitweise – gerade in den Mittagsstunden – ein Mehrfaches des in der Region genutzten Stroms erzeugt wird, müssen die Netzkapazitäten für den Abtransport der nicht zeitgleich vor Ort benötigten Strommengen massiv ausgebaut werden. Neben umfangreichen EE-bedingten Netzausbaumaßnahmen (insb. Verstärkung Hochspannungsleitungen, Zubau Umspannwerke, etc.) sind hierzu in unserem Netzgebiet auch Maßnahmen zur Erweiterung von Netzkuppelkapazitäten zum Übertragungsnetz dringend erforderlich. Diese sind im Entwurf des Netzentwicklungsplans 2037/2045 inzwischen erfreulicherweise berücksichtigt. Allerdings ist nach aktuellen Einschätzungen des zuständigen Übertragungs­netzbetreibers von einer Umsetzungszeit von mindestens zehn Jahren auszugehen.</t>
  </si>
  <si>
    <t>Der Netzanschluss von EE-Anlagen erfolgt jedoch bereits heute deutlich schneller als der Ausbau des Stromnetzes folgen kann. Um die Netzsicherheit zu gewährleisten, müssen Stromerzeugungsanlagen zeitweise abgeregelt werden, wenn mehr Strom erzeugt wird, als netztechnisch maximal aufgenommen und verteilt werden kann. Auch hierdurch entstehen signifikante energiewendebedingte Mehrkosten genau bei den besonders vom EE-Zubau betroffenen Netzbetreibern.</t>
  </si>
  <si>
    <t>Der im Eckpunktepapier vorgesehene Abzug der abgeregelten EE-Leistung wird aus Sicht der N‑ERGIE Netz GmbH daher kritisch gesehen. Die von der Bundesnetzagentur im Eckpunktepapier unter Randnummer 13 formulierte Annahme, dass ein Abzug der abgeregelten EE-Leistung bei der Kennzahlen- und Wälzungsermittlung für die Mehrkostenverteilung einen Anreiz für Netzbetreiber zum zügigen Netzausbau darstelle, entbehrt einer nachvollziehbaren Grundlage nach wissenschaftlichen Maßstäben und verfehlt die inhaltliche Zielsetzung der geplanten Mehrkostenverteilung.</t>
  </si>
  <si>
    <t>Zweifelsfrei müssen, zur Integration der weiter stark zunehmenden Stromerzeugung aus dezentralen EE‑Anlagen, die Stromverteilnetze massiv optimiert, verstärkt und ausgebaut werden. Diese Netzmaßnahmen dauern insbesondere in den höheren Spannungsebenen, wie bereits oben an dem Beispiel der zusätzlichen Netzkuppelkapazitäten zum Übertragungsnetz dargestellt, mehrere Jahre. Die zeitliche Umsetzung dieser notwendigen Maßnahmen liegt dabei überwiegend nicht im direkten Verantwortungs- und Einflussbereich der Anschlussnetzbetreiber.</t>
  </si>
  <si>
    <t>Unter Randnummer 1 des Eckpunktepapiers wird zu den notwendigen Netzausbaubedarfen und hinsichtlich der Entschädigungen für EE-Abregelungen zutreffend folgendes ausgeführt: „Die Planung und Errichtung von EE-Anlagen erfolgt auch auf Verteilernetzebene sehr viel schneller als der zur Aufnahme und Verteilung erforderliche Netzausbau“. Diese zutreffenden Erkenntnisse sollten daher in der Festlegung zur EE-Kostenverteilung folgerichtig berücksichtigt werden, ohne dass ein Abzug der abgeregelten EE-Leistung vorzunehmen ist.</t>
  </si>
  <si>
    <t>In diesem Zusammenhang sei auch auf das, dem Eckpunktepapier zugrunde gelegte Gutachten der Consentec GmbH hingewiesen (Funktionsgerechtere Netzentgelte im Stromnetz – Ansätze zur Annäherung regionaler Entgeltniveaus, vom 25.11.2021). An mehreren Stellen des Eckpunktepapiers wird seitens der Bundesnetzagentur auf die Ergebnisse und Ausführungen dieses Gutachtens verwiesen. Der nun von der Bundesnetzagentur laut Eckpunktepapier geplante Abzug der abgeregelten EE-Leistung ist jedoch im Gutachten der Consentec GmbH nicht vorgesehen. Vielmehr wurde in dem Gutachten hinsichtlich Engpassmanagement-Kosten in Erwägung gezogen, diese vollständig zu verteilen, da die damit verbundenen Kosten aktuell nahezu vollständig der EE-Erzeugung zuzuschreiben seien (siehe Consentec-Gutachten Kap 3.3.).</t>
  </si>
  <si>
    <t>Allgemeiner Hinweis: Der neue Wälzungsmechanismus muss von Seiten der Politik klar und deutlich kommuniziert werden, um die Akzeptanz der Maßnahme zu erhöhen. Hier sind Bundesregierung und BNetzA primär gefordert, mit Informations- und Aufklärungskampagnen Verbraucher auf Kostensteigerungen vorzubereiten.</t>
  </si>
  <si>
    <t>Der Deutsche Gewerkschaftsbund stimmt der Bundesnetzagentur in ihrer Analyse zu, dass die Kosten der Energiewende aktuell nicht gleichmäßig auf alle Netznutzer verteilt werden.</t>
  </si>
  <si>
    <t>5</t>
  </si>
  <si>
    <t>Der Deutsche Gewerkschaftsbund befürwortet im Grundsatz das Vorhaben der Bundesnetzagentur, eine Festlegung zu erlassen, nach deren Maßgaben Netzbetreiber, die besondere Kostenbelastungen im Zusammenhang mit dem Ausbau der Stromerzeugung aus erneuerbaren Energien vorweisen, entlastet und die entsprechenden Kosten verteilt werden (vgl. Rdz. 7). Nach Auffassung des Deutschen Gewerkschaftsbundes ist ein solches Vorhaben ein guter und wichtiger Schritt zur zukunftsfähigen Finanzierung der energiewendebedingten Netzkosten im Verteilernetzbereich. Insbesondere kann dieses Vorhaben dazu geeignet sein, die Mehrkosten im Verteilernetzbereich regional gerechter zu verteilen. Der Ansatz, die Mehrkosten besonders betroffener Netzbetreiber bundesweit zu wälzen, wird begrüßt.  </t>
  </si>
  <si>
    <t xml:space="preserve">Nach Auffassung des Deutschen Gewerkschaftsbundes ist der Ansatz der Bundesnetzagentur, Netzbetreiber mit besonderer energiewendebedingter Kostenbelastung auf Grundlage einer Kennzahl zu ermitteln, nachvollziehbar (vgl. Rdz. 9). </t>
  </si>
  <si>
    <t xml:space="preserve">Es ist zudem zu begrüßen, dass die Kennzahl so ausgestaltet werden soll, dass der Anreiz für den Netzausbau gestärkt wird (vgl. Rdz. 13). </t>
  </si>
  <si>
    <t>49</t>
  </si>
  <si>
    <t xml:space="preserve">Auch nach Auffassung des Deutschen Gewerkschaftsbundes sollte eine Überkompensation energiewendebedingter Mehrkosten vermieden werden (vgl. Rdz. 49). </t>
  </si>
  <si>
    <t xml:space="preserve">An verschiedenen Stellen der Eckpunkte wird der Ansatz der Bundesnetzagentur deutlich, die Wälzungsberechnung an ingenieurwissenschaftlich fundierten und öffentlich verfügbaren Kennzahlen zu orientieren, die sich mit einem vertretbaren methodischen Aufwand ermitteln lassen (bspw. Rdz. 17, 24-27, 38; Anh. II, III). Dieser Ansatz wird durch den Deutschen Gewerkschaftsbund begrüßt. Für die Beschäftigten der Energiewirtschaft wird der Aufwand in der operativen Umsetzung reduziert, zudem steigert dieser Ansatz die Transparenz und Nachvollziehbarkeit der Wälzungsberechnung.  </t>
  </si>
  <si>
    <t>26</t>
  </si>
  <si>
    <t>Anhang II</t>
  </si>
  <si>
    <t>Anhang III</t>
  </si>
  <si>
    <t xml:space="preserve">Insgesamt ist die vorgeschlagene Kostenwälzung nach Auffassung des Deutschen Gewerkschaftsbundes grundsätzlich plausibel ausgestaltet und wird begrüßt. Die prognostizierten monetären Auswirkungen lassen vermuten, dass die neue Regelung zu einer sehr deutlichen Entlastung in besonders betroffenen Netzgebieten bei einer moderaten Belastung im übrigen Bundesgebiet führen wird (vgl. Anh. IV). Diese Wirkung erscheint prinzipiell angemessen.  </t>
  </si>
  <si>
    <t xml:space="preserve">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betrifft auch die EE-Anlagen von angeschlossenen dritten vorgelagerten Netzbetreibern, die ebenfalls zu berücksichtigen ist. Dabei wäre zu klären, ob - und falls ja, inwieweit - die installierte EE-Leistung eines nachgelagerten fremden Netzbetreibers einen Einfluss auf die durch den EE-Ausbau verursachte Kostenbelastung des betrachteten Netzbetreibers hat. </t>
  </si>
  <si>
    <t>Derzeit ist keine Berücksichtigung von EE-Anlagen aus dem nachgelagerten Netz vorgesehen, obwohl auch durch diese Mehrkosten für die Netznutzer entstehen. Um eine realistische Mehrbelastung abbilden zu können, sollte der mögliche Rückfluss bei der Ermittlung der EKZ berücksichtigt werden.</t>
  </si>
  <si>
    <t>Anhang I</t>
  </si>
  <si>
    <t>Berücksichtigung von Grubengas bei den installierten Leistungen zur Ermittlung des EKZ</t>
  </si>
  <si>
    <t>Der Einsatz von Grubengas als EEG-Anlage nach §3 Abs. 1 S. 1 EEG sollte als installierte Leistung bei der Ermittlung der EKZ mit betrachtet werden, da auch durch diese EEG-Anlagen Mehrkosten für die Netznutzer vorliegen. Derzeit findet sich im Eckpunktepapier lediglich ein Verweis auf den §3 Abs. 1 S. 21 des EEG, wonach Grubengas nicht explizit berücksichtigt wird.</t>
  </si>
  <si>
    <t>Anmerkung: Rn. 2 - 13 hier nicht korrekt zugeordnet. Anmerkung zu Rn. 1 - 7 daher hier.</t>
  </si>
  <si>
    <t xml:space="preserve">Aus Sicht des Landes Schleswig-Holstein ist es von höchster Priorität, dass die Vorschläge kurzfristig umgesetzt werden. Bei der Umsetzung muss darauf geachtet werden, dass es tatsächlich zu einer spürbaren Entlastung der Netzregionen kommt, in denen der EE-Ausbau besonders erfolgreich voranschreitet. Die Herleitungen aus dem Gutachten von Consentec sind überzeugend. Diese sollten noch ausführlicher dargestellt werden, um das Prinzip der verursachungsgerechteren Verteilung der durch die EE-Integration verursachten Kosten noch transparenter darzulegen. </t>
  </si>
  <si>
    <t>-</t>
  </si>
  <si>
    <t xml:space="preserve">Die in Rn. 8 - 28 hergeleitete Identifikation der besonders belasteten Netzbetreiber ist sachgerecht. Die Parameter zur Ermittlung der Kostenbelastung aus der EE-Integration sowie die Höhe des Schwellenwerts sind überzeugend ermittelt. Mittelfristig sollte geprüft werden, ob EE-bedingte Kostensteigerungen in unterschiedlichen Netzebenen möglicherweise unterschiedlich ausfallen und die Schwellenwerte daher nochmal zu differenzieren sind. Eine weitere Auswertung könnte unterschiedliche Schwellenwerten auf den verschiedenen Netzebenen als sachgerecht erscheinen lassen. Die Eintrittsschwelle sollte daher dynamisch ausgelegt sein, um auf neue Erkenntnisse und weitere Entwicklungen der Netzkosten reagieren zu können. Die Schwellenwerte könnten auch in einer Bandbreite festgelegt werden und einen höheren Wert für die Niederspannung als für die Hochspannung vorsehen, weil nennenswerte Kostensteigerung in der Niederspannung erst bei einer höheren EE-Durchdring anfallen als in der Hochspannung. Zunächst muss die Umsetzung mit dem gewählten Schwellenwert aus Gründen der praktischen Umsetzbarkeit im Vordergrund stehen. Konkretisierungen und Anpassungen durch Anpassungen der Festlegungen sollten jedoch explizit vorbehalten werden. </t>
  </si>
  <si>
    <t>Dieser methodische Ansatz ist sachgerecht und sollte beibehalten werden.</t>
  </si>
  <si>
    <t>40</t>
  </si>
  <si>
    <t>Bei der Ermittlung des Wälzungsbetrags sind die EE-bedingten Mehrkosten zutreffend hergeleitet. Bei der Bemessungsgrundlage für die Kostenermittlung muss sichergestellt sein, dass lediglich Abregelungen, die im Verantwortungsbereich des jeweiligen Netzbetreibers liegen, Berücksichtigung finden.</t>
  </si>
  <si>
    <t>41</t>
  </si>
  <si>
    <t xml:space="preserve">Der Abzug der vorgelagerten Netzkosten und der vNE ist sachgerecht. </t>
  </si>
  <si>
    <t>47</t>
  </si>
  <si>
    <t xml:space="preserve">Den Ausführungen unter Rn. 41 - 45 ist zuzustimmen. Die Vereinfachung, die mit einem pauschalen Entlastungsbetrag einherginge, rechtfertigt die damit verbundenen nahezu willkürllich festzulegenden Beträge, die nicht mit den tatsächlichen Mehrkosten in Zusammenhang stehen, nicht. </t>
  </si>
  <si>
    <t xml:space="preserve">Der in Rn. 50 - 56 vorgeschlage Weg zur Finanzierung der Wälzung unter Nutzung des Mechanismus des § 19 StromNEV über die Übertragungsnetzbetreiber ist aufgrund seiner einfachen Umsetzbarkeit und der damit verbundenen Verteilungswirkung gut geeignet, um die Wälzung der EE-Kosten praktikabel umzusetzen. Die Ebenengerechtigkeit der Verteilnetzentgelte verringert sich indes durch die Umlage im Vergleich zu einem horizontalen Ausgleichsmechanismus wie der ebenenspezifischen horizontalen Kostenwälzung. Dies kann aber zugunsten der besseren und schnelleren Umsetzbarkeit hingenommen werden.  </t>
  </si>
  <si>
    <t>Die Abwicklung über die Minderung bzw. Erhöhung des Wälzungsbetrags ist ebenfalls sachgerecht, um die gegebenenfalls gebotenen Korrekturen zeitnah zu bewirken.</t>
  </si>
  <si>
    <t>Wir verweisen auf die Stellungnahmen der Verbände BDEW und VKU, denen wir uns anschließen. Ergänzende Punkte sind im folgenden dargestellt.</t>
  </si>
  <si>
    <t>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t>
  </si>
  <si>
    <t>streichen</t>
  </si>
  <si>
    <t>Der unverzügliche Anschluss erfolgt unter der Maßgabe, dass im Normalfall die entsprechenden Einspeiseleistungen aufgenommen werden. Verzögerungen im Netzausbau sind, wie auch die Regelungen zu den volatilen Kosten für Redispatch zeigen, nicht ausschließlich im Verantwortungsbereich des Anschlussnetzbetreibers zu sehen. Der Abzug dieses Wertes sollte daher entfallen.</t>
  </si>
  <si>
    <t>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erfolgt eine Berücksichtigung der installierten Erzeugungsleistung nachgelagerter Netzbetreiber nur in dem Fall, dass aus diesen Netzebenen Rückspeisungen in das vorgelagerte Netz erfolgen, die sich aus der EE-Einspeisung aus dem nachgelagerten Netze ergeben. Hierzu ist der im Rahmen der Ermittlung der vermeidenen Netzentgelte herangezogene Einspeiselastgang auf die Erzeugungsarten durch den rückspeisenden Netzbetreiber aufzuteilen. Die maximale Rückspeisung ist als EE-Leistung beim vorgelagerten Netzbetreiber in allen betroffenen Ebenen zu berücksichtigen.</t>
  </si>
  <si>
    <t xml:space="preserve">Rückspeisung aus nachgelagerten Netzen erhöhen die Einspeisungen in die jeweiligen Netzebenen, sofern rückspeisungen aus den nachgelagerten Netzen erfolgt. Die entsprechenden Bezugslasten der nachgelagerten Netzbetreiber werden in der Ermittlung der Kennzahl berücksichtigt, die fehlende Berücksichtigung mindestens der Rückspeisungen führen hier zu einer ungleichmäßigen Einbeziehung der nachgelagerten Netzbetreiber. Alternativ könnten auch die Lastgänge der Spannungsebenen um die Lasten der nachgelagerten Netzbetreiber reduziert werden. </t>
  </si>
  <si>
    <t>58</t>
  </si>
  <si>
    <t>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 Im Rahmen des Abgleiches des individuellen Wälzungsbetrages auf Grund des Planansatzes der EOG mit der IST-EOG sind auch die Ist-Werte der installierten Leistung und der Last des Jahres t-2 durch die installierte Leistugn und die Last des Jahres t zu ersetzen.</t>
  </si>
  <si>
    <t xml:space="preserve">Die Beschleunigung der Energiwende bedingt einen deutlich verstärkten und intensivierten Netzausbau. Dieser wird im Rahmen des EOG-Ansatzes und Abgleiches berücksichtigt. Ein zeitlicher Verzug der berücksichtigung der installierten Leistung ist daher nicht sachgerecht. Die Befürchtung der Regulierungsbehörde, dass unrealistische Planansätze der Entwicklung der installierten Erzeugungsleistung hier zu zu hohen Wälzungsbeträgen führen können, würde mit diesem Vorgehen ausgeschlossen. </t>
  </si>
  <si>
    <t>Wir begrüßen ausdrücklich das Eckpunktepapier und die damit verbundene sachgerechte Verteilung von Mehrkosten aus der Integration von Anlagen zur Erzeugung von Strom aus erneuerbaren Energien. Aus unserer Sicht ist es ein guter und praktikabler Weg die Mehrkosten zu ermitteln und auch zu verteilen. Allerdings sind die wirtschaftlichen Auswirkungen des konsultierten Verteilungsmechanismus nach den bisher von der BNetzA zur Verfügung gestellten Informationen nicht hinreichend transparent. Für eine abschließende Beurteilung ist daher zu fordern, dass die BNetzA die relevanten Informationen zu den wirtschaftlichen Auswirkungen in den unterschiedlichen Spannungsebenen vervollständigt. Weiterhin sollten die Ursachen für die erheblichen Veränderungen bei der Anzahl und dem Ausmaß der von dem geplanten Mechanismus profitierenden Netzbetreiber konkret erläutert werden, welche sich im Vergleich der Veröffentlichungen der BNetzA vom 01.12.2023 und vom 22.12.2023 ergeben haben.
Zum anderen bezieht sich die BNetzA bisher in der Darstellung der wirtschaftlichen Auswirkungen lediglich auf Netzbetreiber, die sich in ihrer Zuständigkeit befinden. Unklar ist es, wie viele Netzbetreiber in Zuständigkeit von Landesregulierungsbehörden die Kriterien wälzungsfähiger Mehrkosten ebenfalls erfüllen würden und inwieweit dies den insgesamt wälzungsfähigen Betrag zusätzlich erhöhen würde. Zur Evaluierung der Änderungen, die sich aufgrund des umfassend in die Netzentgeltsystematik eingreifenenden Mechanismus ergeben, ist es aber erforderlich, die Auswirkungen für alle Netzbetreiber zu bewerten.</t>
  </si>
  <si>
    <t xml:space="preserve">Die TEN Thüringer Energienetze GmbH &amp; Co. KG (TEN) schließt sich den Stellungnahmen von BDEW und VKU vollumfänglich an. Darüber hat TEN weitere Anmerkungen zu folgenden Randziffern. </t>
  </si>
  <si>
    <t>Am Ende des Absatzes ergänzen: Die Festlegung wird einer Evaluierung unterzogen.</t>
  </si>
  <si>
    <t>Das vorgestellte System weist zahlreiche Unsicherheiten auf. Darüber hinaus entwickeln sich die Netze sehr dynamisch. Deshalb sollte eine Evaluierung des Systems von vorn herein angelegt werden.</t>
  </si>
  <si>
    <t xml:space="preserve">Ergänzung einfügen nach "um die maximal abgeregelte Leistung zu reduzieren.": Dabei sind nur Abregelungen mit Ursache im eigenen Netz zu berücksichtigen. </t>
  </si>
  <si>
    <t xml:space="preserve">Aktuell kommt es zu einer Vielzahl von Abregelungen aufgrund von Engpässen im vorgelagerten Netzen. Diese Abregelungen mit Ursache in fremden Netzen können nicht dem betrachteten Netzbetreiber angelastet werden. </t>
  </si>
  <si>
    <t>22</t>
  </si>
  <si>
    <t>Die angegebene Formel ist zu überprüfen und ggf. zu ersetzen.</t>
  </si>
  <si>
    <t xml:space="preserve">Die angegebene Formel erfüllt keine Gleichheit. Hier werden Werte der Zeitreihen „Rückspeisung“ (maximale Rückspeisung RSmax), „dezentrale Einspeisung“ (maximale Einspeiseleistung ELmax) und „Entnahme“ (Mindestlast ML) mit unterschiedlichen Zeitstempeln in einer Gleichung dargestellt. Dabei werden maximale bzw. minimale Werte von Zeitreihen in einer Gleichung in Zusammenhang gebracht, der nur zufällig existiert. Die Zeitpunkte dieser maximalen bzw. minimalen Werte weichen jedoch i. d. R. voneinander ab. </t>
  </si>
  <si>
    <t>Die Mindestlast sollte für jeden Netzbetreiber und jede Netzebene individuell berechnet werden.</t>
  </si>
  <si>
    <t>Die Mindestlast von 40% der Jahreshöchstlast ist nicht für jeden Netzbetreiber repräsentativ.</t>
  </si>
  <si>
    <t>Die Tabelle in Anhang IV zeigt, dass die regional erhöhten Netzkosten nur bedingt entsprechend den in Rz 3 bis 5 formulierten Zielen verteilt werden.</t>
  </si>
  <si>
    <t>Der bne teilt die Auffassung der BNetzA, dass die derzeitige Verteilung der durch den Ausbau von Erneuerbaren Energien bedingten Kosten nicht fair ist, weil allein die Verbraucher in den jeweiligen Netze die Kosten tragen, was bei Netzen mit besonders hohem Netzausbau zu einer deutlichen Belastung der Verbraucher führt. Zudem wird durch die einseitige Belastung der Netznutzer in den vom EE-Ausbau besonders belasteten Netzen der Strombezug zusätzlich verteuert, obwohl gerade in diesen Netzen ein höherer Strombezug die Netze entlasten könnte. Damit ist die derzeitige Regelung nicht nur unfair, sondern setzt auch noch falsch Anreize. 
Die StromNEV tritt am 31.12.2028 außer Kraft. Die BNetzA wird bis dahin eine Anschlussregelung entwickeln müssen, die auch deutlich von der heutigen StromNEV abweichen sollte. Da die bisherige Ausgestaltung der Ermittlung von Netzentgelten neben der in den vorliegenden Eckpunkten genannten unfairen Verteilung der durch den Ausbau der Erneuerbaren Energien bedingten Kosten noch weitere problematische Vorgaben macht, wird es notwendig sein, die Vorgaben grundsätzlich zu überarbeiten. Es ist deshalb sinnvoll, die vorgeschlagene Neuregelung der Verteilung von Mehrkosten aus der Integration von Anlagen zur Erzeugung von Strom aus erneuerbaren Energien als Übergangslösung zu kennzeichnen. Eine grundlegende Überarbeitung der Vorgaben zur Ermittlung der Netzentgelte sollte eine faire Verteilung der Kosten bereits systematisch berücksichtigen, so dass ein zusätzliches Instrument entbehrlich würde.</t>
  </si>
  <si>
    <t>Für die Berechnung der Schwellenwerte und der Wälzungsbeträge schlägt die BNetzA ein stark pauschlierendes Verfahren vor. Vorteil der Pauschlierung ist der verhältnismäßig geringe Aufwand zur Berechnung der Beträge. Der Nachteil ist allerdings eine geringere Treffsicherheit der Berechnungen. Der bne hält dieses Vorgehen für vertretbar, wenn die Wälzung als Übergangslösung verstanden wird und in einem nächsten Schritt eine grundlegende Novelle der Netzentgeltvorgaben erfolgt.</t>
  </si>
  <si>
    <t>Die Kosten sollten nicht als Umlage  anteilig auf die Netzentgelte umgelegt werden, sondern unmittelbar in die Netzentgelte eingerechnet werden.</t>
  </si>
  <si>
    <t>Die Mehrkosten der betroffenen Netzbetreiber als Umlage auf die Netzentgelte aufzuschlagen, entsprechend der Regelung §19 Abs. 2, wird vom bne abgelehnt. Im §19 Abs. 2 sind verschiedene Ausnahmen bzw. Begrenzungen für einzelne Kundengruppen enthalten. Die Kundengruppen werden deshalb nicht im gleichen Maße belastet. Zugleich werden andere Netzentgeltreduzierungen nur für die Netzentgelte, nicht jedoch für Umlagen gewährt, so dass hier neue Belastungen auf die entsprechenden Kunden zukommen. Um dies zu verhindern sollten deshalb der Ausgleich unmittelbar in die Netzentgelte eingerechnet werden.</t>
  </si>
  <si>
    <t>Originaltext</t>
  </si>
  <si>
    <t>Vorgeschlagene Änderung</t>
  </si>
  <si>
    <t>Begründung</t>
  </si>
  <si>
    <t>Marktrolle</t>
  </si>
  <si>
    <t>Einreicher</t>
  </si>
  <si>
    <t>keine</t>
  </si>
  <si>
    <t>Der VCI spricht sich für den grundsätzlichen Beibehalt der Regelungen zum Erhalt individueller Netzentgelte nach § 19 (2) StromNEV aus. Diese Regelungen sollten ergänzt werden um Möglichkeiten für freiwillige und zusätzliche systemdienliche Lastflexibilisierungen, ohne Gefahr zu laufen, das individuelle Netzentgelt zu verlieren. Für die Erreichung dieses Ziels wird die BNetzA-Festlegung BK4-22-089A01 als ein Schritt in die richtige Richtung verstanden. Die individuellen Netzentgelte haben gerade im Kontext der stark gestiegenen Strompreise eine hohe Relevanz für die energieintensive Industrie und sind ein relevanter Faktor bei Investitionsentscheidungen. Mit der Elektrifizierung von Prozessen nimmt ihre Bedeutung weiter zu.  Für die Wettbewerbsfähigkeit der Industrie sowie für das Funktionieren des Stromnetzes als solches muss daher auch in Zukunft Planungssicherheit bei der Weiterentwicklung der Netzentgeltsystematik gewährleistet sein.
Im Kontext des vorliegenden Modellvorschlags ist insbesondere die Begrenzungsregel für Unternehmen des produzierenden Gewerbes nach § 19 (2) S. 15 StromNEV hervorzuheben. Es wird daher begrüßt, dass der bestehende Mechanismus „unverändert fortgeführt werden“ soll. Dies sollte in der finalen Festlegung wie im Eckpunktepapier angekündigt umgesetzt werden.</t>
  </si>
  <si>
    <t>19</t>
  </si>
  <si>
    <t>ersetze
 Steigt der Anteil der EE-Leistung an der Jahreshöchstlast, kann es zu 
Handlungsbedarf aufgrund von Spannungshaltungsproblemen kommen. 
Es können punktuell Mehrkosten insbesondere für Maßnahmen zur Ver besserung der Spannungshaltung (Einsatz regelbarer Ortsnetztransfor matoren oder Zubau von Blindleistungs-Kompensationsanlagen) entste hen. Diese Mehrkosten sind meist allerdings noch nicht signifikant.
durch
 Steigt der Anteil der EE-Leistung an der Jahreshöchstlast, kann es zu 
Handlungsbedarf aufgrund von Spannungshaltungsproblemen kommen. 
Es können punktuell Mehrkosten insbesondere für Maßnahmen zur Ver besserung der Spannungshaltung (Einsatz regelbarer Ortsnetztransfor matoren oder Zubau von Blindleistungs-Kompensationsanlagen) entste hen. Diese Mehrkosten sind meist signifikant.</t>
  </si>
  <si>
    <t>Derartige Probleme können nicht nur in ONS auftreten (z.B. Einbau ROND) sondern auch in ganzen Teilnetzen, die durch ein Umspannwerk versorgt werden. Eine Leistungserhöhung in einem Umspannwerk (einbau zusätzlicher Trafo) kostet mehere Millionen Euro - dies ist sehrwohl signifikant !
Probleme mit der Spannungshaltung können also bereits bei sehr viel geringeren Rückspeiseleistungen in Teilnetzen entstehen.</t>
  </si>
  <si>
    <t xml:space="preserve">Damit ergibt sich aus der obigen Bedingung ein Auftreten signifikanter Mehrkosten für 
eine EKZ &gt; 200%.
10 Überschreitet ein Netzbetreiber in einer Netz- oder Umspann ebene somit den Schwellenwert von EKZ &gt; ? , so ist er berechtigt, Mehrkosten zu wäl zen.
</t>
  </si>
  <si>
    <t>Probleme mit der Spannungshaltung können bereits bei wesentlich geringeren Rückspeiseleistungen entstehen. Der Grenzwert der EKZ von 200% ist daher deutlich zu hoch angesetzt.</t>
  </si>
  <si>
    <t>32</t>
  </si>
  <si>
    <t>Komplett streichen da ingenieurstechnisch nicht nachvollziehbar.</t>
  </si>
  <si>
    <t>siehe Anmerkung BET in ergänzhender Stellungnahme
Die Kosten werden nicht über das gesamte Lastspektrum nach welcher Funktion auch immer kontinuierlich bzw. stetig verlaufen. Die Anlagen und Leitungen haben eine Kapazität, für die sie ausgelegt wurden. Wird diese Kapazität (z.B. durch Rückspeisung) überschritten, entstehen "spunghaft" erhebliche Kosten für Verstärkung bzw. Ausbau der Anlagen. Es kann sich allenfals um abschnittsweise stetige Funktonen handeln, da der Natur nach sprungfixe Kosten entstehen. Eine über das gesamte Wertespektrum hinweg stetig verlaufende Funktion kann daher definitv nicht unterstellt werden.</t>
  </si>
  <si>
    <t>Randziffer</t>
  </si>
  <si>
    <t>Stellungnehmende</t>
  </si>
  <si>
    <t>Grundsätzlich kann der vorliegende Vorschlag zur EE-Kostenwälzung nur der erste Schritt einer umfassenderen Netzentgeltreform sein, um das System für die weiteren Anforderungen der Energiewende fit zu machen und eine sachgerechte Verteilung von energiewende- und transformationsbedingten Netzkosten sicherzustellen. Zu adressierende Herausforderungen sind hier insbesondere die gerechte Verteilung weiterer Transformationskosten sowie die Berücksichtigung der Prinzipien der Kostenreflexivität, der Verständlichkeit und der Marktneutralität in der Netzentgeltsystematik.  </t>
  </si>
  <si>
    <t>Am 1. Dezember hat die Beschlusskammer 8 der Bundesnetzagentur (BNetzA) Eckpunkte einer Festlegung zur Verteilung von Mehrkosten aus der Integration von Anlagen zur Erzeugung von Strom aus erneuerbaren Energien veröffentlicht und zur Konsultation gestellt. Der BDEW begrüßt die Einleitung dieses Verfahrens und bittet um Berücksichtigung der nachfolgenden Anmerkungen, da sich die Inhalte insbesondere auf Netzbetreiber und Lieferanten auswirken.  </t>
  </si>
  <si>
    <t>In der Ausgestaltung sind noch Anpassungen und Klarstellungen erforderlich, die in den folgenden Kapiteln dieser Stellungnahme konkretisiert werden. Gleiches gilt auch für die verwendeten Parameter. Der BDEW hält es für erforderlich, dass die BNetzA grundsätzlich die aktuellsten Daten aus den regulatorischen Verfahren für ihre Berechnungen verwendet. Damit werden Einheitlichkeit und Aktualität der Daten sichergestellt. </t>
  </si>
  <si>
    <t>Es wird darauf hingewiesen, dass sich mögliche Auswirkungen der Kostenwälzung auf den Wettbewerb um Wegenutzungsverträge ergeben können, da die Netzentgelte von Gemeinden bisher als ein Auswahlkriterium herangezogen werden.  </t>
  </si>
  <si>
    <t>Es kann auf Basis der Eckpunkte der Anreiz zur Netzzersplitterung bestehen, wenn Teilnetzgebiete von der Regelung profitieren würden. Dies trifft insbesondere für größere Verteilnetzbetreiber zu, die in einzelnen Netzregionen bereits eine sehr hohe installierte EE-Leistung aufweisen, im Durchschnitt jedoch noch unterhalb des EKZ-Schwellenwertes bleiben. </t>
  </si>
  <si>
    <t>Der BDEW weist darauf hin, dass auf Basis des vorgeschlagenen Wälzungsmechanismus Tarifanomalien in der Kalkulation der Netzentgelte nicht ausgeschlossen sind. Grundsätze der Netzentgeltsystematik sollten durch das angestrebte Verfahren aber nicht berührt werden. </t>
  </si>
  <si>
    <t>Als ein konkretes Beispiel zur Kostenreflexivität kann hier die rein verbrauchsabhängige Belastung der Netzkunden über die §19 (2) StromNEV-Umlage angeführt werden. Die mehrheitlichen Fixkostenbestandteile der Netzbetreiber (auch für den EE-Netzausbau) werden dadurch in dieser Systematik nicht abgebildet und führen zu einer Schlechterstellung von Netzkunden mit hohen Arbeitsmengen (z.B. Abnahmestelle ohne Eigenerzeugung). Es sollte perspektivisch überlegt werden, ob die grundsätzliche Methodik von Netznutzungsumlagen über einen reinen Arbeitspreis sachgerecht ist. </t>
  </si>
  <si>
    <t>Der Deutsche Gewerkschaftsbund und seine Mitgliedsgewerkschaften unterstützen den Klimaschutz und die Transformation von Wirtschaft und Gesellschaft hin zur Klimaneutralität. Vor dem Hintergrund der dafür notwendigen, umfassenden Transformation des Energiesystems kommen insbesondere auch dem Netzausbau und der Transformation der Energienetze entscheidende Bedeutung zu. Die Elektrizitätsverteilernetze müssen der sich im Zuge der Energiewende verändernden Erzeugungslandschaft (vgl. Rdz. 1) wie auch den ansteigenden Entnahmemengen angepasst werden.  </t>
  </si>
  <si>
    <t>Der Deutsche Gewerkschaftsbund stimmt der Bundesnetzagentur in ihrer Analyse zu, dass die Kosten der Energiewende aktuell nicht gleichmäßig auf alle Netznutzer verteilt werden (vgl. Rdz. 2) . Insbesondere die regionale Spreizung der Umlage der energiewendebedingten Kosten des Netzausbaus hat ein Ausmaß angenommen, das Reformbedarf offenkundig werden lässt (vgl. Rdz. 5). Aus Erwägungen der Verteilungsgerechtigkeit wie auch zur Gewährleistung der weiteren politischen Unterstützung der Energiewende in besonders betroffenen Regionen erscheint eine Reform der Verteilernetzausbaufinanzierung auch nach Auffassung des Deutschen Gewerkschaftsbundes notwendig.  </t>
  </si>
  <si>
    <t>Der Deutsche Gewerkschaftsbund begrüßt, dass die Kostenwälzung über einen Mechanismus analog zu § 19 Abs. 2 S. 13-16 StromNEV und damit ein bewährtes und erprobtes Verfahren erfolgen soll (vgl. Rdz. 53-55). Nach Auffassung des Deutschen Gewerkschaftsbundes wäre eine Klarstellung hinsichtlich des § 19 Abs. 2 S. 15 StromNEV wünschenswert, dass die maximalen Umlagebeträge von 0,05 ct/kWh bzw. 0,025 ct/kWh für besondere Letztverbrauchergruppen bezogen auf die Summe des bisherigen § 19-StromNEV-Umlagebetrages und des neuen Wälzungsbetrages beibehalten werden. Zudem ist nach Auffassung des Deutschen Gewerkschaftsbundes eine Klarstellung hinsichtlich der Umlagebegrenzung für Schienenbahnen ratsam.  </t>
  </si>
  <si>
    <r>
      <t xml:space="preserve">Randziffer
</t>
    </r>
    <r>
      <rPr>
        <sz val="12"/>
        <rFont val="Arial"/>
        <family val="2"/>
      </rPr>
      <t>(Pflichtfeld)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</si>
</sst>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sz val="12"/>
      <color theme="1"/>
      <name val="Arial"/>
      <family val="2"/>
    </font>
    <font>
      <b/>
      <sz val="12"/>
      <name val="Arial"/>
      <family val="2"/>
    </font>
    <font>
      <sz val="12"/>
      <name val="Arial"/>
      <family val="2"/>
    </font>
  </fonts>
  <fills count="4">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24">
    <xf numFmtId="0" fontId="0" fillId="0" borderId="0" xfId="0"/>
    <xf numFmtId="0" fontId="1" fillId="0" borderId="0" xfId="0" applyFont="1" applyAlignment="1">
      <alignment horizontal="center"/>
    </xf>
    <xf numFmtId="0" fontId="2" fillId="3" borderId="0" xfId="0" applyFont="1" applyFill="1" applyAlignment="1">
      <alignment horizontal="center" vertical="center"/>
    </xf>
    <xf numFmtId="0" fontId="3" fillId="0" borderId="1" xfId="0" applyFont="1" applyBorder="1" applyAlignment="1">
      <alignment horizontal="left" vertical="top"/>
    </xf>
    <xf numFmtId="0" fontId="3" fillId="0" borderId="1" xfId="0" applyFont="1" applyBorder="1" applyAlignment="1" applyProtection="1">
      <alignment vertical="top"/>
      <protection locked="0"/>
    </xf>
    <xf numFmtId="0" fontId="3" fillId="0" borderId="2" xfId="0" applyFont="1" applyBorder="1" applyAlignment="1" applyProtection="1">
      <alignment vertical="top" wrapText="1"/>
      <protection locked="0"/>
    </xf>
    <xf numFmtId="0" fontId="3" fillId="0" borderId="1" xfId="0" applyFont="1" applyBorder="1" applyAlignment="1" applyProtection="1">
      <alignment vertical="top" wrapText="1"/>
      <protection locked="0"/>
    </xf>
    <xf numFmtId="0" fontId="3" fillId="0" borderId="1" xfId="0" applyFont="1" applyBorder="1" applyAlignment="1">
      <alignment vertical="top"/>
    </xf>
    <xf numFmtId="0" fontId="3" fillId="0" borderId="1" xfId="0" applyFont="1" applyBorder="1" applyAlignment="1" applyProtection="1">
      <alignment vertical="center" wrapText="1"/>
      <protection locked="0"/>
    </xf>
    <xf numFmtId="0" fontId="3" fillId="0" borderId="1" xfId="0" applyFont="1" applyBorder="1" applyAlignment="1" applyProtection="1">
      <alignment horizontal="left" vertical="top"/>
    </xf>
    <xf numFmtId="0" fontId="3" fillId="0" borderId="1" xfId="0" applyNumberFormat="1" applyFont="1" applyBorder="1" applyAlignment="1" applyProtection="1">
      <alignment vertical="top"/>
      <protection locked="0"/>
    </xf>
    <xf numFmtId="0" fontId="3" fillId="0" borderId="2" xfId="0" applyNumberFormat="1" applyFont="1" applyBorder="1" applyAlignment="1" applyProtection="1">
      <alignment vertical="top" wrapText="1"/>
      <protection locked="0"/>
    </xf>
    <xf numFmtId="0" fontId="3" fillId="0" borderId="1" xfId="0" applyNumberFormat="1" applyFont="1" applyBorder="1" applyAlignment="1" applyProtection="1">
      <alignment vertical="top" wrapText="1"/>
      <protection locked="0"/>
    </xf>
    <xf numFmtId="0" fontId="3" fillId="0" borderId="1" xfId="0" applyNumberFormat="1" applyFont="1" applyBorder="1" applyAlignment="1" applyProtection="1">
      <alignment vertical="top"/>
    </xf>
    <xf numFmtId="0" fontId="3" fillId="0" borderId="1" xfId="0" applyNumberFormat="1" applyFont="1" applyBorder="1" applyAlignment="1" applyProtection="1">
      <alignment vertical="center" wrapText="1"/>
      <protection locked="0"/>
    </xf>
    <xf numFmtId="0" fontId="3" fillId="0" borderId="1" xfId="0" applyNumberFormat="1" applyFont="1" applyBorder="1" applyAlignment="1" applyProtection="1">
      <alignment horizontal="left" vertical="center" wrapText="1" indent="2"/>
      <protection locked="0"/>
    </xf>
    <xf numFmtId="0" fontId="3" fillId="0" borderId="1" xfId="0" quotePrefix="1" applyFont="1" applyBorder="1" applyAlignment="1" applyProtection="1">
      <alignment vertical="top" wrapText="1"/>
      <protection locked="0"/>
    </xf>
    <xf numFmtId="0" fontId="3" fillId="0" borderId="0" xfId="0" applyFont="1" applyAlignment="1" applyProtection="1">
      <alignment wrapText="1"/>
      <protection locked="0"/>
    </xf>
    <xf numFmtId="0" fontId="3" fillId="0" borderId="0" xfId="0" applyFont="1" applyAlignment="1" applyProtection="1">
      <alignment horizontal="justify" vertical="center"/>
      <protection locked="0"/>
    </xf>
    <xf numFmtId="0" fontId="3" fillId="0" borderId="0" xfId="0" applyFont="1" applyProtection="1">
      <protection locked="0"/>
    </xf>
    <xf numFmtId="0" fontId="3" fillId="0" borderId="0" xfId="0" applyFont="1" applyAlignment="1" applyProtection="1">
      <alignment vertical="center"/>
      <protection locked="0"/>
    </xf>
    <xf numFmtId="0" fontId="2" fillId="2" borderId="0" xfId="0" applyFont="1" applyFill="1" applyBorder="1" applyAlignment="1" applyProtection="1">
      <alignment horizontal="center" vertical="center"/>
    </xf>
    <xf numFmtId="0" fontId="2" fillId="2" borderId="0" xfId="0" applyNumberFormat="1"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cellXfs>
  <cellStyles count="1">
    <cellStyle name="Standard" xfId="0" builtinId="0"/>
  </cellStyles>
  <dxfs count="101">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externalLink" Target="externalLinks/externalLink38.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50" Type="http://schemas.openxmlformats.org/officeDocument/2006/relationships/externalLink" Target="externalLinks/externalLink49.xml"/><Relationship Id="rId55" Type="http://schemas.openxmlformats.org/officeDocument/2006/relationships/sharedStrings" Target="sharedStrings.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41" Type="http://schemas.openxmlformats.org/officeDocument/2006/relationships/externalLink" Target="externalLinks/externalLink40.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3" Type="http://schemas.openxmlformats.org/officeDocument/2006/relationships/theme" Target="theme/theme1.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externalLink" Target="externalLinks/externalLink51.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56" Type="http://schemas.openxmlformats.org/officeDocument/2006/relationships/calcChain" Target="calcChain.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3"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07_20240123_Formblatt_Stellungnahmen_Kostenwaelzung_EON_SE.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20_02-2024-01-30%20-%20EG%20BNA%20-%20Stellungnahme_Umverteilung_Mehrkosten_EE.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22_Stellungnahme_Umverteilung_Mehrkosten_EE_Stadtwerke%20Iserlohn%20GmbH.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23_Stellungnahme_Umverteilung_Mehrkosten_EE_Bodensee.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25_Musterstellungnahme_Umverteilung_Mehrkosten_EE_NetzHalle.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28_SW%20M&#252;hlacker%20Stellungnahme_Umverteilung_Mehrkosten_EE.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29_SWFFB30012024_Stellungnahmen_Kostenwaelzung%20(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30_2024_01_30_Stellungnahme_Umverteilung_Mehrkosten_EE_STW.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37_Formblatt_Stellungnahmen_Kostenwaelzung_vzbv.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38_Stellungnahme%20Mainnetz_Umverteilung_Mehrkosten_EE.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39_Stellungnahme_Umverteilung_Mehrkosten_EE_STWBS_29-1-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09_BK8-Mehrkosten%20EEG-Formblatt_Stellungnahme_SWP.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40_2024-01-30_BDEW-Stellungnahme_Eckpunkte%20EE-Kostenw&#228;lzung_Versand.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42_10000316_Bad%20Honnef%20AG_Stellungnahme_Umverteilung_Mehrkosten_EE.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43_Stellungnahme_Umverteilung_Mehrkosten_EE.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44_Musterstellungnahme_Umverteilung_Mehrkosten_EE.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45_Stellungnahme_Umverteilung_Mehrkosten_EE_29012024.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46_Stellungnahme_Umverteilung_Mehrkosten_FlughafenK&#246;lnBonn.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48_2401_Formblatt_Stellungnahmen_Kostenwaelzung_EDG.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51_RegensburgNetzGmbH_Stellungnahme_Umverteilung_Mehrkosten_EE.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52_2024-01-31__Stellungnahmen_Kostenwaelzung_Netzgesellschaft_Frankfurt_Oder.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55_Musterstellungnahme_Umverteilung_Mehrkosten_EE%20Osterholzer%20SW%2030.01.20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12_Formblatt_Stellungnahmen_Kostenwaelzung_SWO%20Netz%20GmbH.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56_AS_BNetzA_BK8_Formblatt_Stellungnahmen_Kostenwaelzung_Netze%20BW_20240131.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57_Formblatt_Stellungnahmen_Kostenwaelzung.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58_2401_Formblatt_Stellungnahmen_Kostenwaelzung.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59_2024-01-29_Formblatt_Stellungnahmen_Kostenwaelzung.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61_Stellungnahme_Umverteilung_Mehrkosten_EE_StadtwerkeDetmoldGmbH.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63_2024-01-31_nvb%20Stellungnahme_Umverteilung_Mehrkosten_EE.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65_2024-01-31%20SW%20Gr&#252;nstadt%20Stellungnahme_Umverteilung_Mehrkosten_EE.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66_Musterstellungnahme_Umverteilung_Mehrkosten_EE_1.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67_200125_Stellungnahme_Eckpunkte%20EE-Kostenw&#228;lzung_Creos.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69_Musterstellungnahme_Umverteilung_Mehrkosten_E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14_10001325%20%20SW%20Rhede_Stellungnahme_Umverteilung_Mehrkosten_EE-20240129.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70_Umverteilung%20Mehrkosten%20EE%20Anlagen_ewb-Bruchsal.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71_Musterstellungnahme_Umverteilung_Mehrkosten_EE.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72_2024_01_31_MN%20an%20BNetzA_Eckpunkte%20EE-Kostenw&#228;lzung_Konsultation.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73_Formblatt_Stellungnahmen_Kostenwaelzung.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76_240131%20WNG%20Stellungnahme%20Kostenwaelzung%20EE-Ausbau%20an%20BNetzA.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84_10000878_Stellungnahme_Umverteilung_Mehrkosten_EE.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85_10001832%20Formblatt_Stellungnahmen_Kostenwaelzung.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86_Formblatt_Stellungnahmen_Kostenwaelzung%20bne%2020240131.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94_VCI-Stellungnahme_Festlegung%20zur%20Verteilung%20von%20Mehrkosten_31012024.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95_Stell_nahme_Umverteilung_Mehrkosten_EE_FDe_31.01.20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15_neu-sw-Stellungnahme_Umverteilung_Mehrkosten_EE.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96_Stellungnahme_Eckpunktepapier_Verteilung_Mehrkosten_EE_SW%20Sindelfingen_20240131.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99_Formblatt_Stellungnahmen_Kostenwaelzung%20SWUN%200124%20v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16_Stellungnahme%20Umverteilung_Mehrkosten_EE_NG%20G&#252;tersloh.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17_24-01-30%20Stellungnahme%20Vereinigte%20Stadtwerke%20Netz%20GmbH_Umverteilung_Mehrkosten_EE.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18_Formblatt_Stellungnahmen_Kostenwaelzung%20ENWG%20KG.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swibns003\windat\Strom\BK8-Allgemeinfestlegungen\2024%20FL%20EE-Kostenw&#228;lzung\02.1%20Konsultation%20Eckpunkte\Stellungnahmen\Excel\19_240130_Stellungnahme_Umverteilung_Mehrkosten_EE_Oberhaus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E.ON SE</v>
          </cell>
        </row>
        <row r="13">
          <cell r="D13" t="str">
            <v>VNB</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lllll</v>
          </cell>
        </row>
        <row r="13">
          <cell r="D13" t="str">
            <v>VNB</v>
          </cell>
        </row>
      </sheetData>
      <sheetData sheetId="1" refreshError="1"/>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Iserlohn GmbH</v>
          </cell>
        </row>
        <row r="13">
          <cell r="D13" t="str">
            <v>VNB</v>
          </cell>
        </row>
      </sheetData>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Regionalwerk Bodensee Netze GmbH &amp; Co. KG</v>
          </cell>
        </row>
        <row r="13">
          <cell r="D13" t="str">
            <v>VNB</v>
          </cell>
        </row>
      </sheetData>
      <sheetData sheetId="1" refreshError="1"/>
      <sheetData sheetId="2" refreshError="1"/>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Energieversorgung Halle Netz GmbH</v>
          </cell>
        </row>
        <row r="13">
          <cell r="D13" t="str">
            <v>VNB</v>
          </cell>
        </row>
      </sheetData>
      <sheetData sheetId="1" refreshError="1"/>
      <sheetData sheetId="2" refreshError="1"/>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Mühlacker GmbH</v>
          </cell>
        </row>
        <row r="13">
          <cell r="D13" t="str">
            <v>VNB</v>
          </cell>
        </row>
      </sheetData>
      <sheetData sheetId="1" refreshError="1"/>
      <sheetData sheetId="2" refreshError="1"/>
      <sheetData sheetId="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Früstenfeldbruck GmbH</v>
          </cell>
        </row>
      </sheetData>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Wedel GmbH</v>
          </cell>
        </row>
        <row r="13">
          <cell r="D13" t="str">
            <v>VNB</v>
          </cell>
        </row>
      </sheetData>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Verbraucherzentrale Bundesverband e.V.</v>
          </cell>
        </row>
        <row r="13">
          <cell r="D13" t="str">
            <v>Verband</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Mainnetz GmbH</v>
          </cell>
        </row>
        <row r="13">
          <cell r="D13" t="str">
            <v>VNB</v>
          </cell>
        </row>
      </sheetData>
      <sheetData sheetId="1" refreshError="1"/>
      <sheetData sheetId="2" refreshError="1"/>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Bad Salzuflen GmbH</v>
          </cell>
        </row>
        <row r="13">
          <cell r="D13" t="str">
            <v>VNB</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Parchim GmbH</v>
          </cell>
        </row>
        <row r="13">
          <cell r="D13" t="str">
            <v>VNB</v>
          </cell>
        </row>
      </sheetData>
      <sheetData sheetId="1" refreshError="1"/>
      <sheetData sheetId="2" refreshError="1"/>
      <sheetData sheetId="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BDEW Bundesverband der Energie- und Wasserwirtschaft e.V.</v>
          </cell>
        </row>
        <row r="13">
          <cell r="D13" t="str">
            <v>Verband</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Bad Honnef AG</v>
          </cell>
        </row>
        <row r="13">
          <cell r="D13" t="str">
            <v>VNB</v>
          </cell>
        </row>
      </sheetData>
      <sheetData sheetId="1" refreshError="1"/>
      <sheetData sheetId="2" refreshError="1"/>
      <sheetData sheetId="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Schweinfurt GmbH</v>
          </cell>
        </row>
        <row r="13">
          <cell r="D13" t="str">
            <v>VNB</v>
          </cell>
        </row>
      </sheetData>
      <sheetData sheetId="1" refreshError="1"/>
      <sheetData sheetId="2" refreshError="1"/>
      <sheetData sheetId="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Mengen</v>
          </cell>
        </row>
        <row r="13">
          <cell r="D13" t="str">
            <v>VNB</v>
          </cell>
        </row>
      </sheetData>
      <sheetData sheetId="1" refreshError="1"/>
      <sheetData sheetId="2" refreshError="1"/>
      <sheetData sheetId="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Passau GmbH</v>
          </cell>
        </row>
        <row r="13">
          <cell r="D13" t="str">
            <v>VNB</v>
          </cell>
        </row>
      </sheetData>
      <sheetData sheetId="1" refreshError="1"/>
      <sheetData sheetId="2" refreshError="1"/>
      <sheetData sheetId="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Flughafen Köln/Bonn GmbH</v>
          </cell>
        </row>
        <row r="13">
          <cell r="D13" t="str">
            <v>VNB</v>
          </cell>
        </row>
      </sheetData>
      <sheetData sheetId="1" refreshError="1"/>
      <sheetData sheetId="2" refreshError="1"/>
      <sheetData sheetId="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E.ON Energie Deutschland GmbH</v>
          </cell>
        </row>
        <row r="13">
          <cell r="D13" t="str">
            <v>LF</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Regensburg Netz GmbH</v>
          </cell>
        </row>
        <row r="13">
          <cell r="D13" t="str">
            <v>VNB</v>
          </cell>
        </row>
      </sheetData>
      <sheetData sheetId="1" refreshError="1"/>
      <sheetData sheetId="2" refreshError="1"/>
      <sheetData sheetId="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Netzgesellschaft Frankfurt (Oder)</v>
          </cell>
        </row>
        <row r="13">
          <cell r="D13" t="str">
            <v>VNB</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Osterholzer Stadtwerke GmbH &amp; Co. KG</v>
          </cell>
        </row>
        <row r="13">
          <cell r="D13" t="str">
            <v>VNB</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SWO Netz GmbH</v>
          </cell>
        </row>
        <row r="13">
          <cell r="D13" t="str">
            <v>VNB</v>
          </cell>
        </row>
      </sheetData>
      <sheetData sheetId="1" refreshError="1"/>
      <sheetData sheetId="2" refreshError="1"/>
      <sheetData sheetId="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Netze BW GmbH</v>
          </cell>
        </row>
        <row r="13">
          <cell r="D13" t="str">
            <v>VNB</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N-ERGIE Netz GmbH</v>
          </cell>
        </row>
        <row r="13">
          <cell r="D13" t="str">
            <v>VNB</v>
          </cell>
        </row>
      </sheetData>
      <sheetData sheetId="1" refreshError="1"/>
      <sheetData sheetId="2" refreshError="1"/>
      <sheetData sheetId="3"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3">
          <cell r="D13" t="str">
            <v>LF</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7">
          <cell r="D17">
            <v>0</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Detmold GmbH</v>
          </cell>
        </row>
        <row r="13">
          <cell r="D13" t="str">
            <v>VNB</v>
          </cell>
        </row>
      </sheetData>
      <sheetData sheetId="1" refreshError="1"/>
      <sheetData sheetId="2" refreshError="1"/>
      <sheetData sheetId="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 xml:space="preserve">nvb Nordhorner Versorgungsbetriebe GmbH </v>
          </cell>
        </row>
        <row r="13">
          <cell r="D13" t="str">
            <v>VNB</v>
          </cell>
        </row>
      </sheetData>
      <sheetData sheetId="1" refreshError="1"/>
      <sheetData sheetId="2" refreshError="1"/>
      <sheetData sheetId="3"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Grünstadt GmbH</v>
          </cell>
        </row>
        <row r="13">
          <cell r="D13" t="str">
            <v>VNB</v>
          </cell>
        </row>
      </sheetData>
      <sheetData sheetId="1" refreshError="1"/>
      <sheetData sheetId="2" refreshError="1"/>
      <sheetData sheetId="3"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Norddeutsche Allianz</v>
          </cell>
        </row>
        <row r="13">
          <cell r="D13" t="str">
            <v>Sonstiges</v>
          </cell>
        </row>
      </sheetData>
      <sheetData sheetId="1" refreshError="1"/>
      <sheetData sheetId="2" refreshError="1"/>
      <sheetData sheetId="3"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Creos Deutschland GmbH</v>
          </cell>
        </row>
        <row r="13">
          <cell r="D13" t="str">
            <v>VNB</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Bad Saulgau</v>
          </cell>
        </row>
        <row r="13">
          <cell r="D13" t="str">
            <v>VNB</v>
          </cell>
        </row>
      </sheetData>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Rhede GmbH</v>
          </cell>
        </row>
        <row r="13">
          <cell r="D13" t="str">
            <v>VNB</v>
          </cell>
        </row>
      </sheetData>
      <sheetData sheetId="1" refreshError="1"/>
      <sheetData sheetId="2" refreshError="1"/>
      <sheetData sheetId="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Energie- und Wasserversorgung Bruchsal GmbH</v>
          </cell>
        </row>
        <row r="13">
          <cell r="D13" t="str">
            <v>VNB</v>
          </cell>
        </row>
      </sheetData>
      <sheetData sheetId="1" refreshError="1"/>
      <sheetData sheetId="2" refreshError="1"/>
      <sheetData sheetId="3"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Buxtehude GmbH</v>
          </cell>
        </row>
        <row r="13">
          <cell r="D13" t="str">
            <v>VNB</v>
          </cell>
        </row>
      </sheetData>
      <sheetData sheetId="1" refreshError="1"/>
      <sheetData sheetId="2" refreshError="1"/>
      <sheetData sheetId="3"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Mainzer Netz GmbH</v>
          </cell>
        </row>
        <row r="13">
          <cell r="D13" t="str">
            <v>VNB</v>
          </cell>
        </row>
      </sheetData>
      <sheetData sheetId="1" refreshError="1"/>
      <sheetData sheetId="2" refreshError="1"/>
      <sheetData sheetId="3"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Landesregulierungsbehörde Schleswig-Holstein</v>
          </cell>
        </row>
        <row r="13">
          <cell r="D13" t="str">
            <v>Behörde</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WEMAG Netz GmbH</v>
          </cell>
        </row>
        <row r="13">
          <cell r="D13" t="str">
            <v>VNB</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Oranienburg GmbH</v>
          </cell>
        </row>
      </sheetData>
      <sheetData sheetId="1" refreshError="1"/>
      <sheetData sheetId="2" refreshError="1"/>
      <sheetData sheetId="3"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TEN Thüringer Energienetze GmbH &amp; Co. KG</v>
          </cell>
        </row>
        <row r="13">
          <cell r="D13" t="str">
            <v>VNB</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Tabelle1"/>
      <sheetName val="Werte"/>
      <sheetName val="Marktrollen"/>
    </sheetNames>
    <sheetDataSet>
      <sheetData sheetId="0">
        <row r="12">
          <cell r="C12" t="str">
            <v>Bundesverband Neue Energiewirtschaft e.V.</v>
          </cell>
        </row>
        <row r="13">
          <cell r="D13" t="str">
            <v>Verband</v>
          </cell>
        </row>
      </sheetData>
      <sheetData sheetId="1" refreshError="1"/>
      <sheetData sheetId="2" refreshError="1"/>
      <sheetData sheetId="3">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4"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Verband der Chemischen Industrie e.V. (VCI)</v>
          </cell>
        </row>
        <row r="13">
          <cell r="D13" t="str">
            <v>Verband</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Netzgesellschaft Potsdam GmbH</v>
          </cell>
        </row>
        <row r="13">
          <cell r="D13" t="str">
            <v>VNB</v>
          </cell>
        </row>
      </sheetData>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Neubrandenburger Stadtwerke GmbH</v>
          </cell>
        </row>
        <row r="13">
          <cell r="D13" t="str">
            <v>VNB</v>
          </cell>
        </row>
      </sheetData>
      <sheetData sheetId="1" refreshError="1"/>
      <sheetData sheetId="2" refreshError="1"/>
      <sheetData sheetId="3"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Sindelfingen GmbH</v>
          </cell>
        </row>
        <row r="13">
          <cell r="D13" t="str">
            <v>VNB</v>
          </cell>
        </row>
      </sheetData>
      <sheetData sheetId="1" refreshError="1"/>
      <sheetData sheetId="2" refreshError="1"/>
      <sheetData sheetId="3"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Ulm/Neu-Ulm Netze GmbH</v>
          </cell>
        </row>
        <row r="13">
          <cell r="D13" t="str">
            <v>VNB</v>
          </cell>
        </row>
      </sheetData>
      <sheetData sheetId="1" refreshError="1"/>
      <sheetData sheetId="2">
        <row r="1">
          <cell r="A1" t="str">
            <v>Wertetabellen
Tabellenblatt nach der Bearbeitung ausblenden!</v>
          </cell>
        </row>
        <row r="2">
          <cell r="A2" t="str">
            <v>Randziffer</v>
          </cell>
          <cell r="B2" t="str">
            <v>Text</v>
          </cell>
          <cell r="C2" t="str">
            <v>Optional Text</v>
          </cell>
          <cell r="D2" t="str">
            <v>Sondersauswahl</v>
          </cell>
        </row>
        <row r="3">
          <cell r="A3">
            <v>1</v>
          </cell>
          <cell r="B3" t="str">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ell>
        </row>
        <row r="4">
          <cell r="A4" t="str">
            <v>2</v>
          </cell>
          <cell r="B4" t="str">
            <v>Alle Netzkosten werden nach § 15 Abs. 1 S. 2 und Abs. 2 StromNEV von den Netzbetreibern über Netzentgelte refinanziert. Die jährlichen Netzentgelte richten sich gemäß § 17 StromNEV nach der Entnahmestelle der elektrischen Energie. Somit werden auch die Kosten für die Integration von EE-Anlagen über die Netzentgelte in den jeweiligen Netzregionen getragen. Während die Energiewende eine gesamtgesellschaftliche Aufgabe ist und die hiermit einhergehenden Investitionen in die Netze allen Netznutzern gleichermaßen zugutekommen, verteilen sich die daraus resultierenden Kosten aktuell jedoch nicht gleichmäßig auf alle Netznutzer.</v>
          </cell>
        </row>
        <row r="5">
          <cell r="A5" t="str">
            <v>3</v>
          </cell>
          <cell r="B5" t="str">
            <v>Dies ist auf verschiedene Faktoren zurückzuführen. Zunächst ist der Ausbaubedarf nicht in allen Netzen gleich hoch, weil die Möglichkeiten für EE-Einspeisung geographisch stark variieren. So wird Windenergie vorwiegend im Norden erzeugt und in die dortigen Netze eingespeist. Auch großflächiges Freiflächen-PV siedelt sich aktuell in den überwiegend ländlichen Regionen deutlich überproportional an.</v>
          </cell>
        </row>
        <row r="6">
          <cell r="A6" t="str">
            <v>4</v>
          </cell>
          <cell r="B6" t="str">
            <v>Dies korrespondiert nicht mit der Höhe oder Entwicklung der Entnahmelast. In Gebieten mit einer vergleichsweise geringen Entnahmelast bei gleichzeitig hoher EE-Einspeisung entsteht ein Überschuss an EE-Strom, der in Form von Rückspeisungen in andere Netzgebiete abtransportiert werden muss. Auch dies erfordert Netzausbau bzw. kann Engpassmanagement erforderlich machen und führt zu zusätzlichen Netzkosten. Je geringer dabei die Verteilungsbasis auf Seiten der Netznutzer in dem entsprechenden Netzgebiet, desto höher ist ihr zutragender Anteil an den Netzkosten der EE-Integration und umso spürbarer sind die Netzentgeltveränderungen daraus. Im Ergebnis führen diese Faktoren dazu, dass die Netzentgelte – und damit mittelbar auch die Stromkosten – in den betroffenen Netzgebieten merklich höher sein können als in anderen Regionen Deutschlands.</v>
          </cell>
        </row>
        <row r="7">
          <cell r="A7" t="str">
            <v>5</v>
          </cell>
          <cell r="B7" t="str">
            <v>Die energiewendebedingten Kosten des Netzausbaus treffen somit Netznutzer in bestimmten Netzregionen mehr als in anderen Regionen. Diese Entwicklung hat im Einzelfall über die Jahre eine nicht weiter hinnehmbare Dimension angenommen:</v>
          </cell>
        </row>
        <row r="8">
          <cell r="A8" t="str">
            <v>6</v>
          </cell>
          <cell r="B8" t="str">
            <v>Mit Inkrafttreten des Gesetzes zur Anpassung des Energiewirtschaftsrechts an unionsrechtliche Vorgaben und zur Änderung weiterer energierechtlicher Vorschriften wird die Kompetenzverteilung zwischen Gesetz- bzw. Verordnungsgeber und der Regulierungsbehörde unionsrechtskonform ausgestaltet. Mit Blick auf die Aufhebung der Entgeltverordnungen räumt der Gesetzgeber der Regulierungsbehörde weitreichende Festlegungskompetenzen für die Kernbereiche der Netzentgeltregulierung ein. Gleichzeitig schafft er für verschiedene Themen konkrete Rechtsgrundlagen, wie bspw. für Entscheidungen zur Ermittlung besonderer Kostenbelastungen einzelner oder einer Gruppe von Netzbetreibern, vgl. § 21 Abs. 3 S. 4 Nr. 3 g) EnWG.</v>
          </cell>
        </row>
        <row r="9">
          <cell r="A9" t="str">
            <v>7</v>
          </cell>
          <cell r="B9" t="str">
            <v>Vor diesem Hintergrund und auf dieser Grundlage beabsichtigt die Bundesnetzagentur eine Festlegung zu erlassen, nach deren Maßgaben Netzbetreiber, die besondere Kostenbelastungen im Zusammenhang mit dem Ausbau der Stromerzeugung aus erneuerbaren Energien vorweisen, entlastet und die entsprechenden Kosten verteilt werden. Zur Erreichung einer größeren Verteilungsgerechtigkeit bei der Bildung der Netzentgelte soll eine Methodik zur Ermittlung der sog. Mehrkosten aus der Integration von erneuerbarer Energien festgelegt werden, die den Betroffenen im relativen Vergleich zu anderen Netzbetreibern entstehen. Diese Mehrkosten sind gleich von allen Netznutzern im gesamten Bundesgebiet zu tragen. Nachfolgend werden die Eckpunkte der beabsichtigten Festlegung dargestellt.</v>
          </cell>
        </row>
        <row r="10">
          <cell r="A10" t="str">
            <v>8</v>
          </cell>
          <cell r="B10" t="str">
            <v>Gemäß § 21 Abs. 3 S. 4 Nr. 3 g) EnWG kann die Bundesnetzagentur Regelungen zur Ermittlung besonderer Kostenbelastungen einzelner Netzbetreiber oder einer Gruppe von Netzbetreibern im Zusammenhang mit dem Ausbau der Stromerzeugung aus erneuerbaren Energien festlegen. Ausgangspunkt einer solchen Regelung ist die Bestimmung einer Methode zur Ermittlung dieser Kostenbelastungen. Bisherige Diskussionen zu vergleichbaren Überlegungen sind stets verworfen worden, da eine direkte Zuordnung von Netzkosten zur Integrationsaufgabe von EE-Erzeugungsleistung im Einzelfall in einer Vielzahl von Unternehmen nicht oder nur mit unverhältnismäßigem bürokratischen Aufwand leistbar ist. Die Bundesnetzagentur legt nun eine Ermittlung der besonderen Belastung vor, die geeignet ist, aus belastbaren Kennziffern die besondere Kostenbelastung eines Netzbetreibers abzuleiten und angemessene Anteile der zulässigen Erlösobergrenze weiterzugeben.</v>
          </cell>
        </row>
        <row r="11">
          <cell r="A11" t="str">
            <v>9</v>
          </cell>
          <cell r="B11" t="str">
            <v>Grundlage dieser Ermittlung soll eine Kennzahl sein (vgl. Abschnitt 2.1), die – bei Überschreiten einer gewissen Höhe – einen Netzbetreiber dazu berechtigt, besondere Kostenbelastungen aus der EE-Integration weiterzugeben (vgl. Abschnitt 2.2).</v>
          </cell>
        </row>
        <row r="12">
          <cell r="A12" t="str">
            <v>10</v>
          </cell>
          <cell r="B12" t="str">
            <v>Die Ermittlung derjenigen Netzbetreiber, die besonders von hohen EE-Integrationskosten) betroffen sind, soll nach Auffassung der Bundesnetzagentur anhand einer sogenannten Erneuerbaren-Energien-Kennzahl (EKZ) erfolgen. Diese EKZ basiert auf dem Verhältnis der installierten EE-Leistung[1] und der Jahreshöchstlast</v>
          </cell>
        </row>
        <row r="13">
          <cell r="A13" t="str">
            <v>11</v>
          </cell>
          <cell r="B13" t="str">
            <v>Damit spiegelt die Kennzahl näherungsweise die zusätzliche Netzbelastung aufgrund der Einspeisung durch EE-Anlagen und dadurch bedingter Rückspeisungen wieder.</v>
          </cell>
        </row>
        <row r="14">
          <cell r="A14" t="str">
            <v>12</v>
          </cell>
          <cell r="B14" t="str">
            <v>Der Anschluss der EE-Anlagen erfolgt nicht gleichermaßen über alle Netz- und Umspannebenen. Somit ist die Höhe der installierten Leistung je Netz- und Umspannebene unterschiedlich. Die EKZ ist daher für jede Netz- und Umspannebene separat bis einschließlich der Hochspannungsebene zu ermitteln.</v>
          </cell>
        </row>
        <row r="15">
          <cell r="A15" t="str">
            <v>13</v>
          </cell>
          <cell r="B15" t="str">
            <v>Die installierte EE-Leistung ist vor der Berücksichtigung in der Kennzahlenberechnung jedoch um die maximal abgeregelte Leistung zu reduzieren. Wenn das Netz die erzeugte EE-Leistung nicht vollständig transportieren kann, findet eine Abregelung statt. Daher wäre die Berücksichtigung der vollständigen installierten Summenleistung nicht sachgerecht. Die Verringerung der installierten EE-Leistung um die maximal abgeregelte Leistung dient somit der korrekten Abbildung der aktuellen Ausbausituation des Netzes und der durch diesen Ausbau entstandenen zusätzlichen Kosten. Gleichzeitig werden hierdurch Anreize gesetzt, im eigenen Netzgebiet die Menge an abgeregelter Leistung zu minimieren, was den Anreiz für einen entsprechenden Netzausbau stärkt.</v>
          </cell>
        </row>
        <row r="16">
          <cell r="A16" t="str">
            <v>14</v>
          </cell>
          <cell r="B16" t="str">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ell>
        </row>
        <row r="17">
          <cell r="A17" t="str">
            <v>15</v>
          </cell>
          <cell r="B17" t="str">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ell>
        </row>
        <row r="18">
          <cell r="A18" t="str">
            <v>16</v>
          </cell>
          <cell r="B18" t="str">
            <v>Die EKZ ist geeignet, die individuelle Belastung eines Netzbetreibers in der jeweiligen Netz- bzw. Umspannebene zu ermitteln. Je größer die EKZ ist, desto höher ist die Wahrscheinlichkeit, dass die EE-Erzeugung in bestimmten Zeiten die im Netz vorhandene Last übersteigt. Dann entsteht das Erfordernis für den Abtransport des Stroms – sei es durch Rückspeisung in das vorgelagerte Netz oder durch Transport in ein benachbartes Netzgebiet.</v>
          </cell>
        </row>
        <row r="19">
          <cell r="A19" t="str">
            <v>17</v>
          </cell>
          <cell r="B19" t="str">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ell>
        </row>
        <row r="20">
          <cell r="A20" t="str">
            <v>18</v>
          </cell>
          <cell r="B20" t="str">
            <v>Nach Bildung einer geeigneten Kennzahl ist ferner die Höhe bzw. Schwelle zu bestimmen, ab der eine besondere Kostenbelastung im Sinne der Vorschrift unterstellt werden kann. Erst bei Überschreiten dieser Schwelle liegt eine Wälzungsberechtigung des Netzbetreibers für die entsprechende Netz- bzw. Umspannebene vor. Konzeptioneller Ausgangspunkt dieser Bestimmung ist der Zusammenhang zwischen zunehmender Einspeisung aus EE-Anlagen und dem daraus resultierenden Erfordernis der Verstärkung bzw. des Ausbaus der Netzinfrastruktur. Ein Netzbetreiber ist nach § 8 Abs. 1 EEG 2023 verpflichtet, Strom aus EE-Anlagen im Netz aufzunehmen. Gemäß § 12 Abs. 1 EEG 2023 sind Netzbetreiber zudem zur Optimierung, zur Verstärkung und zum Ausbau ihrer Netze verpflichtet um die Abnahme, Übertragung und Verteilung des Stroms aus erneuerbaren Energien sicherzustellen. Wenn der Abtransport der entsprechenden Mengen einen Ausbau der Netzinfrastruktur erfordert, führt dies zu erheblichen Mehrkosten.</v>
          </cell>
        </row>
        <row r="21">
          <cell r="A21" t="str">
            <v>19</v>
          </cell>
          <cell r="B21" t="str">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ell>
        </row>
        <row r="22">
          <cell r="A22" t="str">
            <v>20</v>
          </cell>
          <cell r="B22" t="str">
            <v xml:space="preserve">Mit anderen Worten fallen signifikante Mehrkosten durch die Integration von EE-Anlagen an, sobald die maximale Rückspeiseleistung (RSmax) die Jahreshöchstlast überschreitet, d.h. wenn gilt: </v>
          </cell>
        </row>
        <row r="23">
          <cell r="A23" t="str">
            <v>21</v>
          </cell>
          <cell r="B23" t="str">
            <v>Die maximale Rückspeiseleistung drückt aus, welche Leistung im Falle einer hohen Einspeisung und einer schwachen Last maximal in die nächsthöhere Netz- oder Umspannebene abtransportiert werden muss. Ist diese größer als die Jahreshöchstlast, für die das Netz ohnehin entsprechend der Versorgungsaufgabe dimensioniert werden muss, so ist davon auszugehen, dass das Netz erzeugungsgetrieben ausgebaut werden muss. Die hierfür anfallenden Mehrkosten sind somit auf den einspeisebedingten Netzausbau zurückzuführen. Im Falle eines hohen Anteils von EE-Einspeisung an der Gesamteinspeisung ist wiederum der erforderliche Netzausbau durch die Integration der EE-Anlagen bedingt. Die hieraus entstehenden zusätzlichen Kosten sind mithin als Mehrkosten der EE-Integration zu verstehen (EE-bedingte Mehrkosten).</v>
          </cell>
        </row>
        <row r="24">
          <cell r="A24" t="str">
            <v>22</v>
          </cell>
          <cell r="B24" t="str">
            <v>Die maximale Rückspeiseleistung ergibt sich dabei aus der Differenz der maximalen zeitgleichen Einspeiseleistung (ELmax) und der Mindestlast (ML), wobei die Mindestlast die geringste Last eines Jahres darstellt</v>
          </cell>
        </row>
        <row r="25">
          <cell r="A25" t="str">
            <v>23</v>
          </cell>
          <cell r="B25" t="str">
            <v>Demnach fallen beim Netzbetreiber signifikante Mehrkosten an, wenn gilt:</v>
          </cell>
        </row>
        <row r="26">
          <cell r="A26" t="str">
            <v>24</v>
          </cell>
          <cell r="B26" t="str">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ell>
        </row>
        <row r="27">
          <cell r="A27" t="str">
            <v>25</v>
          </cell>
          <cell r="B27" t="str">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ell>
        </row>
        <row r="28">
          <cell r="A28" t="str">
            <v>26</v>
          </cell>
          <cell r="B28" t="str">
            <v>Damit ergibt sich aus der obigen Bedingung ein Auftreten signifikanter Mehrkosten für eine EKZ &gt; 200%.[1] Überschreitet ein Netzbetreiber in einer Netz- oder Umspannebene somit den Schwellenwert von EKZ &gt; 2, so ist er berechtigt, Mehrkosten zu wälzen</v>
          </cell>
        </row>
        <row r="29">
          <cell r="A29" t="str">
            <v>27</v>
          </cell>
          <cell r="B29" t="str">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ell>
        </row>
        <row r="30">
          <cell r="A30" t="str">
            <v>28</v>
          </cell>
          <cell r="B30" t="str">
            <v>Im Anschluss an die Ermittlung besonders belasteter Netzbetreiber ist für diese ein individueller Wälzungsbetrag zu ermitteln. Die Bundesnetzagentur beabsichtigt ein Modell zu wählen, dass die Mehrkosten in Abhängigkeit der individuellen EKZ bestimmt. Hierzu wird im ersten Schritt der Anteil EE-bedingter Mehrkosten ermittelt (vgl. Abschnitt 3.1.1), der sodann in einem zweiten Schritt mit den direkten Kosten des Netzbetreibers verrechnet wird (vgl. Abschnitt 3.1.2).</v>
          </cell>
        </row>
        <row r="31">
          <cell r="A31" t="str">
            <v>29</v>
          </cell>
          <cell r="B31" t="str">
            <v>Alternativ wäre auch ein linearer Ansatz mit einer rein pauschalen Ermittlung denkbar. Dieser Ansatz ist nach Auffassung der Bundesnetzagentur indes aus verschiedenen Gesichtspunkten weniger geeignet (vgl. Abschnitt 3.2).</v>
          </cell>
        </row>
        <row r="32">
          <cell r="A32" t="str">
            <v>30</v>
          </cell>
          <cell r="B32" t="str">
            <v>Erreicht ein Netzbetreiber in einer Netz- oder Umspannebene in einem Jahr den Schwellenwert von EKZ &gt; 2, so kann er für diese Spannungsebene den zu ermittelnden Anteil der anfallenden EE-bedingten Mehrkosten wälzen (s. o.).</v>
          </cell>
        </row>
        <row r="33">
          <cell r="A33" t="str">
            <v>31</v>
          </cell>
          <cell r="B33" t="str">
            <v>Auch für die Bestimmung des Anteils der EE-bedingten Mehrkosten gelten die konzeptionellen Überlegungen, wie sie bereits unter Rn. 18f. ausgeführt wurden. Die Netzauslegung eines Elektrizitätsverteilernetzes ist historisch von der jeweiligen zeitgleichen Jahreshöchstlast der Entnahmen bestimmt gewesen. Mit zunehmender EE-Durchdringung verdrängt die Einspeiselast die entnahmeseitige Last als treibenden Faktor für die Auslegung des Netzes. Wie in Rn 19 bereits dargestellt, ist von erheblichen EE-bedingten Mehrkosten auszugehen, wenn die Rückspeiseleistung einer Netz- oder Umspannebene in vorgelagerte Netze die Jahreshöchstlast übersteigt, für die das Netz ursprünglich dimensioniert wurde.</v>
          </cell>
        </row>
        <row r="34">
          <cell r="A34" t="str">
            <v>32</v>
          </cell>
          <cell r="B34" t="str">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ell>
        </row>
        <row r="35">
          <cell r="A35" t="str">
            <v>33</v>
          </cell>
          <cell r="B35" t="str">
            <v>Gemäß dem hyperbolischen Funktionsverlauf steigt mit zunehmender EE-Durchdringung der Anteil der EE-bedingten Mehrkosten an den gesamten Netzkosten oberhalb der 200 % -Schwelle zunächst überproportional an und flacht im weiteren Verlauf ab. Der Anteil der EE-bedingten Mehrkosten nähert sich dann asymptotisch der 100%-Marke. Erreicht wird diese aber nur in einem theoretischen Netz, das ausschließlich für den Abtransport von eingespeister Energie genutzt wird.</v>
          </cell>
        </row>
        <row r="36">
          <cell r="A36" t="str">
            <v>34</v>
          </cell>
          <cell r="B36" t="str">
            <v>Waren die Netzkosten bislang vollständig durch die entnahmeseitige Netzinanspruchnahme bedingt, stellt sich mit zunehmender einspeiseseitiger Netzinanspruchnahme die Frage nach einer verursachungsgerechten Zuordnung der Netzkosten. Ab dem Schwellenwert von zwei sind gesichert nicht mehr die gesamten Netzkosten einer Netz- oder Umspannebene der entnahmeseitigen Netzinanspruchnahme zuzuordnen. Gleichzeitig sind die gesamten Netzkosten auch nicht vollständig der einspeiseseitigen Netzinanspruchnahme zuzuordnen, da das Netz weiterhin die (ursprüngliche) entnahmeseitige Versorgung sicherstellen muss.</v>
          </cell>
        </row>
        <row r="37">
          <cell r="A37" t="str">
            <v>35</v>
          </cell>
          <cell r="B37" t="str">
            <v>Setzt man den Grad der einspeiseseitigen Netzinanspruchnahme ins Verhältnis zu dem Grad der gesamten Netzinanspruchnahme (einspeiseseitig und entnahmeseitig) erhält man den Anteil der einspeiseseitigen Netzinanspruchnahme an der gesamten Netzinanspruchnahme. Dieser steigt mit zunehmender EE-Durchdringung an. Unterstellt man entsprechend der gesetzlichen Verpflichtung zum bedarfsgerechten Netzausbau aus § 11 Abs. 1 EnWG weiterhin, dass die entnahmeseitige Netzinanspruchnahme der zeitgleichen Jahreshöchstlast entspricht und die einspeisebedingte Netzinanspruchnahme den Grad darstellt, um den die maximale Rückspeiseleistung die Jahreshöchstlast überschreitet, ergibt sich der oben dargestellte hyperbolische Funktionsverlauf. Der auf diese Weise ermittelte Anteil der EE-bedingten Inanspruchnahme des Netzes stellt ein sachgerechtes Maß für den Anteil der EE-bedingten Mehrkosten dar.</v>
          </cell>
        </row>
        <row r="38">
          <cell r="A38" t="str">
            <v>36</v>
          </cell>
          <cell r="B38" t="str">
            <v xml:space="preserve">Der beschriebene Zusammenhang lässt sich anhand eines vereinfachenden Beispiels verdeutlichen: Ist ein Netz beispielsweise für eine entnahmeseitige Jahreshöchstlast von 100 dimensioniert und es tritt eine Rückspeiseleistung auf, die die Jahreshöchstlast um 200 übersteigt (Rückspeiselast = 300), würde die Gesamtinanspruchnahme des Netzes 300 betragen. Der Anteil der Mehrinanspruchnahme des Netzes durch Rückspeisungen entspricht dann 2/3 der Netzkapazität und die Inanspruchnahme der Entnahme 1/3. Diese Aufteilung gilt dann entsprechend auch für die Kosten. </v>
          </cell>
        </row>
        <row r="39">
          <cell r="A39" t="str">
            <v>37</v>
          </cell>
          <cell r="B39" t="str">
            <v>Analog dieser Logik lässt sich auch die Berechnungsvorschrift zur Abschätzung des Anteils der EE-bedingten Mehrkosten an den gesamten Netzkosten herleiten. So wird bei der Abschätzung des Anteils der EE-bedingten Mehrkosten an den gesamten Netzkosten der Teil der Netzinanspruchnahme bestimmt, der durch die EE-Einspeisung zu signifikanten Mehrkosten führt. Wie oben beschrieben (vgl. Rn. 20), treten signifikante EE-bedingte Mehrkosten auf, wenn die maximale Rückspeiseleistung aus EE-Einspeisungen die Jahreshöchstlast übersteigt. Folglich wird bei der Bestimmung des Anteils der EE-bedingten Mehrkosten der Teil der Netzinanspruchnahme, bei dem die maximale Rückspeiseleistung die Jahreshöchstlast übersteigt, der gesamten Netzinanspruchnahme (last- und einspeiseseitige Inanspruchnahme) gegenübergestellt. Mit der ebenfalls oben genannten Annahme (vgl. Rn. 22), dass sich die maximale Rückspeiseleistung aus der Differenz der maximalen zeitgleichen Einspeiseleistung (ELmax) und der Mindestlast (ML) ergibt, basiert der Anteil EE-bedingter Mehrkosten auf folgendem Verhältnis:</v>
          </cell>
        </row>
        <row r="40">
          <cell r="A40" t="str">
            <v>38</v>
          </cell>
          <cell r="B40" t="str">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ell>
        </row>
        <row r="41">
          <cell r="A41" t="str">
            <v>39</v>
          </cell>
          <cell r="B41" t="str">
            <v>Vor dem Hintergrund der beschriebenen Zusammenhänge und Annahmen (vgl. Rn. 32-38) wendet die Bundesnetzagentur für die Abschätzung des Anteils der EE-bedingten Mehrkosten folgende Berechnungsvorschrift an:</v>
          </cell>
        </row>
        <row r="42">
          <cell r="A42" t="str">
            <v>40</v>
          </cell>
          <cell r="B42" t="str">
            <v>Aus der Berechnungsvorschrift ergibt sich demnach unmittelbar, dass es nur zu einer Wälzung von Netzkosten kommt, wenn der Schwellenwert der EKZ überschritten wird.</v>
          </cell>
        </row>
        <row r="43">
          <cell r="A43" t="str">
            <v>41</v>
          </cell>
          <cell r="B43" t="str">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ell>
        </row>
        <row r="44">
          <cell r="A44" t="str">
            <v>42</v>
          </cell>
          <cell r="B44" t="str">
            <v>Gemäß § 14 StromNEV werden die Kosten der Netz- und Umspannebenen, beginnend bei der Höchstspannung, jeweils anteilig auf die nachgelagerte Netz- oder Umspannebene verteilt (Kostenwälzung), soweit diese Kosten nicht der Entnahme von Netznutzern und Weiterverteilern aus der jeweiligen Netz- oder Umspannebene zuzuordnen sind. Die Berücksichtigung dieser intern gewälzten Kosten aus der jeweils vorgelagerten Ebene als Bemessungsgrundlage für EE-bedingte Mehrkosten ist nicht sachgerecht und scheidet aus. Denn es sollen nur EE-bedingte Mehrkosten gewälzt werden, die sich direkt auf eine Spannungs- oder Umspannebene beziehen und somit durch den EE-Ausbau unmittelbar beeinflusst werden.</v>
          </cell>
        </row>
        <row r="45">
          <cell r="A45" t="str">
            <v>43</v>
          </cell>
          <cell r="B45" t="str">
            <v>Die Kosten des vorgelagerten Netzbetreibers stellen ebenfalls keine direkten eigenen Kosten des jeweiligen Netzbetreibers dar. Eine Einbeziehung der vorgelagerten Netzkosten in die Ermittlung der zu wälzenden EOG-Anteile wäre daher sachfremd. Der EE-Ausbau im eigenen Netz eines Netzbetreibers wirkt für die vorgelagerten Netzkosten nicht kostenerhöhend.</v>
          </cell>
        </row>
        <row r="46">
          <cell r="A46" t="str">
            <v>44</v>
          </cell>
          <cell r="B46" t="str">
            <v>Seit der Neuregelung durch das Netzentgeltmodernisierungsgesetz (NEMoG) werden vermiedenen Netzentgelte für volatile EE-Einspeisungen nicht mehr als Netzkosten angesetzt und stellen somit auch keine EE-Integrationskosten für den jeweiligen Netzbetreiber dar. Folglich werden auch sie nicht bei der Mehrkostenermittlung berücksichtigt. Aufgrund des engen Wirkungszusammenhangs mit den vorgelagerten Netzkosten bleiben die vermiedenen Netzentgelte im Übrigen bei der Mehrkostenermittlung ebenfalls unberücksichtigt.</v>
          </cell>
        </row>
        <row r="47">
          <cell r="A47" t="str">
            <v>45</v>
          </cell>
          <cell r="B47" t="str">
            <v>Die ermittelten Mehrkosten können bei der Netzentgeltkalkulation im Rahmen der Kostenträgerrechnung in Abzug gebracht werden. In der nachstehenden Tabelle ist beispielhaft die Ermittlung des Wälzungsbetrages dargestellt.</v>
          </cell>
        </row>
        <row r="48">
          <cell r="A48" t="str">
            <v>46</v>
          </cell>
          <cell r="B48" t="str">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ell>
        </row>
        <row r="49">
          <cell r="A49" t="str">
            <v>47</v>
          </cell>
          <cell r="B49" t="str">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ell>
        </row>
        <row r="50">
          <cell r="A50" t="str">
            <v>48</v>
          </cell>
          <cell r="B50" t="str">
            <v>Auch wenn dieser Ansatz gewisse Vorteile hat, wie z. B. die starke Vereinfachung und die damit einhergehende Nachvollziehbarkeit, vermögen auch die zuvor genannten Modifikationen die erheblichen Nachteile des linearen Ansatzes nicht aufzuwiegen.</v>
          </cell>
        </row>
        <row r="51">
          <cell r="A51" t="str">
            <v>49</v>
          </cell>
          <cell r="B51" t="str">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ell>
        </row>
        <row r="52">
          <cell r="A52" t="str">
            <v>50</v>
          </cell>
          <cell r="B52" t="str">
            <v>Die Rechtsgrundlage für die Finanzierung der ermittelten besonderen Kostenbelastungen findet sich in § 21 Abs. 3 S. 4 Nr. 3 h), S. 5 EnWG. Danach kann die Bundesnetzagentur Entscheidungen zur Methodik treffen, nach der besondere Kostenbelastungen, die aufgrund einer Festlegung nach Buchstabe g) ermittelt werden, bundesweit anteilig verteilt werden können, wobei sowohl festgelegt werden kann, ob und wie diese bei der Ermittlung der netzebenenspezifischen Kosten der Betreiber von Elektrizitätsverteilernetzen zu berücksichtigen sind, als auch, wie diese anderweitig angemessen anteilig auf die Netznutzer zu verteilen sind.</v>
          </cell>
        </row>
        <row r="53">
          <cell r="A53" t="str">
            <v>51</v>
          </cell>
          <cell r="B53" t="str">
            <v>Zur Erreichung einer größeren Verteilungsgerechtigkeit sollen jene Netzbetreiber einen finanziellen Ausgleich erhalten, denen erhebliche Mehrkosten durch die EE-Integration entstehen. Durch diesen finanziellen Ausgleich sollen ihre Netzentgelte gesenkt und mithin die an das Netz angeschlossenen Netznutzer entlastet werden. Dies hat zur Folge, dass der finanzielle Ausgleich durch die Summe aller Netznutzer finanziert werden muss, so dass es zu einer Verteilung der Kosten kommt. Da es sich um eine Re-Allokation von Netzkosten handelt, stellt dies einen zulässigen Mechanismus im Sinne des § 21 Abs. 3 S.4 Nr. 3 h), S. 5 EnWG und Art. 18 VO (EU) 2019/943 dar.</v>
          </cell>
        </row>
        <row r="54">
          <cell r="A54" t="str">
            <v>52</v>
          </cell>
          <cell r="B54" t="str">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ell>
        </row>
        <row r="55">
          <cell r="A55" t="str">
            <v>53</v>
          </cell>
          <cell r="B55" t="str">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ell>
        </row>
        <row r="56">
          <cell r="A56" t="str">
            <v>54</v>
          </cell>
          <cell r="B56" t="str">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ell>
        </row>
        <row r="57">
          <cell r="A57" t="str">
            <v>55</v>
          </cell>
          <cell r="B57" t="str">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ell>
        </row>
        <row r="58">
          <cell r="A58" t="str">
            <v>56</v>
          </cell>
          <cell r="B58" t="str">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ell>
        </row>
        <row r="59">
          <cell r="A59" t="str">
            <v>57</v>
          </cell>
          <cell r="B59" t="str">
            <v>Im Rahmen der Abwicklungssystematik müssen verschiedene Aspekte Berücksichtigung finden, etwa, dass kein unangemessener Zeitverzug zwischen Feststellung und Erstattung der EE-bedingten Mehrkosten entsteht. Die Bundesnetzagentur wählt daher einen Ansatz, der sowohl Ist- als auch Plan-Werte der Netzbetreiber einbezieht. Dieser Ansatz erlaubt eine sachgerechte Überprüfung der Werte im Nachgang und damit einhergehend einen ggf. erforderlichen Plan-Ist –Abgleich der Wälzungsbeträge.</v>
          </cell>
        </row>
        <row r="60">
          <cell r="A60" t="str">
            <v>58</v>
          </cell>
          <cell r="B60" t="str">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ell>
        </row>
        <row r="61">
          <cell r="A61" t="str">
            <v>59</v>
          </cell>
          <cell r="B61" t="str">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ell>
        </row>
        <row r="62">
          <cell r="A62" t="str">
            <v>60</v>
          </cell>
          <cell r="B62" t="str">
            <v xml:space="preserve">Eine Anpassung der Erlösobergrenze erfolgt jeweils zum 01. Januar eines Kalenderjahres bei einer Änderung des Verbraucherpreisgesamtindexes nach § 8 und von nicht beeinflussbaren Kostenanteilen nach § 11 Absatz 2 Satz 1 bis 3 ARegV. Abzustellen ist dabei auf die jeweils im vorletzten Kalenderjahr entstandenen Kosten (Istkosten); bei Kostenanteilen nach § 11 Absatz 2 Satz 1 Nummer 4 bis 6a, 8, 13 und 15 bis 18 ARegV wiederum ist auf das Kalenderjahr abzustellen, auf das die Erlösobergrenze Anwendung finden soll (Plankosten). Weiterhin kann eine Anpassung der Erlösobergrenze bei einer Änderung von volatilen Kostenanteilen nach § 11 Absatz 5 ARegV erfolgen; abzustellen ist dabei auf das Kalenderjahr, auf das die Erlösobergrenze Anwendung finden soll (Plankosten). Zudem können sich weitere Plankosten aus dem Antrag der Antragstellerin gemäß § 4 Abs. 4 S. 1 Nr. 1 i.V.m. § 10a ARegV (Kapitalkostenaufschlag) ergeben. </v>
          </cell>
        </row>
        <row r="63">
          <cell r="A63" t="str">
            <v>61</v>
          </cell>
          <cell r="B63" t="str">
            <v>Die Anpassung aufgrund eines Saldos eines Regulierungskontos erfolgt nach § 4 Abs. 4 S. 1 Nr. 1a, S. 3 ARegV. Eine weitere Anpassung der Erlösobergrenze ist gemäß § 4 Abs. 5 ARegV nach Maßgabe des § 19 ARegV (Qualitätselement) möglich. Eine Anpassung der Erlösobergrenzen ist schließlich noch aufgrund von Teilnetzübergängen nach § 26 Abs. 2 bis 5 ARegV möglich.</v>
          </cell>
        </row>
        <row r="64">
          <cell r="A64" t="str">
            <v>62</v>
          </cell>
          <cell r="B64" t="str">
            <v>Damit bleibt festzuhalten, dass einerseits auf gesicherte Erkenntnisse in Bezug auf zentrale Parameter für die Höhe der Wälzung (installierte EE-Leistung und Jahreshöchstlast) zurückgegriffen werden soll. Gleichzeitig wird durch Plan-Werte in der angepassten Erlösobergrenze des Jahres t vermieden, dass ein zu großer Zeitverzug zwischen tatsächlich angefallenen EE-bedingten Mehrkosten eines Jahres und der Möglichkeit der Kostenwälzung eintritt. Zudem knüpft die Vorgehensweise an die derzeit bestehenden Regelungen zur Anpassung der Erlösobergrenze an, so dass der zusätzliche Aufwand minimiert wird. Würde man hinsichtlich des Anteils EE-bedingter Mehrkosten und sämtlicher direkter Kosten des Netzbetreibers gesicherte Erkenntnisse zugrunde legen, ergäbe sich ein Verzug von mindestens 3 Jahren.</v>
          </cell>
        </row>
        <row r="65">
          <cell r="A65" t="str">
            <v>63</v>
          </cell>
          <cell r="B65" t="str">
            <v>Aus Sicht der Bundesnetzagentur gewährleistet die Vorgehensweise der Abwicklung somit ein Gleichgewicht zwischen möglichst sicheren Erkenntnissen hinsichtlich dem Kreis der betroffenen Netzbetreiber und zeitnahen Wälzungsmöglichkeit der Mehrkosten.</v>
          </cell>
        </row>
        <row r="66">
          <cell r="A66" t="str">
            <v>64</v>
          </cell>
          <cell r="B66" t="str">
            <v>Die Entgeltbildung sowie die Verprobung für das Jahr t erfolgt im Jahr t-1. Grundlage bildet die angepasste Erlösobergrenze, welche über die Kostenträgerrechnung sachgerecht auf die betriebenen Netz- und Umspannebenen aufzuteilen ist. Die für jede Netz-und Umspannebene getrennt ermittelten individuellen Wälzungsbeträge verringern sodann die Kosten der jeweiligen Netz- oder Umspannebene.</v>
          </cell>
        </row>
        <row r="67">
          <cell r="A67" t="str">
            <v>65</v>
          </cell>
          <cell r="B67" t="str">
            <v>Die insoweit verringerten Kosten einer Netz- oder Umspannebene werden wie üblich mit Hilfe der erwarteten Mengen in Entgelte umgesetzt.</v>
          </cell>
        </row>
        <row r="68">
          <cell r="A68" t="str">
            <v>66</v>
          </cell>
          <cell r="B68" t="str">
            <v>Hinsichtlich des Wälzungsbetrages erfolgt eine bundesweit einheitliche Wälzung. Die Bundesnetzagentur verweist an dieser Stelle auf die Ausführungen in Abschnitt 4.</v>
          </cell>
        </row>
        <row r="69">
          <cell r="A69" t="str">
            <v>67</v>
          </cell>
          <cell r="B69" t="str">
            <v>Die Differenz zwischen den für das Kalenderjahr tatsächlich entstandenen und den in der Erlösobergrenze diesbezüglich enthaltenen Ansätzen wird nach § 5 Abs. 1 ARegV im Jahr t+2 ermittelt und nach § 5 Abs. 3 ARegV über den verzinsten Regulierungskontosaldo annuitätisch über drei Kalenderjahre verteilt (t+3 – t+5).</v>
          </cell>
        </row>
        <row r="70">
          <cell r="A70" t="str">
            <v>68</v>
          </cell>
          <cell r="B70" t="str">
            <v>Da der individuelle Wälzungsbetrag unter Heranziehung von Plan-Werten auf Basis der angepassten Erlösobergrenze des Jahres t bestimmt wird, können sich im Nachgang auch für den Wälzungsbetrag entsprechende Differenzen ergeben.</v>
          </cell>
        </row>
        <row r="71">
          <cell r="A71" t="str">
            <v>69</v>
          </cell>
          <cell r="B71" t="str">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ell>
        </row>
        <row r="72">
          <cell r="A72" t="str">
            <v>Anhang I</v>
          </cell>
          <cell r="B72" t="str">
            <v>Begriffsbestimmungen und Erläuterungen</v>
          </cell>
        </row>
        <row r="73">
          <cell r="A73" t="str">
            <v>Anhang II</v>
          </cell>
          <cell r="B73" t="str">
            <v>Herleitung des Schwellenwertes besonders betroffener Netzbetreiber und des Wälzungsbetrages</v>
          </cell>
        </row>
        <row r="74">
          <cell r="A74" t="str">
            <v>Anhang III</v>
          </cell>
          <cell r="B74" t="str">
            <v xml:space="preserve">Verifizierung des Anteils der maximalen zeitgleichen Einspeiseleistung an der installierten EE-Erzeugungsleistung und des Anteils der Mindestlast und der Jahreshöchstlast </v>
          </cell>
        </row>
        <row r="75">
          <cell r="A75" t="str">
            <v>Anhang IV</v>
          </cell>
          <cell r="B75" t="str">
            <v>Monetäre Auswirkung des beabsichtigten Modells</v>
          </cell>
        </row>
        <row r="76">
          <cell r="A76" t="str">
            <v>Sonstiges</v>
          </cell>
        </row>
      </sheetData>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Netzgesellschaft Gütersloh mbH</v>
          </cell>
        </row>
        <row r="13">
          <cell r="D13" t="str">
            <v>VNB</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Vereinigte Stadtwerke Netz GmbH</v>
          </cell>
        </row>
        <row r="13">
          <cell r="D13" t="str">
            <v>VNB</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ENWG Energienetze Weimar GmbH &amp; Co. KG</v>
          </cell>
        </row>
        <row r="13">
          <cell r="D13" t="str">
            <v>VNB</v>
          </cell>
        </row>
      </sheetData>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Oberhausener Netzgesellschaft</v>
          </cell>
        </row>
        <row r="13">
          <cell r="D13" t="str">
            <v>VNB</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F159"/>
  <sheetViews>
    <sheetView showGridLines="0" tabSelected="1" workbookViewId="0"/>
  </sheetViews>
  <sheetFormatPr baseColWidth="10" defaultRowHeight="15" x14ac:dyDescent="0.25"/>
  <cols>
    <col min="1" max="1" width="59.85546875" bestFit="1" customWidth="1"/>
    <col min="3" max="3" width="73.42578125" customWidth="1"/>
    <col min="4" max="4" width="50.42578125" customWidth="1"/>
    <col min="5" max="5" width="73.85546875" customWidth="1"/>
  </cols>
  <sheetData>
    <row r="1" spans="1:6" s="1" customFormat="1" ht="30" customHeight="1" x14ac:dyDescent="0.2">
      <c r="A1" s="2" t="s">
        <v>196</v>
      </c>
      <c r="B1" s="2" t="s">
        <v>195</v>
      </c>
      <c r="C1" s="2" t="s">
        <v>180</v>
      </c>
      <c r="D1" s="2" t="s">
        <v>181</v>
      </c>
      <c r="E1" s="2" t="s">
        <v>182</v>
      </c>
      <c r="F1" s="2" t="s">
        <v>183</v>
      </c>
    </row>
    <row r="2" spans="1:6" ht="165" x14ac:dyDescent="0.25">
      <c r="A2" s="3" t="str">
        <f>IF(F2="","",[1]Informationen!C$12)</f>
        <v>E.ON SE</v>
      </c>
      <c r="B2" s="4" t="s">
        <v>0</v>
      </c>
      <c r="C2" s="5" t="str">
        <f>_xlfn.IFNA(VLOOKUP(B2,[1]Werte!A:D,2),"")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2" s="6"/>
      <c r="E2" s="6" t="s">
        <v>1</v>
      </c>
      <c r="F2" s="7" t="str">
        <f>IF(B2="","",IF([1]Informationen!D$13="","Keine Rolle angegeben",[1]Informationen!D$13))</f>
        <v>VNB</v>
      </c>
    </row>
    <row r="3" spans="1:6" ht="285" x14ac:dyDescent="0.25">
      <c r="A3" s="3" t="str">
        <f>IF(F3="","",[1]Informationen!C$12)</f>
        <v>E.ON SE</v>
      </c>
      <c r="B3" s="4" t="s">
        <v>2</v>
      </c>
      <c r="C3" s="5" t="str">
        <f>_xlfn.IFNA(VLOOKUP(B3,[1]Werte!A:D,2),"")</f>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
      <c r="D3" s="6" t="s">
        <v>3</v>
      </c>
      <c r="E3" s="6" t="s">
        <v>4</v>
      </c>
      <c r="F3" s="7" t="str">
        <f>IF(B3="","",IF([1]Informationen!D$13="","Keine Rolle angegeben",[1]Informationen!D$13))</f>
        <v>VNB</v>
      </c>
    </row>
    <row r="4" spans="1:6" ht="360" x14ac:dyDescent="0.25">
      <c r="A4" s="3" t="str">
        <f>IF(F4="","",[1]Informationen!C$12)</f>
        <v>E.ON SE</v>
      </c>
      <c r="B4" s="4" t="s">
        <v>5</v>
      </c>
      <c r="C4" s="5" t="str">
        <f>_xlfn.IFNA(VLOOKUP(B4,[1]Werte!A:D,2),"")</f>
        <v/>
      </c>
      <c r="D4" s="6" t="s">
        <v>6</v>
      </c>
      <c r="E4" s="6" t="s">
        <v>7</v>
      </c>
      <c r="F4" s="7" t="str">
        <f>IF(B4="","",IF([1]Informationen!D$13="","Keine Rolle angegeben",[1]Informationen!D$13))</f>
        <v>VNB</v>
      </c>
    </row>
    <row r="5" spans="1:6" ht="165" x14ac:dyDescent="0.25">
      <c r="A5" s="3" t="str">
        <f>IF(F5="","",[1]Informationen!C$12)</f>
        <v>E.ON SE</v>
      </c>
      <c r="B5" s="4" t="s">
        <v>8</v>
      </c>
      <c r="C5" s="5" t="str">
        <f>_xlfn.IFNA(VLOOKUP(B5,[1]Werte!A:D,2),"")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5" s="6" t="s">
        <v>9</v>
      </c>
      <c r="E5" s="6" t="s">
        <v>10</v>
      </c>
      <c r="F5" s="7" t="str">
        <f>IF(B5="","",IF([1]Informationen!D$13="","Keine Rolle angegeben",[1]Informationen!D$13))</f>
        <v>VNB</v>
      </c>
    </row>
    <row r="6" spans="1:6" ht="409.5" x14ac:dyDescent="0.25">
      <c r="A6" s="3" t="str">
        <f>IF(F6="","",[2]Informationen!C$12)</f>
        <v>Stadtwerke Parchim GmbH</v>
      </c>
      <c r="B6" s="8" t="s">
        <v>11</v>
      </c>
      <c r="C6" s="5" t="s">
        <v>12</v>
      </c>
      <c r="D6" s="6" t="s">
        <v>13</v>
      </c>
      <c r="E6" s="6" t="s">
        <v>14</v>
      </c>
      <c r="F6" s="7" t="str">
        <f>IF(B6="","",IF([2]Informationen!D$13="","Keine Rolle angegeben",[2]Informationen!D$13))</f>
        <v>VNB</v>
      </c>
    </row>
    <row r="7" spans="1:6" ht="409.5" x14ac:dyDescent="0.25">
      <c r="A7" s="3" t="str">
        <f>IF(F7="","",[3]Informationen!C$12)</f>
        <v>SWO Netz GmbH</v>
      </c>
      <c r="B7" s="4" t="s">
        <v>11</v>
      </c>
      <c r="C7" s="5" t="s">
        <v>12</v>
      </c>
      <c r="D7" s="6" t="s">
        <v>13</v>
      </c>
      <c r="E7" s="6" t="s">
        <v>14</v>
      </c>
      <c r="F7" s="7" t="str">
        <f>IF(B7="","",IF([3]Informationen!D$13="","Keine Rolle angegeben",[3]Informationen!D$13))</f>
        <v>VNB</v>
      </c>
    </row>
    <row r="8" spans="1:6" ht="409.5" x14ac:dyDescent="0.25">
      <c r="A8" s="3" t="str">
        <f>IF(F8="","",[4]Informationen!C$12)</f>
        <v>Stadtwerke Rhede GmbH</v>
      </c>
      <c r="B8" s="8" t="s">
        <v>11</v>
      </c>
      <c r="C8" s="5" t="s">
        <v>12</v>
      </c>
      <c r="D8" s="6" t="s">
        <v>13</v>
      </c>
      <c r="E8" s="6" t="s">
        <v>14</v>
      </c>
      <c r="F8" s="7" t="str">
        <f>IF(B8="","",IF([4]Informationen!D$13="","Keine Rolle angegeben",[4]Informationen!D$13))</f>
        <v>VNB</v>
      </c>
    </row>
    <row r="9" spans="1:6" ht="409.5" x14ac:dyDescent="0.25">
      <c r="A9" s="3" t="str">
        <f>IF(F9="","",[5]Informationen!C$12)</f>
        <v>Neubrandenburger Stadtwerke GmbH</v>
      </c>
      <c r="B9" s="8" t="s">
        <v>11</v>
      </c>
      <c r="C9" s="5" t="s">
        <v>12</v>
      </c>
      <c r="D9" s="6" t="s">
        <v>13</v>
      </c>
      <c r="E9" s="6" t="s">
        <v>14</v>
      </c>
      <c r="F9" s="7" t="str">
        <f>IF(B9="","",IF([5]Informationen!D$13="","Keine Rolle angegeben",[5]Informationen!D$13))</f>
        <v>VNB</v>
      </c>
    </row>
    <row r="10" spans="1:6" ht="409.5" x14ac:dyDescent="0.25">
      <c r="A10" s="3" t="str">
        <f>IF(F10="","",[6]Informationen!C$12)</f>
        <v>Netzgesellschaft Gütersloh mbH</v>
      </c>
      <c r="B10" s="8" t="s">
        <v>11</v>
      </c>
      <c r="C10" s="5" t="s">
        <v>12</v>
      </c>
      <c r="D10" s="6" t="s">
        <v>13</v>
      </c>
      <c r="E10" s="6" t="s">
        <v>14</v>
      </c>
      <c r="F10" s="7" t="str">
        <f>IF(B10="","",IF([6]Informationen!D$13="","Keine Rolle angegeben",[6]Informationen!D$13))</f>
        <v>VNB</v>
      </c>
    </row>
    <row r="11" spans="1:6" ht="409.5" x14ac:dyDescent="0.25">
      <c r="A11" s="3" t="str">
        <f>IF(F11="","",[7]Informationen!C$12)</f>
        <v>Vereinigte Stadtwerke Netz GmbH</v>
      </c>
      <c r="B11" s="8" t="s">
        <v>11</v>
      </c>
      <c r="C11" s="5" t="s">
        <v>12</v>
      </c>
      <c r="D11" s="6" t="s">
        <v>13</v>
      </c>
      <c r="E11" s="6" t="s">
        <v>14</v>
      </c>
      <c r="F11" s="7" t="str">
        <f>IF(B11="","",IF([7]Informationen!D$13="","Keine Rolle angegeben",[7]Informationen!D$13))</f>
        <v>VNB</v>
      </c>
    </row>
    <row r="12" spans="1:6" ht="409.5" x14ac:dyDescent="0.25">
      <c r="A12" s="9" t="str">
        <f>IF(F12="","",[8]Informationen!C$12)</f>
        <v>ENWG Energienetze Weimar GmbH &amp; Co. KG</v>
      </c>
      <c r="B12" s="10" t="s">
        <v>15</v>
      </c>
      <c r="C12" s="11" t="s">
        <v>16</v>
      </c>
      <c r="D12" s="12" t="s">
        <v>13</v>
      </c>
      <c r="E12" s="12" t="s">
        <v>14</v>
      </c>
      <c r="F12" s="13" t="str">
        <f>IF(B12="","",IF([8]Informationen!D$13="","Keine Rolle angegeben",[8]Informationen!D$13))</f>
        <v>VNB</v>
      </c>
    </row>
    <row r="13" spans="1:6" ht="409.5" x14ac:dyDescent="0.25">
      <c r="A13" s="3" t="str">
        <f>IF(F13="","",[9]Informationen!C$12)</f>
        <v>Oberhausener Netzgesellschaft</v>
      </c>
      <c r="B13" s="8" t="s">
        <v>11</v>
      </c>
      <c r="C13" s="5" t="s">
        <v>12</v>
      </c>
      <c r="D13" s="6" t="s">
        <v>13</v>
      </c>
      <c r="E13" s="6" t="s">
        <v>14</v>
      </c>
      <c r="F13" s="7" t="str">
        <f>IF(B13="","",IF([9]Informationen!D$13="","Keine Rolle angegeben",[9]Informationen!D$13))</f>
        <v>VNB</v>
      </c>
    </row>
    <row r="14" spans="1:6" ht="409.5" x14ac:dyDescent="0.25">
      <c r="A14" s="3" t="str">
        <f>IF(F14="","",[10]Informationen!C$12)</f>
        <v>lllll</v>
      </c>
      <c r="B14" s="8" t="s">
        <v>11</v>
      </c>
      <c r="C14" s="5" t="s">
        <v>12</v>
      </c>
      <c r="D14" s="6" t="s">
        <v>13</v>
      </c>
      <c r="E14" s="6" t="s">
        <v>17</v>
      </c>
      <c r="F14" s="7" t="str">
        <f>IF(B14="","",IF([10]Informationen!D$13="","Keine Rolle angegeben",[10]Informationen!D$13))</f>
        <v>VNB</v>
      </c>
    </row>
    <row r="15" spans="1:6" ht="409.5" x14ac:dyDescent="0.25">
      <c r="A15" s="3" t="str">
        <f>IF(F15="","",[11]Informationen!C$12)</f>
        <v>Stadtwerke Iserlohn GmbH</v>
      </c>
      <c r="B15" s="8" t="s">
        <v>11</v>
      </c>
      <c r="C15" s="5" t="s">
        <v>12</v>
      </c>
      <c r="D15" s="6" t="s">
        <v>13</v>
      </c>
      <c r="E15" s="6" t="s">
        <v>14</v>
      </c>
      <c r="F15" s="7" t="str">
        <f>IF(B15="","",IF([11]Informationen!D$13="","Keine Rolle angegeben",[11]Informationen!D$13))</f>
        <v>VNB</v>
      </c>
    </row>
    <row r="16" spans="1:6" ht="409.5" x14ac:dyDescent="0.25">
      <c r="A16" s="3" t="str">
        <f>IF(F16="","",[12]Informationen!C$12)</f>
        <v>Regionalwerk Bodensee Netze GmbH &amp; Co. KG</v>
      </c>
      <c r="B16" s="8" t="s">
        <v>11</v>
      </c>
      <c r="C16" s="5" t="s">
        <v>12</v>
      </c>
      <c r="D16" s="6" t="s">
        <v>13</v>
      </c>
      <c r="E16" s="6" t="s">
        <v>14</v>
      </c>
      <c r="F16" s="7" t="str">
        <f>IF(B16="","",IF([12]Informationen!D$13="","Keine Rolle angegeben",[12]Informationen!D$13))</f>
        <v>VNB</v>
      </c>
    </row>
    <row r="17" spans="1:6" ht="409.5" x14ac:dyDescent="0.25">
      <c r="A17" s="3" t="str">
        <f>IF(F17="","",[13]Informationen!C$12)</f>
        <v>Energieversorgung Halle Netz GmbH</v>
      </c>
      <c r="B17" s="8" t="s">
        <v>11</v>
      </c>
      <c r="C17" s="5" t="s">
        <v>12</v>
      </c>
      <c r="D17" s="6" t="s">
        <v>13</v>
      </c>
      <c r="E17" s="6" t="s">
        <v>14</v>
      </c>
      <c r="F17" s="7" t="str">
        <f>IF(B17="","",IF([13]Informationen!D$13="","Keine Rolle angegeben",[13]Informationen!D$13))</f>
        <v>VNB</v>
      </c>
    </row>
    <row r="18" spans="1:6" ht="409.5" x14ac:dyDescent="0.25">
      <c r="A18" s="3" t="str">
        <f>IF(F18="","",[14]Informationen!C$12)</f>
        <v>Stadtwerke Mühlacker GmbH</v>
      </c>
      <c r="B18" s="8" t="s">
        <v>11</v>
      </c>
      <c r="C18" s="5" t="s">
        <v>12</v>
      </c>
      <c r="D18" s="6" t="s">
        <v>13</v>
      </c>
      <c r="E18" s="6" t="s">
        <v>14</v>
      </c>
      <c r="F18" s="7" t="str">
        <f>IF(B18="","",IF([14]Informationen!D$13="","Keine Rolle angegeben",[14]Informationen!D$13))</f>
        <v>VNB</v>
      </c>
    </row>
    <row r="19" spans="1:6" ht="409.5" x14ac:dyDescent="0.25">
      <c r="A19" s="9" t="str">
        <f>IF(F19="","",[15]Informationen!C$12)</f>
        <v>Stadtwerke Früstenfeldbruck GmbH</v>
      </c>
      <c r="B19" s="8" t="s">
        <v>11</v>
      </c>
      <c r="C19" s="5" t="s">
        <v>12</v>
      </c>
      <c r="D19" s="6" t="s">
        <v>13</v>
      </c>
      <c r="E19" s="6" t="s">
        <v>14</v>
      </c>
      <c r="F19" s="13" t="str">
        <f>IF(B19="","",IF([15]Informationen!D$13="","Keine Rolle angegeben",[15]Informationen!D$13))</f>
        <v>Keine Rolle angegeben</v>
      </c>
    </row>
    <row r="20" spans="1:6" ht="409.5" x14ac:dyDescent="0.25">
      <c r="A20" s="3" t="str">
        <f>IF(F20="","",[16]Informationen!C$12)</f>
        <v>Stadtwerke Wedel GmbH</v>
      </c>
      <c r="B20" s="8" t="s">
        <v>11</v>
      </c>
      <c r="C20" s="5" t="s">
        <v>12</v>
      </c>
      <c r="D20" s="6" t="s">
        <v>13</v>
      </c>
      <c r="E20" s="6" t="s">
        <v>14</v>
      </c>
      <c r="F20" s="7" t="str">
        <f>IF(B20="","",IF([16]Informationen!D$13="","Keine Rolle angegeben",[16]Informationen!D$13))</f>
        <v>VNB</v>
      </c>
    </row>
    <row r="21" spans="1:6" ht="409.5" x14ac:dyDescent="0.25">
      <c r="A21" s="9" t="str">
        <f>IF(F21="","",[17]Informationen!C$12)</f>
        <v>Verbraucherzentrale Bundesverband e.V.</v>
      </c>
      <c r="B21" s="10" t="s">
        <v>0</v>
      </c>
      <c r="C21" s="11" t="s">
        <v>18</v>
      </c>
      <c r="D21" s="12" t="s">
        <v>19</v>
      </c>
      <c r="E21" s="12" t="s">
        <v>20</v>
      </c>
      <c r="F21" s="13" t="str">
        <f>IF(B21="","",IF([17]Informationen!D$13="","Keine Rolle angegeben",[17]Informationen!D$13))</f>
        <v>Verband</v>
      </c>
    </row>
    <row r="22" spans="1:6" ht="345" x14ac:dyDescent="0.25">
      <c r="A22" s="9" t="str">
        <f>IF(F22="","",[17]Informationen!C$12)</f>
        <v>Verbraucherzentrale Bundesverband e.V.</v>
      </c>
      <c r="B22" s="10" t="s">
        <v>2</v>
      </c>
      <c r="C22" s="11" t="str">
        <f>_xlfn.IFNA(VLOOKUP(B22,[17]Werte!A:D,2),"")</f>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
      <c r="D22" s="12" t="s">
        <v>21</v>
      </c>
      <c r="E22" s="12" t="s">
        <v>22</v>
      </c>
      <c r="F22" s="13" t="str">
        <f>IF(B22="","",IF([17]Informationen!D$13="","Keine Rolle angegeben",[17]Informationen!D$13))</f>
        <v>Verband</v>
      </c>
    </row>
    <row r="23" spans="1:6" ht="360" x14ac:dyDescent="0.25">
      <c r="A23" s="9" t="str">
        <f>IF(F23="","",[17]Informationen!C$12)</f>
        <v>Verbraucherzentrale Bundesverband e.V.</v>
      </c>
      <c r="B23" s="10" t="s">
        <v>15</v>
      </c>
      <c r="C23" s="11" t="s">
        <v>23</v>
      </c>
      <c r="D23" s="12" t="s">
        <v>24</v>
      </c>
      <c r="E23" s="12" t="s">
        <v>25</v>
      </c>
      <c r="F23" s="13" t="str">
        <f>IF(B23="","",IF([17]Informationen!D$13="","Keine Rolle angegeben",[17]Informationen!D$13))</f>
        <v>Verband</v>
      </c>
    </row>
    <row r="24" spans="1:6" ht="409.5" x14ac:dyDescent="0.25">
      <c r="A24" s="9" t="str">
        <f>IF(F24="","",[17]Informationen!C$12)</f>
        <v>Verbraucherzentrale Bundesverband e.V.</v>
      </c>
      <c r="B24" s="10" t="s">
        <v>15</v>
      </c>
      <c r="C24" s="11"/>
      <c r="D24" s="12" t="s">
        <v>26</v>
      </c>
      <c r="E24" s="12" t="s">
        <v>27</v>
      </c>
      <c r="F24" s="13" t="str">
        <f>IF(B24="","",IF([17]Informationen!D$13="","Keine Rolle angegeben",[17]Informationen!D$13))</f>
        <v>Verband</v>
      </c>
    </row>
    <row r="25" spans="1:6" ht="409.5" x14ac:dyDescent="0.25">
      <c r="A25" s="3" t="str">
        <f>IF(F25="","",[18]Informationen!C$12)</f>
        <v>Mainnetz GmbH</v>
      </c>
      <c r="B25" s="8" t="s">
        <v>11</v>
      </c>
      <c r="C25" s="5" t="s">
        <v>12</v>
      </c>
      <c r="D25" s="6" t="s">
        <v>13</v>
      </c>
      <c r="E25" s="6" t="s">
        <v>14</v>
      </c>
      <c r="F25" s="7" t="str">
        <f>IF(B25="","",IF([18]Informationen!D$13="","Keine Rolle angegeben",[18]Informationen!D$13))</f>
        <v>VNB</v>
      </c>
    </row>
    <row r="26" spans="1:6" ht="409.5" x14ac:dyDescent="0.25">
      <c r="A26" s="3" t="str">
        <f>IF(F26="","",[19]Informationen!C$12)</f>
        <v>Stadtwerke Bad Salzuflen GmbH</v>
      </c>
      <c r="B26" s="8" t="s">
        <v>11</v>
      </c>
      <c r="C26" s="5" t="s">
        <v>12</v>
      </c>
      <c r="D26" s="6" t="s">
        <v>13</v>
      </c>
      <c r="E26" s="6" t="s">
        <v>14</v>
      </c>
      <c r="F26" s="7" t="str">
        <f>IF(B26="","",IF([19]Informationen!D$13="","Keine Rolle angegeben",[19]Informationen!D$13))</f>
        <v>VNB</v>
      </c>
    </row>
    <row r="27" spans="1:6" ht="330" x14ac:dyDescent="0.25">
      <c r="A27" s="9" t="str">
        <f>IF(F27="","",[20]Informationen!C$12)</f>
        <v>BDEW Bundesverband der Energie- und Wasserwirtschaft e.V.</v>
      </c>
      <c r="B27" s="10" t="s">
        <v>28</v>
      </c>
      <c r="C27" s="11" t="str">
        <f>_xlfn.IFNA(VLOOKUP(B27,[20]Werte!A:D,2),"")</f>
        <v>Vor dem Hintergrund der beschriebenen Zusammenhänge und Annahmen (vgl. Rn. 32-38) wendet die Bundesnetzagentur für die Abschätzung des Anteils der EE-bedingten Mehrkosten folgende Berechnungsvorschrift an:</v>
      </c>
      <c r="D27" s="12"/>
      <c r="E27" s="12" t="s">
        <v>29</v>
      </c>
      <c r="F27" s="13" t="str">
        <f>IF(B27="","",IF([20]Informationen!D$13="","Keine Rolle angegeben",[20]Informationen!D$13))</f>
        <v>Verband</v>
      </c>
    </row>
    <row r="28" spans="1:6" ht="135" x14ac:dyDescent="0.25">
      <c r="A28" s="9" t="str">
        <f>IF(F28="","",[20]Informationen!C$12)</f>
        <v>BDEW Bundesverband der Energie- und Wasserwirtschaft e.V.</v>
      </c>
      <c r="B28" s="10" t="s">
        <v>30</v>
      </c>
      <c r="C28" s="11" t="str">
        <f>_xlfn.IFNA(VLOOKUP(B28,[20]Werte!A:D,2),"")</f>
        <v>Die individuellen Mehrkosten (Wälzungsbetrag) ergeben sich sodann aus dem Produkt der direkten Kosten der Netz- oder Umspannebene und dem jeweiligen Anteil der EE-bedingten Mehrkosten. Als Grundlage für die direkten Kosten[1] setzt die Bundesnetzagentur die angepasste Erlösobergrenze (zulässige Erlöse nach § 4 ARegV) des Jahres t an. Diese zur Ermittlung des Wälzungsbetrages heranzuziehende Erlösobergrenze für das Jahr t beinhaltet sowohl Ist- als auch Plankostenansätze.</v>
      </c>
      <c r="D28" s="12"/>
      <c r="E28" s="14" t="s">
        <v>197</v>
      </c>
      <c r="F28" s="13" t="str">
        <f>IF(B28="","",IF([20]Informationen!D$13="","Keine Rolle angegeben",[20]Informationen!D$13))</f>
        <v>Verband</v>
      </c>
    </row>
    <row r="29" spans="1:6" ht="165" x14ac:dyDescent="0.25">
      <c r="A29" s="9" t="str">
        <f>IF(F29="","",[20]Informationen!C$12)</f>
        <v>BDEW Bundesverband der Energie- und Wasserwirtschaft e.V.</v>
      </c>
      <c r="B29" s="10" t="s">
        <v>0</v>
      </c>
      <c r="C29" s="11" t="str">
        <f>_xlfn.IFNA(VLOOKUP(B29,[20]Werte!A:D,2),"")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29" s="12"/>
      <c r="E29" s="14" t="s">
        <v>198</v>
      </c>
      <c r="F29" s="13" t="str">
        <f>IF(B29="","",IF([20]Informationen!D$13="","Keine Rolle angegeben",[20]Informationen!D$13))</f>
        <v>Verband</v>
      </c>
    </row>
    <row r="30" spans="1:6" ht="165" x14ac:dyDescent="0.25">
      <c r="A30" s="9" t="str">
        <f>IF(F30="","",[20]Informationen!C$12)</f>
        <v>BDEW Bundesverband der Energie- und Wasserwirtschaft e.V.</v>
      </c>
      <c r="B30" s="10" t="s">
        <v>0</v>
      </c>
      <c r="C30" s="11" t="str">
        <f>_xlfn.IFNA(VLOOKUP(B30,[20]Werte!A:D,2),"")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30" s="12"/>
      <c r="E30" s="14" t="s">
        <v>199</v>
      </c>
      <c r="F30" s="13" t="str">
        <f>IF(B30="","",IF([20]Informationen!D$13="","Keine Rolle angegeben",[20]Informationen!D$13))</f>
        <v>Verband</v>
      </c>
    </row>
    <row r="31" spans="1:6" ht="165" x14ac:dyDescent="0.25">
      <c r="A31" s="9" t="str">
        <f>IF(F31="","",[20]Informationen!C$12)</f>
        <v>BDEW Bundesverband der Energie- und Wasserwirtschaft e.V.</v>
      </c>
      <c r="B31" s="10" t="s">
        <v>0</v>
      </c>
      <c r="C31" s="11" t="str">
        <f>_xlfn.IFNA(VLOOKUP(B31,[20]Werte!A:D,2),"")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31" s="12"/>
      <c r="E31" s="14" t="s">
        <v>31</v>
      </c>
      <c r="F31" s="13" t="str">
        <f>IF(B31="","",IF([20]Informationen!D$13="","Keine Rolle angegeben",[20]Informationen!D$13))</f>
        <v>Verband</v>
      </c>
    </row>
    <row r="32" spans="1:6" ht="165" x14ac:dyDescent="0.25">
      <c r="A32" s="9" t="str">
        <f>IF(F32="","",[20]Informationen!C$12)</f>
        <v>BDEW Bundesverband der Energie- und Wasserwirtschaft e.V.</v>
      </c>
      <c r="B32" s="10" t="s">
        <v>0</v>
      </c>
      <c r="C32" s="11" t="str">
        <f>_xlfn.IFNA(VLOOKUP(B32,[20]Werte!A:D,2),"")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32" s="12"/>
      <c r="E32" s="14" t="s">
        <v>32</v>
      </c>
      <c r="F32" s="13" t="str">
        <f>IF(B32="","",IF([20]Informationen!D$13="","Keine Rolle angegeben",[20]Informationen!D$13))</f>
        <v>Verband</v>
      </c>
    </row>
    <row r="33" spans="1:6" ht="165" x14ac:dyDescent="0.25">
      <c r="A33" s="9" t="str">
        <f>IF(F33="","",[20]Informationen!C$12)</f>
        <v>BDEW Bundesverband der Energie- und Wasserwirtschaft e.V.</v>
      </c>
      <c r="B33" s="10" t="s">
        <v>0</v>
      </c>
      <c r="C33" s="11" t="str">
        <f>_xlfn.IFNA(VLOOKUP(B33,[20]Werte!A:D,2),"")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33" s="12"/>
      <c r="E33" s="14" t="s">
        <v>33</v>
      </c>
      <c r="F33" s="13" t="str">
        <f>IF(B33="","",IF([20]Informationen!D$13="","Keine Rolle angegeben",[20]Informationen!D$13))</f>
        <v>Verband</v>
      </c>
    </row>
    <row r="34" spans="1:6" ht="165" x14ac:dyDescent="0.25">
      <c r="A34" s="9" t="str">
        <f>IF(F34="","",[20]Informationen!C$12)</f>
        <v>BDEW Bundesverband der Energie- und Wasserwirtschaft e.V.</v>
      </c>
      <c r="B34" s="10" t="s">
        <v>0</v>
      </c>
      <c r="C34" s="11" t="str">
        <f>_xlfn.IFNA(VLOOKUP(B34,[20]Werte!A:D,2),"")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34" s="12"/>
      <c r="E34" s="14" t="s">
        <v>200</v>
      </c>
      <c r="F34" s="13" t="str">
        <f>IF(B34="","",IF([20]Informationen!D$13="","Keine Rolle angegeben",[20]Informationen!D$13))</f>
        <v>Verband</v>
      </c>
    </row>
    <row r="35" spans="1:6" ht="165" x14ac:dyDescent="0.25">
      <c r="A35" s="9" t="str">
        <f>IF(F35="","",[20]Informationen!C$12)</f>
        <v>BDEW Bundesverband der Energie- und Wasserwirtschaft e.V.</v>
      </c>
      <c r="B35" s="10" t="s">
        <v>0</v>
      </c>
      <c r="C35" s="11" t="str">
        <f>_xlfn.IFNA(VLOOKUP(B35,[20]Werte!A:D,2),"")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35" s="12"/>
      <c r="E35" s="14" t="s">
        <v>34</v>
      </c>
      <c r="F35" s="13" t="str">
        <f>IF(B35="","",IF([20]Informationen!D$13="","Keine Rolle angegeben",[20]Informationen!D$13))</f>
        <v>Verband</v>
      </c>
    </row>
    <row r="36" spans="1:6" ht="165" x14ac:dyDescent="0.25">
      <c r="A36" s="9" t="str">
        <f>IF(F36="","",[20]Informationen!C$12)</f>
        <v>BDEW Bundesverband der Energie- und Wasserwirtschaft e.V.</v>
      </c>
      <c r="B36" s="10" t="s">
        <v>0</v>
      </c>
      <c r="C36" s="11" t="str">
        <f>_xlfn.IFNA(VLOOKUP(B36,[20]Werte!A:D,2),"")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36" s="12"/>
      <c r="E36" s="15" t="s">
        <v>201</v>
      </c>
      <c r="F36" s="13" t="str">
        <f>IF(B36="","",IF([20]Informationen!D$13="","Keine Rolle angegeben",[20]Informationen!D$13))</f>
        <v>Verband</v>
      </c>
    </row>
    <row r="37" spans="1:6" ht="165" x14ac:dyDescent="0.25">
      <c r="A37" s="9" t="str">
        <f>IF(F37="","",[20]Informationen!C$12)</f>
        <v>BDEW Bundesverband der Energie- und Wasserwirtschaft e.V.</v>
      </c>
      <c r="B37" s="10" t="s">
        <v>0</v>
      </c>
      <c r="C37" s="11" t="str">
        <f>_xlfn.IFNA(VLOOKUP(B37,[20]Werte!A:D,2),"")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37" s="12"/>
      <c r="E37" s="14" t="s">
        <v>202</v>
      </c>
      <c r="F37" s="13" t="str">
        <f>IF(B37="","",IF([20]Informationen!D$13="","Keine Rolle angegeben",[20]Informationen!D$13))</f>
        <v>Verband</v>
      </c>
    </row>
    <row r="38" spans="1:6" ht="165" x14ac:dyDescent="0.25">
      <c r="A38" s="9" t="str">
        <f>IF(F38="","",[20]Informationen!C$12)</f>
        <v>BDEW Bundesverband der Energie- und Wasserwirtschaft e.V.</v>
      </c>
      <c r="B38" s="10" t="s">
        <v>0</v>
      </c>
      <c r="C38" s="11" t="str">
        <f>_xlfn.IFNA(VLOOKUP(B38,[20]Werte!A:D,2),"")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38" s="12"/>
      <c r="E38" s="14" t="s">
        <v>35</v>
      </c>
      <c r="F38" s="13" t="str">
        <f>IF(B38="","",IF([20]Informationen!D$13="","Keine Rolle angegeben",[20]Informationen!D$13))</f>
        <v>Verband</v>
      </c>
    </row>
    <row r="39" spans="1:6" ht="165" x14ac:dyDescent="0.25">
      <c r="A39" s="9" t="str">
        <f>IF(F39="","",[20]Informationen!C$12)</f>
        <v>BDEW Bundesverband der Energie- und Wasserwirtschaft e.V.</v>
      </c>
      <c r="B39" s="10" t="s">
        <v>0</v>
      </c>
      <c r="C39" s="11" t="str">
        <f>_xlfn.IFNA(VLOOKUP(B39,[20]Werte!A:D,2),"")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39" s="12"/>
      <c r="E39" s="14" t="s">
        <v>203</v>
      </c>
      <c r="F39" s="13" t="str">
        <f>IF(B39="","",IF([20]Informationen!D$13="","Keine Rolle angegeben",[20]Informationen!D$13))</f>
        <v>Verband</v>
      </c>
    </row>
    <row r="40" spans="1:6" ht="180" x14ac:dyDescent="0.25">
      <c r="A40" s="9" t="str">
        <f>IF(F40="","",[20]Informationen!C$12)</f>
        <v>BDEW Bundesverband der Energie- und Wasserwirtschaft e.V.</v>
      </c>
      <c r="B40" s="10" t="s">
        <v>8</v>
      </c>
      <c r="C40" s="11" t="str">
        <f>_xlfn.IFNA(VLOOKUP(B40,[20]Werte!A:D,2),"")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40" s="12"/>
      <c r="E40" s="14" t="s">
        <v>36</v>
      </c>
      <c r="F40" s="13" t="str">
        <f>IF(B40="","",IF([20]Informationen!D$13="","Keine Rolle angegeben",[20]Informationen!D$13))</f>
        <v>Verband</v>
      </c>
    </row>
    <row r="41" spans="1:6" ht="210" x14ac:dyDescent="0.25">
      <c r="A41" s="9" t="str">
        <f>IF(F41="","",[20]Informationen!C$12)</f>
        <v>BDEW Bundesverband der Energie- und Wasserwirtschaft e.V.</v>
      </c>
      <c r="B41" s="10" t="s">
        <v>37</v>
      </c>
      <c r="C41" s="11" t="str">
        <f>_xlfn.IFNA(VLOOKUP(B41,[20]Werte!A:D,2),"")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41" s="12"/>
      <c r="E41" s="14" t="s">
        <v>38</v>
      </c>
      <c r="F41" s="13" t="str">
        <f>IF(B41="","",IF([20]Informationen!D$13="","Keine Rolle angegeben",[20]Informationen!D$13))</f>
        <v>Verband</v>
      </c>
    </row>
    <row r="42" spans="1:6" ht="75" x14ac:dyDescent="0.25">
      <c r="A42" s="9" t="str">
        <f>IF(F42="","",[20]Informationen!C$12)</f>
        <v>BDEW Bundesverband der Energie- und Wasserwirtschaft e.V.</v>
      </c>
      <c r="B42" s="10" t="s">
        <v>39</v>
      </c>
      <c r="C42" s="11" t="str">
        <f>_xlfn.IFNA(VLOOKUP(B42,[20]Werte!A:D,2),"")</f>
        <v/>
      </c>
      <c r="D42" s="12"/>
      <c r="E42" s="12" t="s">
        <v>40</v>
      </c>
      <c r="F42" s="13" t="str">
        <f>IF(B42="","",IF([20]Informationen!D$13="","Keine Rolle angegeben",[20]Informationen!D$13))</f>
        <v>Verband</v>
      </c>
    </row>
    <row r="43" spans="1:6" ht="150" x14ac:dyDescent="0.25">
      <c r="A43" s="9" t="str">
        <f>IF(F43="","",[20]Informationen!C$12)</f>
        <v>BDEW Bundesverband der Energie- und Wasserwirtschaft e.V.</v>
      </c>
      <c r="B43" s="10" t="s">
        <v>39</v>
      </c>
      <c r="C43" s="11" t="str">
        <f>_xlfn.IFNA(VLOOKUP(B43,[20]Werte!A:D,2),"")</f>
        <v/>
      </c>
      <c r="D43" s="12"/>
      <c r="E43" s="12" t="s">
        <v>41</v>
      </c>
      <c r="F43" s="13" t="str">
        <f>IF(B43="","",IF([20]Informationen!D$13="","Keine Rolle angegeben",[20]Informationen!D$13))</f>
        <v>Verband</v>
      </c>
    </row>
    <row r="44" spans="1:6" ht="60" x14ac:dyDescent="0.25">
      <c r="A44" s="9" t="str">
        <f>IF(F44="","",[20]Informationen!C$12)</f>
        <v>BDEW Bundesverband der Energie- und Wasserwirtschaft e.V.</v>
      </c>
      <c r="B44" s="10" t="s">
        <v>39</v>
      </c>
      <c r="C44" s="11" t="str">
        <f>_xlfn.IFNA(VLOOKUP(B44,[20]Werte!A:D,2),"")</f>
        <v/>
      </c>
      <c r="D44" s="12"/>
      <c r="E44" s="12" t="s">
        <v>42</v>
      </c>
      <c r="F44" s="13" t="str">
        <f>IF(B44="","",IF([20]Informationen!D$13="","Keine Rolle angegeben",[20]Informationen!D$13))</f>
        <v>Verband</v>
      </c>
    </row>
    <row r="45" spans="1:6" ht="285" x14ac:dyDescent="0.25">
      <c r="A45" s="9" t="str">
        <f>IF(F45="","",[20]Informationen!C$12)</f>
        <v>BDEW Bundesverband der Energie- und Wasserwirtschaft e.V.</v>
      </c>
      <c r="B45" s="10" t="s">
        <v>2</v>
      </c>
      <c r="C45" s="11" t="str">
        <f>_xlfn.IFNA(VLOOKUP(B45,[20]Werte!A:D,2),"")</f>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
      <c r="D45" s="12"/>
      <c r="E45" s="12" t="s">
        <v>43</v>
      </c>
      <c r="F45" s="13" t="str">
        <f>IF(B45="","",IF([20]Informationen!D$13="","Keine Rolle angegeben",[20]Informationen!D$13))</f>
        <v>Verband</v>
      </c>
    </row>
    <row r="46" spans="1:6" ht="120" x14ac:dyDescent="0.25">
      <c r="A46" s="9" t="str">
        <f>IF(F46="","",[20]Informationen!C$12)</f>
        <v>BDEW Bundesverband der Energie- und Wasserwirtschaft e.V.</v>
      </c>
      <c r="B46" s="10" t="s">
        <v>44</v>
      </c>
      <c r="C46" s="11" t="str">
        <f>_xlfn.IFNA(VLOOKUP(B46,[20]Werte!A:D,2),"")</f>
        <v>Zur Ermittlung der EKZ werden somit die installierte Summenleistung der an die jeweilige Netz- bzw. Umspannebene eines Netzbetreibers angeschlossenen EE-Anlagen (inkl. der installierten Summenleistung der untergeordneten Netz- bzw. Umspannebenen abzüglich der maximal abgeregelten Leistung der jeweiligen und untergeordneten Netz- bzw. Umspannebenen) und die zeitgleiche Summe der Jahreshöchstlasten aller Entnahmen der betrachteten Netz- und Umspannebene ins Verhältnis gesetzt.</v>
      </c>
      <c r="D46" s="12"/>
      <c r="E46" s="12" t="s">
        <v>45</v>
      </c>
      <c r="F46" s="13" t="str">
        <f>IF(B46="","",IF([20]Informationen!D$13="","Keine Rolle angegeben",[20]Informationen!D$13))</f>
        <v>Verband</v>
      </c>
    </row>
    <row r="47" spans="1:6" ht="165" x14ac:dyDescent="0.25">
      <c r="A47" s="9" t="str">
        <f>IF(F47="","",[20]Informationen!C$12)</f>
        <v>BDEW Bundesverband der Energie- und Wasserwirtschaft e.V.</v>
      </c>
      <c r="B47" s="10" t="s">
        <v>46</v>
      </c>
      <c r="C47" s="11" t="str">
        <f>_xlfn.IFNA(VLOOKUP(B47,[20]Werte!A:D,2),"")</f>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
      <c r="D47" s="12"/>
      <c r="E47" s="12" t="s">
        <v>47</v>
      </c>
      <c r="F47" s="13" t="str">
        <f>IF(B47="","",IF([20]Informationen!D$13="","Keine Rolle angegeben",[20]Informationen!D$13))</f>
        <v>Verband</v>
      </c>
    </row>
    <row r="48" spans="1:6" ht="75" x14ac:dyDescent="0.25">
      <c r="A48" s="9" t="str">
        <f>IF(F48="","",[20]Informationen!C$12)</f>
        <v>BDEW Bundesverband der Energie- und Wasserwirtschaft e.V.</v>
      </c>
      <c r="B48" s="10" t="s">
        <v>48</v>
      </c>
      <c r="C48" s="11" t="str">
        <f>_xlfn.IFNA(VLOOKUP(B48,[20]Werte!A:D,2),"")</f>
        <v xml:space="preserve">Mit anderen Worten fallen signifikante Mehrkosten durch die Integration von EE-Anlagen an, sobald die maximale Rückspeiseleistung (RSmax) die Jahreshöchstlast überschreitet, d.h. wenn gilt: </v>
      </c>
      <c r="D48" s="12"/>
      <c r="E48" s="12" t="s">
        <v>49</v>
      </c>
      <c r="F48" s="13" t="str">
        <f>IF(B48="","",IF([20]Informationen!D$13="","Keine Rolle angegeben",[20]Informationen!D$13))</f>
        <v>Verband</v>
      </c>
    </row>
    <row r="49" spans="1:6" ht="105" x14ac:dyDescent="0.25">
      <c r="A49" s="9" t="str">
        <f>IF(F49="","",[20]Informationen!C$12)</f>
        <v>BDEW Bundesverband der Energie- und Wasserwirtschaft e.V.</v>
      </c>
      <c r="B49" s="10" t="s">
        <v>50</v>
      </c>
      <c r="C49" s="11" t="str">
        <f>_xlfn.IFNA(VLOOKUP(B49,[20]Werte!A:D,2),"")</f>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
      <c r="D49" s="12"/>
      <c r="E49" s="12" t="s">
        <v>51</v>
      </c>
      <c r="F49" s="13" t="str">
        <f>IF(B49="","",IF([20]Informationen!D$13="","Keine Rolle angegeben",[20]Informationen!D$13))</f>
        <v>Verband</v>
      </c>
    </row>
    <row r="50" spans="1:6" ht="105" x14ac:dyDescent="0.25">
      <c r="A50" s="9" t="str">
        <f>IF(F50="","",[20]Informationen!C$12)</f>
        <v>BDEW Bundesverband der Energie- und Wasserwirtschaft e.V.</v>
      </c>
      <c r="B50" s="10" t="s">
        <v>52</v>
      </c>
      <c r="C50" s="11" t="str">
        <f>_xlfn.IFNA(VLOOKUP(B50,[20]Werte!A:D,2),"")</f>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
      <c r="D50" s="12"/>
      <c r="E50" s="12" t="s">
        <v>51</v>
      </c>
      <c r="F50" s="13" t="str">
        <f>IF(B50="","",IF([20]Informationen!D$13="","Keine Rolle angegeben",[20]Informationen!D$13))</f>
        <v>Verband</v>
      </c>
    </row>
    <row r="51" spans="1:6" ht="105" x14ac:dyDescent="0.25">
      <c r="A51" s="9" t="str">
        <f>IF(F51="","",[20]Informationen!C$12)</f>
        <v>BDEW Bundesverband der Energie- und Wasserwirtschaft e.V.</v>
      </c>
      <c r="B51" s="10" t="s">
        <v>50</v>
      </c>
      <c r="C51" s="11" t="str">
        <f>_xlfn.IFNA(VLOOKUP(B51,[20]Werte!A:D,2),"")</f>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
      <c r="D51" s="12"/>
      <c r="E51" s="12" t="s">
        <v>53</v>
      </c>
      <c r="F51" s="13" t="str">
        <f>IF(B51="","",IF([20]Informationen!D$13="","Keine Rolle angegeben",[20]Informationen!D$13))</f>
        <v>Verband</v>
      </c>
    </row>
    <row r="52" spans="1:6" ht="120" x14ac:dyDescent="0.25">
      <c r="A52" s="9" t="str">
        <f>IF(F52="","",[20]Informationen!C$12)</f>
        <v>BDEW Bundesverband der Energie- und Wasserwirtschaft e.V.</v>
      </c>
      <c r="B52" s="10" t="s">
        <v>54</v>
      </c>
      <c r="C52" s="11" t="str">
        <f>_xlfn.IFNA(VLOOKUP(B52,[20]Werte!A:D,2),"")</f>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
      <c r="D52" s="12"/>
      <c r="E52" s="12" t="s">
        <v>55</v>
      </c>
      <c r="F52" s="13" t="str">
        <f>IF(B52="","",IF([20]Informationen!D$13="","Keine Rolle angegeben",[20]Informationen!D$13))</f>
        <v>Verband</v>
      </c>
    </row>
    <row r="53" spans="1:6" ht="165" x14ac:dyDescent="0.25">
      <c r="A53" s="9" t="str">
        <f>IF(F53="","",[20]Informationen!C$12)</f>
        <v>BDEW Bundesverband der Energie- und Wasserwirtschaft e.V.</v>
      </c>
      <c r="B53" s="10" t="s">
        <v>56</v>
      </c>
      <c r="C53" s="11" t="str">
        <f>_xlfn.IFNA(VLOOKUP(B53,[20]Werte!A:D,2),"")</f>
        <v>Erreicht ein Netzbetreiber in einer Netz- oder Umspannebene in einem Jahr den Schwellenwert von EKZ &gt; 2, so kann er für diese Spannungsebene den zu ermittelnden Anteil der anfallenden EE-bedingten Mehrkosten wälzen (s. o.).</v>
      </c>
      <c r="D53" s="12"/>
      <c r="E53" s="12" t="s">
        <v>57</v>
      </c>
      <c r="F53" s="13" t="str">
        <f>IF(B53="","",IF([20]Informationen!D$13="","Keine Rolle angegeben",[20]Informationen!D$13))</f>
        <v>Verband</v>
      </c>
    </row>
    <row r="54" spans="1:6" ht="90" x14ac:dyDescent="0.25">
      <c r="A54" s="9" t="str">
        <f>IF(F54="","",[20]Informationen!C$12)</f>
        <v>BDEW Bundesverband der Energie- und Wasserwirtschaft e.V.</v>
      </c>
      <c r="B54" s="10" t="s">
        <v>58</v>
      </c>
      <c r="C54" s="11" t="str">
        <f>_xlfn.IFNA(VLOOKUP(B54,[20]Werte!A:D,2),"")</f>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
      <c r="D54" s="12"/>
      <c r="E54" s="12" t="s">
        <v>59</v>
      </c>
      <c r="F54" s="13" t="str">
        <f>IF(B54="","",IF([20]Informationen!D$13="","Keine Rolle angegeben",[20]Informationen!D$13))</f>
        <v>Verband</v>
      </c>
    </row>
    <row r="55" spans="1:6" ht="150" x14ac:dyDescent="0.25">
      <c r="A55" s="9" t="str">
        <f>IF(F55="","",[20]Informationen!C$12)</f>
        <v>BDEW Bundesverband der Energie- und Wasserwirtschaft e.V.</v>
      </c>
      <c r="B55" s="10" t="s">
        <v>60</v>
      </c>
      <c r="C55" s="11" t="str">
        <f>_xlfn.IFNA(VLOOKUP(B55,[20]Werte!A:D,2),"")</f>
        <v>Alternativ zu der in Abschnitt 3.1 dargestellten Berechnungsweise wäre auch eine Ermittlung der Mehrkosten über einen angemessenen spezifischen Entlastungsbetrag in € pro kW installierter EE-Leistung denkbar. Um den Adressatenkreises auf besonders stark vom EE-Zubau betroffene Netzbetreiber zu beschränken, wäre auch hier die Kombination mit einem Schwellenwert erforderlich. Demnach wären die Kosten des einzelnen Netzbetreibers für die Netzintegration dezentraler EE-Erzeugungsanlagen pro Netzebene analog zum vorherigen Ansatz erst beim Überschreiten des vorgenannten Schwellenwertes berücksichtigungsfähig.</v>
      </c>
      <c r="D55" s="12"/>
      <c r="E55" s="12" t="s">
        <v>61</v>
      </c>
      <c r="F55" s="13" t="str">
        <f>IF(B55="","",IF([20]Informationen!D$13="","Keine Rolle angegeben",[20]Informationen!D$13))</f>
        <v>Verband</v>
      </c>
    </row>
    <row r="56" spans="1:6" ht="120" x14ac:dyDescent="0.25">
      <c r="A56" s="9" t="str">
        <f>IF(F56="","",[20]Informationen!C$12)</f>
        <v>BDEW Bundesverband der Energie- und Wasserwirtschaft e.V.</v>
      </c>
      <c r="B56" s="10" t="s">
        <v>62</v>
      </c>
      <c r="C56" s="11" t="str">
        <f>_xlfn.IFNA(VLOOKUP(B56,[20]Werte!A:D,2),"")</f>
        <v>Die Verteilung der Mehrkosten auf die Netzkunden des gesamten Bundesgebietes soll dabei gleichmäßig erfolgen. Denn die EE-Integration ist ein essentieller Baustein der Energiewende. Die erzeugten Überschussmengen, die den außerordentlichen Netzausbau in Rückspeisenetzen verursachen, werden zur Versorgung an anderer Stelle eingesammelt, transportiert und verteilt.</v>
      </c>
      <c r="D56" s="12"/>
      <c r="E56" s="12" t="s">
        <v>63</v>
      </c>
      <c r="F56" s="13" t="str">
        <f>IF(B56="","",IF([20]Informationen!D$13="","Keine Rolle angegeben",[20]Informationen!D$13))</f>
        <v>Verband</v>
      </c>
    </row>
    <row r="57" spans="1:6" ht="240" x14ac:dyDescent="0.25">
      <c r="A57" s="9" t="str">
        <f>IF(F57="","",[20]Informationen!C$12)</f>
        <v>BDEW Bundesverband der Energie- und Wasserwirtschaft e.V.</v>
      </c>
      <c r="B57" s="10" t="s">
        <v>64</v>
      </c>
      <c r="C57" s="11" t="str">
        <f>_xlfn.IFNA(VLOOKUP(B57,[20]Werte!A:D,2),"")</f>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
      <c r="D57" s="12"/>
      <c r="E57" s="12" t="s">
        <v>65</v>
      </c>
      <c r="F57" s="13" t="str">
        <f>IF(B57="","",IF([20]Informationen!D$13="","Keine Rolle angegeben",[20]Informationen!D$13))</f>
        <v>Verband</v>
      </c>
    </row>
    <row r="58" spans="1:6" ht="240" x14ac:dyDescent="0.25">
      <c r="A58" s="9" t="str">
        <f>IF(F58="","",[20]Informationen!C$12)</f>
        <v>BDEW Bundesverband der Energie- und Wasserwirtschaft e.V.</v>
      </c>
      <c r="B58" s="10" t="s">
        <v>64</v>
      </c>
      <c r="C58" s="11" t="str">
        <f>_xlfn.IFNA(VLOOKUP(B58,[20]Werte!A:D,2),"")</f>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
      <c r="D58" s="12"/>
      <c r="E58" s="12" t="s">
        <v>66</v>
      </c>
      <c r="F58" s="13" t="str">
        <f>IF(B58="","",IF([20]Informationen!D$13="","Keine Rolle angegeben",[20]Informationen!D$13))</f>
        <v>Verband</v>
      </c>
    </row>
    <row r="59" spans="1:6" ht="150" x14ac:dyDescent="0.25">
      <c r="A59" s="9" t="str">
        <f>IF(F59="","",[20]Informationen!C$12)</f>
        <v>BDEW Bundesverband der Energie- und Wasserwirtschaft e.V.</v>
      </c>
      <c r="B59" s="10" t="s">
        <v>67</v>
      </c>
      <c r="C59" s="11" t="str">
        <f>_xlfn.IFNA(VLOOKUP(B59,[20]Werte!A:D,2),"")</f>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
      <c r="D59" s="12"/>
      <c r="E59" s="12" t="s">
        <v>68</v>
      </c>
      <c r="F59" s="13" t="str">
        <f>IF(B59="","",IF([20]Informationen!D$13="","Keine Rolle angegeben",[20]Informationen!D$13))</f>
        <v>Verband</v>
      </c>
    </row>
    <row r="60" spans="1:6" ht="120" x14ac:dyDescent="0.25">
      <c r="A60" s="9" t="str">
        <f>IF(F60="","",[20]Informationen!C$12)</f>
        <v>BDEW Bundesverband der Energie- und Wasserwirtschaft e.V.</v>
      </c>
      <c r="B60" s="10" t="s">
        <v>69</v>
      </c>
      <c r="C60" s="11" t="str">
        <f>_xlfn.IFNA(VLOOKUP(B60,[20]Werte!A:D,2),"")</f>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
      <c r="D60" s="12"/>
      <c r="E60" s="12" t="s">
        <v>70</v>
      </c>
      <c r="F60" s="13" t="str">
        <f>IF(B60="","",IF([20]Informationen!D$13="","Keine Rolle angegeben",[20]Informationen!D$13))</f>
        <v>Verband</v>
      </c>
    </row>
    <row r="61" spans="1:6" ht="135" x14ac:dyDescent="0.25">
      <c r="A61" s="9" t="str">
        <f>IF(F61="","",[20]Informationen!C$12)</f>
        <v>BDEW Bundesverband der Energie- und Wasserwirtschaft e.V.</v>
      </c>
      <c r="B61" s="10" t="s">
        <v>71</v>
      </c>
      <c r="C61" s="11" t="str">
        <f>_xlfn.IFNA(VLOOKUP(B61,[20]Werte!A:D,2),"")</f>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
      <c r="D61" s="12"/>
      <c r="E61" s="12" t="s">
        <v>72</v>
      </c>
      <c r="F61" s="13" t="str">
        <f>IF(B61="","",IF([20]Informationen!D$13="","Keine Rolle angegeben",[20]Informationen!D$13))</f>
        <v>Verband</v>
      </c>
    </row>
    <row r="62" spans="1:6" ht="135" x14ac:dyDescent="0.25">
      <c r="A62" s="9" t="str">
        <f>IF(F62="","",[20]Informationen!C$12)</f>
        <v>BDEW Bundesverband der Energie- und Wasserwirtschaft e.V.</v>
      </c>
      <c r="B62" s="10" t="s">
        <v>71</v>
      </c>
      <c r="C62" s="11" t="str">
        <f>_xlfn.IFNA(VLOOKUP(B62,[20]Werte!A:D,2),"")</f>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
      <c r="D62" s="12"/>
      <c r="E62" s="12" t="s">
        <v>73</v>
      </c>
      <c r="F62" s="13" t="str">
        <f>IF(B62="","",IF([20]Informationen!D$13="","Keine Rolle angegeben",[20]Informationen!D$13))</f>
        <v>Verband</v>
      </c>
    </row>
    <row r="63" spans="1:6" ht="135" x14ac:dyDescent="0.25">
      <c r="A63" s="9" t="str">
        <f>IF(F63="","",[20]Informationen!C$12)</f>
        <v>BDEW Bundesverband der Energie- und Wasserwirtschaft e.V.</v>
      </c>
      <c r="B63" s="10" t="s">
        <v>71</v>
      </c>
      <c r="C63" s="11" t="str">
        <f>_xlfn.IFNA(VLOOKUP(B63,[20]Werte!A:D,2),"")</f>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
      <c r="D63" s="12"/>
      <c r="E63" s="12" t="s">
        <v>74</v>
      </c>
      <c r="F63" s="13" t="str">
        <f>IF(B63="","",IF([20]Informationen!D$13="","Keine Rolle angegeben",[20]Informationen!D$13))</f>
        <v>Verband</v>
      </c>
    </row>
    <row r="64" spans="1:6" ht="285" x14ac:dyDescent="0.25">
      <c r="A64" s="9" t="str">
        <f>IF(F64="","",[20]Informationen!C$12)</f>
        <v>BDEW Bundesverband der Energie- und Wasserwirtschaft e.V.</v>
      </c>
      <c r="B64" s="10" t="s">
        <v>75</v>
      </c>
      <c r="C64" s="11" t="str">
        <f>_xlfn.IFNA(VLOOKUP(B64,[20]Werte!A:D,2),"")</f>
        <v>Da der individuelle Wälzungsbetrag unter Heranziehung von Plan-Werten auf Basis der angepassten Erlösobergrenze des Jahres t bestimmt wird, können sich im Nachgang auch für den Wälzungsbetrag entsprechende Differenzen ergeben.</v>
      </c>
      <c r="D64" s="12"/>
      <c r="E64" s="12" t="s">
        <v>76</v>
      </c>
      <c r="F64" s="13" t="str">
        <f>IF(B64="","",IF([20]Informationen!D$13="","Keine Rolle angegeben",[20]Informationen!D$13))</f>
        <v>Verband</v>
      </c>
    </row>
    <row r="65" spans="1:6" ht="165" x14ac:dyDescent="0.25">
      <c r="A65" s="9" t="str">
        <f>IF(F65="","",[20]Informationen!C$12)</f>
        <v>BDEW Bundesverband der Energie- und Wasserwirtschaft e.V.</v>
      </c>
      <c r="B65" s="10" t="s">
        <v>77</v>
      </c>
      <c r="C65" s="11" t="str">
        <f>_xlfn.IFNA(VLOOKUP(B65,[20]Werte!A:D,2),"")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65" s="12"/>
      <c r="E65" s="12" t="s">
        <v>78</v>
      </c>
      <c r="F65" s="13" t="str">
        <f>IF(B65="","",IF([20]Informationen!D$13="","Keine Rolle angegeben",[20]Informationen!D$13))</f>
        <v>Verband</v>
      </c>
    </row>
    <row r="66" spans="1:6" ht="240" x14ac:dyDescent="0.25">
      <c r="A66" s="9" t="str">
        <f>IF(F66="","",[20]Informationen!C$12)</f>
        <v>BDEW Bundesverband der Energie- und Wasserwirtschaft e.V.</v>
      </c>
      <c r="B66" s="10" t="s">
        <v>77</v>
      </c>
      <c r="C66" s="11" t="str">
        <f>_xlfn.IFNA(VLOOKUP(B66,[20]Werte!A:D,2),"")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66" s="12"/>
      <c r="E66" s="12" t="s">
        <v>79</v>
      </c>
      <c r="F66" s="13" t="str">
        <f>IF(B66="","",IF([20]Informationen!D$13="","Keine Rolle angegeben",[20]Informationen!D$13))</f>
        <v>Verband</v>
      </c>
    </row>
    <row r="67" spans="1:6" ht="120" x14ac:dyDescent="0.25">
      <c r="A67" s="9" t="str">
        <f>IF(F67="","",[20]Informationen!C$12)</f>
        <v>BDEW Bundesverband der Energie- und Wasserwirtschaft e.V.</v>
      </c>
      <c r="B67" s="10" t="s">
        <v>80</v>
      </c>
      <c r="C67" s="11" t="str">
        <f>_xlfn.IFNA(VLOOKUP(B67,[20]Werte!A:D,2),"")</f>
        <v>Monetäre Auswirkung des beabsichtigten Modells</v>
      </c>
      <c r="D67" s="12"/>
      <c r="E67" s="12" t="s">
        <v>81</v>
      </c>
      <c r="F67" s="13" t="str">
        <f>IF(B67="","",IF([20]Informationen!D$13="","Keine Rolle angegeben",[20]Informationen!D$13))</f>
        <v>Verband</v>
      </c>
    </row>
    <row r="68" spans="1:6" ht="409.5" x14ac:dyDescent="0.25">
      <c r="A68" s="3" t="str">
        <f>IF(F68="","",[21]Informationen!C$12)</f>
        <v>Bad Honnef AG</v>
      </c>
      <c r="B68" s="8" t="s">
        <v>11</v>
      </c>
      <c r="C68" s="5" t="s">
        <v>12</v>
      </c>
      <c r="D68" s="6" t="s">
        <v>13</v>
      </c>
      <c r="E68" s="6" t="s">
        <v>14</v>
      </c>
      <c r="F68" s="7" t="str">
        <f>IF(B68="","",IF([21]Informationen!D$13="","Keine Rolle angegeben",[21]Informationen!D$13))</f>
        <v>VNB</v>
      </c>
    </row>
    <row r="69" spans="1:6" ht="409.5" x14ac:dyDescent="0.25">
      <c r="A69" s="3" t="str">
        <f>IF(F69="","",[22]Informationen!C$12)</f>
        <v>Stadtwerke Schweinfurt GmbH</v>
      </c>
      <c r="B69" s="8" t="s">
        <v>11</v>
      </c>
      <c r="C69" s="5" t="s">
        <v>12</v>
      </c>
      <c r="D69" s="6" t="s">
        <v>13</v>
      </c>
      <c r="E69" s="6" t="s">
        <v>14</v>
      </c>
      <c r="F69" s="7" t="str">
        <f>IF(B69="","",IF([22]Informationen!D$13="","Keine Rolle angegeben",[22]Informationen!D$13))</f>
        <v>VNB</v>
      </c>
    </row>
    <row r="70" spans="1:6" ht="409.5" x14ac:dyDescent="0.25">
      <c r="A70" s="3" t="str">
        <f>IF(F70="","",[23]Informationen!C$12)</f>
        <v>Stadtwerke Mengen</v>
      </c>
      <c r="B70" s="8" t="s">
        <v>11</v>
      </c>
      <c r="C70" s="5" t="s">
        <v>12</v>
      </c>
      <c r="D70" s="6" t="s">
        <v>13</v>
      </c>
      <c r="E70" s="6" t="s">
        <v>14</v>
      </c>
      <c r="F70" s="7" t="str">
        <f>IF(B70="","",IF([23]Informationen!D$13="","Keine Rolle angegeben",[23]Informationen!D$13))</f>
        <v>VNB</v>
      </c>
    </row>
    <row r="71" spans="1:6" ht="409.5" x14ac:dyDescent="0.25">
      <c r="A71" s="3" t="str">
        <f>IF(F71="","",[24]Informationen!C$12)</f>
        <v>Stadtwerke Passau GmbH</v>
      </c>
      <c r="B71" s="8" t="s">
        <v>11</v>
      </c>
      <c r="C71" s="5" t="s">
        <v>12</v>
      </c>
      <c r="D71" s="6" t="s">
        <v>13</v>
      </c>
      <c r="E71" s="6" t="s">
        <v>14</v>
      </c>
      <c r="F71" s="7" t="str">
        <f>IF(B71="","",IF([24]Informationen!D$13="","Keine Rolle angegeben",[24]Informationen!D$13))</f>
        <v>VNB</v>
      </c>
    </row>
    <row r="72" spans="1:6" ht="409.5" x14ac:dyDescent="0.25">
      <c r="A72" s="3" t="str">
        <f>IF(F72="","",[25]Informationen!C$12)</f>
        <v>Flughafen Köln/Bonn GmbH</v>
      </c>
      <c r="B72" s="8" t="s">
        <v>11</v>
      </c>
      <c r="C72" s="5" t="s">
        <v>12</v>
      </c>
      <c r="D72" s="6" t="s">
        <v>13</v>
      </c>
      <c r="E72" s="6" t="s">
        <v>14</v>
      </c>
      <c r="F72" s="7" t="str">
        <f>IF(B72="","",IF([25]Informationen!D$13="","Keine Rolle angegeben",[25]Informationen!D$13))</f>
        <v>VNB</v>
      </c>
    </row>
    <row r="73" spans="1:6" ht="345" x14ac:dyDescent="0.25">
      <c r="A73" s="3" t="str">
        <f>IF(F73="","",[26]Informationen!C$12)</f>
        <v>E.ON Energie Deutschland GmbH</v>
      </c>
      <c r="B73" s="4" t="s">
        <v>82</v>
      </c>
      <c r="C73" s="5" t="str">
        <f>_xlfn.IFNA(VLOOKUP(B73,[26]Werte!A:D,2),"")</f>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
      <c r="D73" s="6" t="s">
        <v>83</v>
      </c>
      <c r="E73" s="6" t="s">
        <v>84</v>
      </c>
      <c r="F73" s="7" t="str">
        <f>IF(B73="","",IF([26]Informationen!D$13="","Keine Rolle angegeben",[26]Informationen!D$13))</f>
        <v>LF</v>
      </c>
    </row>
    <row r="74" spans="1:6" ht="240" x14ac:dyDescent="0.25">
      <c r="A74" s="3" t="str">
        <f>IF(F74="","",[26]Informationen!C$12)</f>
        <v>E.ON Energie Deutschland GmbH</v>
      </c>
      <c r="B74" s="4" t="s">
        <v>8</v>
      </c>
      <c r="C74" s="5" t="str">
        <f>_xlfn.IFNA(VLOOKUP(B74,[26]Werte!A:D,2),"")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74" s="6" t="s">
        <v>85</v>
      </c>
      <c r="E74" s="6" t="s">
        <v>86</v>
      </c>
      <c r="F74" s="7" t="str">
        <f>IF(B74="","",IF([26]Informationen!D$13="","Keine Rolle angegeben",[26]Informationen!D$13))</f>
        <v>LF</v>
      </c>
    </row>
    <row r="75" spans="1:6" ht="409.5" x14ac:dyDescent="0.25">
      <c r="A75" s="3" t="str">
        <f>IF(F75="","",[26]Informationen!C$12)</f>
        <v>E.ON Energie Deutschland GmbH</v>
      </c>
      <c r="B75" s="4" t="s">
        <v>64</v>
      </c>
      <c r="C75" s="5" t="str">
        <f>_xlfn.IFNA(VLOOKUP(B75,[26]Werte!A:D,2),"")</f>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
      <c r="D75" s="6" t="s">
        <v>87</v>
      </c>
      <c r="E75" s="6" t="s">
        <v>88</v>
      </c>
      <c r="F75" s="7" t="str">
        <f>IF(B75="","",IF([26]Informationen!D$13="","Keine Rolle angegeben",[26]Informationen!D$13))</f>
        <v>LF</v>
      </c>
    </row>
    <row r="76" spans="1:6" ht="409.5" x14ac:dyDescent="0.25">
      <c r="A76" s="3" t="str">
        <f>IF(F76="","",[27]Informationen!C$12)</f>
        <v>Regensburg Netz GmbH</v>
      </c>
      <c r="B76" s="8" t="s">
        <v>11</v>
      </c>
      <c r="C76" s="5" t="s">
        <v>12</v>
      </c>
      <c r="D76" s="6" t="s">
        <v>13</v>
      </c>
      <c r="E76" s="6" t="s">
        <v>14</v>
      </c>
      <c r="F76" s="7" t="str">
        <f>IF(B76="","",IF([27]Informationen!D$13="","Keine Rolle angegeben",[27]Informationen!D$13))</f>
        <v>VNB</v>
      </c>
    </row>
    <row r="77" spans="1:6" ht="45" x14ac:dyDescent="0.25">
      <c r="A77" s="9" t="str">
        <f>IF(F77="","",[28]Informationen!C$12)</f>
        <v>Netzgesellschaft Frankfurt (Oder)</v>
      </c>
      <c r="B77" s="10" t="s">
        <v>15</v>
      </c>
      <c r="C77" s="11">
        <f>_xlfn.IFNA(VLOOKUP(B77,[28]Werte!A:D,2),"")</f>
        <v>0</v>
      </c>
      <c r="D77" s="12"/>
      <c r="E77" s="12" t="s">
        <v>89</v>
      </c>
      <c r="F77" s="13" t="str">
        <f>IF(B77="","",IF([28]Informationen!D$13="","Keine Rolle angegeben",[28]Informationen!D$13))</f>
        <v>VNB</v>
      </c>
    </row>
    <row r="78" spans="1:6" ht="409.5" x14ac:dyDescent="0.25">
      <c r="A78" s="3" t="str">
        <f>IF(F78="","",[29]Informationen!C$12)</f>
        <v>Osterholzer Stadtwerke GmbH &amp; Co. KG</v>
      </c>
      <c r="B78" s="8" t="s">
        <v>11</v>
      </c>
      <c r="C78" s="5" t="s">
        <v>12</v>
      </c>
      <c r="D78" s="6" t="s">
        <v>13</v>
      </c>
      <c r="E78" s="6" t="s">
        <v>14</v>
      </c>
      <c r="F78" s="7" t="str">
        <f>IF(B78="","",IF([29]Informationen!D$13="","Keine Rolle angegeben",[29]Informationen!D$13))</f>
        <v>VNB</v>
      </c>
    </row>
    <row r="79" spans="1:6" ht="409.5" x14ac:dyDescent="0.25">
      <c r="A79" s="3" t="str">
        <f>IF(F79="","",[30]Informationen!C$12)</f>
        <v>Netze BW GmbH</v>
      </c>
      <c r="B79" s="4" t="s">
        <v>15</v>
      </c>
      <c r="C79" s="5"/>
      <c r="D79" s="16" t="s">
        <v>90</v>
      </c>
      <c r="E79" s="6" t="s">
        <v>91</v>
      </c>
      <c r="F79" s="7" t="str">
        <f>IF(B79="","",IF([30]Informationen!D$13="","Keine Rolle angegeben",[30]Informationen!D$13))</f>
        <v>VNB</v>
      </c>
    </row>
    <row r="80" spans="1:6" ht="409.5" x14ac:dyDescent="0.25">
      <c r="A80" s="3" t="str">
        <f>IF(F80="","",[30]Informationen!C$12)</f>
        <v>Netze BW GmbH</v>
      </c>
      <c r="B80" s="4" t="s">
        <v>8</v>
      </c>
      <c r="C80" s="5" t="s">
        <v>92</v>
      </c>
      <c r="D80" s="16" t="s">
        <v>93</v>
      </c>
      <c r="E80" s="6" t="s">
        <v>94</v>
      </c>
      <c r="F80" s="7" t="str">
        <f>IF(B80="","",IF([30]Informationen!D$13="","Keine Rolle angegeben",[30]Informationen!D$13))</f>
        <v>VNB</v>
      </c>
    </row>
    <row r="81" spans="1:6" ht="409.6" x14ac:dyDescent="0.25">
      <c r="A81" s="3" t="str">
        <f>IF(F81="","",[30]Informationen!C$12)</f>
        <v>Netze BW GmbH</v>
      </c>
      <c r="B81" s="4" t="s">
        <v>8</v>
      </c>
      <c r="C81" s="5" t="s">
        <v>92</v>
      </c>
      <c r="D81" s="6" t="s">
        <v>93</v>
      </c>
      <c r="E81" s="17" t="s">
        <v>95</v>
      </c>
      <c r="F81" s="7" t="str">
        <f>IF(B81="","",IF([30]Informationen!D$13="","Keine Rolle angegeben",[30]Informationen!D$13))</f>
        <v>VNB</v>
      </c>
    </row>
    <row r="82" spans="1:6" ht="405" x14ac:dyDescent="0.25">
      <c r="A82" s="3" t="str">
        <f>IF(F82="","",[30]Informationen!C$12)</f>
        <v>Netze BW GmbH</v>
      </c>
      <c r="B82" s="4" t="s">
        <v>8</v>
      </c>
      <c r="C82" s="5" t="s">
        <v>92</v>
      </c>
      <c r="D82" s="6" t="str">
        <f>D84</f>
        <v>- Methodischer Mangel bei der Abschätzung des Parameters „maximale gleichzeitige EE-Einspeisung“ beseitigen
- Grundsätzliche Einschätzung des Vorgehens: Abstellen auf Netzgebiete fehlerhaft
- Lokale Betrachtungsweise als zwingender Maßstab
- Weiterverteiler bei Last und Erzeugung adressieren 
- Regionale Heterogenität und Zeitgleichheit bei der Festlegung der Mindestlast und der maximalen Einspeiseleistung berücksichtigen</v>
      </c>
      <c r="E82" s="6" t="s">
        <v>96</v>
      </c>
      <c r="F82" s="7" t="str">
        <f>IF(B82="","",IF([30]Informationen!D$13="","Keine Rolle angegeben",[30]Informationen!D$13))</f>
        <v>VNB</v>
      </c>
    </row>
    <row r="83" spans="1:6" ht="409.6" x14ac:dyDescent="0.25">
      <c r="A83" s="3" t="str">
        <f>IF(F83="","",[30]Informationen!C$12)</f>
        <v>Netze BW GmbH</v>
      </c>
      <c r="B83" s="4" t="s">
        <v>8</v>
      </c>
      <c r="C83" s="5" t="s">
        <v>92</v>
      </c>
      <c r="D83" s="6" t="s">
        <v>93</v>
      </c>
      <c r="E83" s="17" t="s">
        <v>97</v>
      </c>
      <c r="F83" s="7" t="str">
        <f>IF(B83="","",IF([30]Informationen!D$13="","Keine Rolle angegeben",[30]Informationen!D$13))</f>
        <v>VNB</v>
      </c>
    </row>
    <row r="84" spans="1:6" ht="409.5" x14ac:dyDescent="0.25">
      <c r="A84" s="3" t="str">
        <f>IF(F84="","",[30]Informationen!C$12)</f>
        <v>Netze BW GmbH</v>
      </c>
      <c r="B84" s="4" t="s">
        <v>8</v>
      </c>
      <c r="C84" s="5" t="s">
        <v>92</v>
      </c>
      <c r="D84" s="6" t="s">
        <v>93</v>
      </c>
      <c r="E84" s="6" t="s">
        <v>98</v>
      </c>
      <c r="F84" s="7" t="str">
        <f>IF(B84="","",IF([30]Informationen!D$13="","Keine Rolle angegeben",[30]Informationen!D$13))</f>
        <v>VNB</v>
      </c>
    </row>
    <row r="85" spans="1:6" ht="180" x14ac:dyDescent="0.25">
      <c r="A85" s="3" t="str">
        <f>IF(F85="","",[30]Informationen!C$12)</f>
        <v>Netze BW GmbH</v>
      </c>
      <c r="B85" s="4" t="s">
        <v>8</v>
      </c>
      <c r="C85" s="5" t="s">
        <v>92</v>
      </c>
      <c r="D85" s="6" t="s">
        <v>93</v>
      </c>
      <c r="E85" s="6" t="s">
        <v>99</v>
      </c>
      <c r="F85" s="7" t="str">
        <f>IF(B85="","",IF([30]Informationen!D$13="","Keine Rolle angegeben",[30]Informationen!D$13))</f>
        <v>VNB</v>
      </c>
    </row>
    <row r="86" spans="1:6" ht="409.5" x14ac:dyDescent="0.25">
      <c r="A86" s="3" t="str">
        <f>IF(F86="","",[30]Informationen!C$12)</f>
        <v>Netze BW GmbH</v>
      </c>
      <c r="B86" s="4" t="s">
        <v>8</v>
      </c>
      <c r="C86" s="5" t="s">
        <v>92</v>
      </c>
      <c r="D86" s="6" t="str">
        <f>D80</f>
        <v>- Methodischer Mangel bei der Abschätzung des Parameters „maximale gleichzeitige EE-Einspeisung“ beseitigen
- Grundsätzliche Einschätzung des Vorgehens: Abstellen auf Netzgebiete fehlerhaft
- Lokale Betrachtungsweise als zwingender Maßstab
- Weiterverteiler bei Last und Erzeugung adressieren 
- Regionale Heterogenität und Zeitgleichheit bei der Festlegung der Mindestlast und der maximalen Einspeiseleistung berücksichtigen</v>
      </c>
      <c r="E86" s="6" t="s">
        <v>100</v>
      </c>
      <c r="F86" s="7" t="str">
        <f>IF(B86="","",IF([30]Informationen!D$13="","Keine Rolle angegeben",[30]Informationen!D$13))</f>
        <v>VNB</v>
      </c>
    </row>
    <row r="87" spans="1:6" ht="409.5" x14ac:dyDescent="0.25">
      <c r="A87" s="3" t="str">
        <f>IF(F87="","",[30]Informationen!C$12)</f>
        <v>Netze BW GmbH</v>
      </c>
      <c r="B87" s="4" t="s">
        <v>101</v>
      </c>
      <c r="C87" s="5" t="s">
        <v>102</v>
      </c>
      <c r="D87" s="16" t="s">
        <v>103</v>
      </c>
      <c r="E87" s="6" t="s">
        <v>104</v>
      </c>
      <c r="F87" s="7" t="str">
        <f>IF(B87="","",IF([30]Informationen!D$13="","Keine Rolle angegeben",[30]Informationen!D$13))</f>
        <v>VNB</v>
      </c>
    </row>
    <row r="88" spans="1:6" ht="409.5" x14ac:dyDescent="0.25">
      <c r="A88" s="3" t="str">
        <f>IF(F88="","",[30]Informationen!C$12)</f>
        <v>Netze BW GmbH</v>
      </c>
      <c r="B88" s="4" t="s">
        <v>105</v>
      </c>
      <c r="C88" s="5" t="s">
        <v>106</v>
      </c>
      <c r="D88" s="16" t="s">
        <v>107</v>
      </c>
      <c r="E88" s="6" t="s">
        <v>108</v>
      </c>
      <c r="F88" s="7" t="str">
        <f>IF(B88="","",IF([30]Informationen!D$13="","Keine Rolle angegeben",[30]Informationen!D$13))</f>
        <v>VNB</v>
      </c>
    </row>
    <row r="89" spans="1:6" ht="180" x14ac:dyDescent="0.25">
      <c r="A89" s="3" t="str">
        <f>IF(F89="","",[30]Informationen!C$12)</f>
        <v>Netze BW GmbH</v>
      </c>
      <c r="B89" s="4" t="s">
        <v>109</v>
      </c>
      <c r="C89" s="5" t="s">
        <v>110</v>
      </c>
      <c r="D89" s="16" t="s">
        <v>111</v>
      </c>
      <c r="E89" s="6" t="s">
        <v>112</v>
      </c>
      <c r="F89" s="7" t="str">
        <f>IF(B89="","",IF([30]Informationen!D$13="","Keine Rolle angegeben",[30]Informationen!D$13))</f>
        <v>VNB</v>
      </c>
    </row>
    <row r="90" spans="1:6" ht="409.5" x14ac:dyDescent="0.25">
      <c r="A90" s="3" t="str">
        <f>IF(F90="","",[30]Informationen!C$12)</f>
        <v>Netze BW GmbH</v>
      </c>
      <c r="B90" s="4" t="s">
        <v>15</v>
      </c>
      <c r="C90" s="5">
        <f>_xlfn.IFNA(VLOOKUP(B90,[30]Werte!A:D,2),"")</f>
        <v>0</v>
      </c>
      <c r="D90" s="6" t="s">
        <v>113</v>
      </c>
      <c r="E90" s="6" t="s">
        <v>114</v>
      </c>
      <c r="F90" s="7" t="str">
        <f>IF(B90="","",IF([30]Informationen!D$13="","Keine Rolle angegeben",[30]Informationen!D$13))</f>
        <v>VNB</v>
      </c>
    </row>
    <row r="91" spans="1:6" ht="120" x14ac:dyDescent="0.25">
      <c r="A91" s="3" t="str">
        <f>IF(F91="","",[31]Informationen!C$12)</f>
        <v>N-ERGIE Netz GmbH</v>
      </c>
      <c r="B91" s="4" t="s">
        <v>5</v>
      </c>
      <c r="C91" s="5" t="s">
        <v>115</v>
      </c>
      <c r="D91" s="6" t="s">
        <v>116</v>
      </c>
      <c r="E91" s="6" t="s">
        <v>117</v>
      </c>
      <c r="F91" s="7" t="str">
        <f>IF(B91="","",IF([31]Informationen!D$13="","Keine Rolle angegeben",[31]Informationen!D$13))</f>
        <v>VNB</v>
      </c>
    </row>
    <row r="92" spans="1:6" ht="180" x14ac:dyDescent="0.25">
      <c r="A92" s="3" t="str">
        <f>IF(F92="","",[31]Informationen!C$12)</f>
        <v>N-ERGIE Netz GmbH</v>
      </c>
      <c r="B92" s="4" t="s">
        <v>5</v>
      </c>
      <c r="C92" s="5" t="s">
        <v>115</v>
      </c>
      <c r="D92" s="6" t="s">
        <v>116</v>
      </c>
      <c r="E92" s="6" t="s">
        <v>118</v>
      </c>
      <c r="F92" s="7" t="str">
        <f>IF(B92="","",IF([31]Informationen!D$13="","Keine Rolle angegeben",[31]Informationen!D$13))</f>
        <v>VNB</v>
      </c>
    </row>
    <row r="93" spans="1:6" ht="105" x14ac:dyDescent="0.25">
      <c r="A93" s="3" t="str">
        <f>IF(F93="","",[31]Informationen!C$12)</f>
        <v>N-ERGIE Netz GmbH</v>
      </c>
      <c r="B93" s="4" t="s">
        <v>5</v>
      </c>
      <c r="C93" s="5" t="s">
        <v>115</v>
      </c>
      <c r="D93" s="6" t="s">
        <v>116</v>
      </c>
      <c r="E93" s="6" t="s">
        <v>119</v>
      </c>
      <c r="F93" s="7" t="str">
        <f>IF(B93="","",IF([31]Informationen!D$13="","Keine Rolle angegeben",[31]Informationen!D$13))</f>
        <v>VNB</v>
      </c>
    </row>
    <row r="94" spans="1:6" ht="135" x14ac:dyDescent="0.25">
      <c r="A94" s="3" t="str">
        <f>IF(F94="","",[31]Informationen!C$12)</f>
        <v>N-ERGIE Netz GmbH</v>
      </c>
      <c r="B94" s="4" t="s">
        <v>5</v>
      </c>
      <c r="C94" s="5" t="s">
        <v>115</v>
      </c>
      <c r="D94" s="6" t="s">
        <v>116</v>
      </c>
      <c r="E94" s="6" t="s">
        <v>120</v>
      </c>
      <c r="F94" s="7" t="str">
        <f>IF(B94="","",IF([31]Informationen!D$13="","Keine Rolle angegeben",[31]Informationen!D$13))</f>
        <v>VNB</v>
      </c>
    </row>
    <row r="95" spans="1:6" ht="135" x14ac:dyDescent="0.25">
      <c r="A95" s="3" t="str">
        <f>IF(F95="","",[31]Informationen!C$12)</f>
        <v>N-ERGIE Netz GmbH</v>
      </c>
      <c r="B95" s="4" t="s">
        <v>5</v>
      </c>
      <c r="C95" s="5" t="s">
        <v>115</v>
      </c>
      <c r="D95" s="6" t="s">
        <v>116</v>
      </c>
      <c r="E95" s="6" t="s">
        <v>121</v>
      </c>
      <c r="F95" s="7" t="str">
        <f>IF(B95="","",IF([31]Informationen!D$13="","Keine Rolle angegeben",[31]Informationen!D$13))</f>
        <v>VNB</v>
      </c>
    </row>
    <row r="96" spans="1:6" ht="120" x14ac:dyDescent="0.25">
      <c r="A96" s="3" t="str">
        <f>IF(F96="","",[31]Informationen!C$12)</f>
        <v>N-ERGIE Netz GmbH</v>
      </c>
      <c r="B96" s="4" t="s">
        <v>5</v>
      </c>
      <c r="C96" s="5" t="s">
        <v>115</v>
      </c>
      <c r="D96" s="6" t="s">
        <v>116</v>
      </c>
      <c r="E96" s="6" t="s">
        <v>122</v>
      </c>
      <c r="F96" s="7" t="str">
        <f>IF(B96="","",IF([31]Informationen!D$13="","Keine Rolle angegeben",[31]Informationen!D$13))</f>
        <v>VNB</v>
      </c>
    </row>
    <row r="97" spans="1:6" ht="195" x14ac:dyDescent="0.25">
      <c r="A97" s="3" t="str">
        <f>IF(F97="","",[31]Informationen!C$12)</f>
        <v>N-ERGIE Netz GmbH</v>
      </c>
      <c r="B97" s="4" t="s">
        <v>5</v>
      </c>
      <c r="C97" s="5" t="s">
        <v>115</v>
      </c>
      <c r="D97" s="6" t="s">
        <v>116</v>
      </c>
      <c r="E97" s="6" t="s">
        <v>123</v>
      </c>
      <c r="F97" s="7" t="str">
        <f>IF(B97="","",IF([31]Informationen!D$13="","Keine Rolle angegeben",[31]Informationen!D$13))</f>
        <v>VNB</v>
      </c>
    </row>
    <row r="98" spans="1:6" ht="345" x14ac:dyDescent="0.25">
      <c r="A98" s="3">
        <f>IF(F98="","",[32]Informationen!C$12)</f>
        <v>0</v>
      </c>
      <c r="B98" s="4" t="s">
        <v>82</v>
      </c>
      <c r="C98" s="5" t="str">
        <f>_xlfn.IFNA(VLOOKUP(B98,[32]Werte!A:D,2),"")</f>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
      <c r="D98" s="6" t="s">
        <v>124</v>
      </c>
      <c r="E98" s="6" t="s">
        <v>84</v>
      </c>
      <c r="F98" s="7" t="str">
        <f>IF(B98="","",IF([32]Informationen!D$13="","Keine Rolle angegeben",[32]Informationen!D$13))</f>
        <v>LF</v>
      </c>
    </row>
    <row r="99" spans="1:6" ht="240" x14ac:dyDescent="0.25">
      <c r="A99" s="3">
        <f>IF(F99="","",[32]Informationen!C$12)</f>
        <v>0</v>
      </c>
      <c r="B99" s="4" t="s">
        <v>8</v>
      </c>
      <c r="C99" s="5" t="str">
        <f>_xlfn.IFNA(VLOOKUP(B99,[32]Werte!A:D,2),"")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99" s="6" t="s">
        <v>85</v>
      </c>
      <c r="E99" s="6" t="s">
        <v>86</v>
      </c>
      <c r="F99" s="7" t="str">
        <f>IF(B99="","",IF([32]Informationen!D$13="","Keine Rolle angegeben",[32]Informationen!D$13))</f>
        <v>LF</v>
      </c>
    </row>
    <row r="100" spans="1:6" ht="409.5" x14ac:dyDescent="0.25">
      <c r="A100" s="3">
        <f>IF(F100="","",[32]Informationen!C$12)</f>
        <v>0</v>
      </c>
      <c r="B100" s="4" t="s">
        <v>64</v>
      </c>
      <c r="C100" s="5" t="str">
        <f>_xlfn.IFNA(VLOOKUP(B100,[32]Werte!A:D,2),"")</f>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
      <c r="D100" s="6" t="s">
        <v>87</v>
      </c>
      <c r="E100" s="6" t="s">
        <v>88</v>
      </c>
      <c r="F100" s="7" t="str">
        <f>IF(B100="","",IF([32]Informationen!D$13="","Keine Rolle angegeben",[32]Informationen!D$13))</f>
        <v>LF</v>
      </c>
    </row>
    <row r="101" spans="1:6" ht="300" x14ac:dyDescent="0.25">
      <c r="A101" s="9">
        <f>IF(F101="","",[33]Informationen!C$12)</f>
        <v>0</v>
      </c>
      <c r="B101" s="10">
        <v>1</v>
      </c>
      <c r="C101" s="11" t="str">
        <f>_xlfn.IFNA(VLOOKUP(B101,[33]Werte!A:D,2),"")</f>
        <v>Elektrizitätsverteilernetzbetreiber stehen vor der Herausforderung, ihre Netze an die sich im Zuge der Energiewende verändernde Erzeugungslandschaft anzupassen. Diese waren ursprünglich für ein Energieversorgungssystem mit verbrauchsnah errichteten konventionellen Kraftwerken ausgelegt, die üblicherweise an das Höchst- oder Hochspannungsnetz angeschlossen sind, von wo aus auch die niedrigeren Spannungsebenen mit Strom versorgt werden. Um die zunehmend in den unterlagerten Netzebenen räumlich weit verteilte Einspeisung durch Anlagen zur Elektrizitätserzeugung aus erneuerbaren Energien (EE-Anlagen[1]) nutzbar zu machen, müssen die Kapazitäten der Verteilernetze für den Ab- und Weitertransport des unterhalb der Höchstspannungsebene erzeugten Stroms vielfach stark ausgebaut werden. Dies verursacht zusätzliche Netzkosten durch Ausbau und Digitalisierung der Verteilernetze. Weitere Netzkosten entstehen aus Entschädigungen für Redispatch-Maßnahmen, die erforderlich sind, solange der notwendige Ausbau der Netze noch nicht erreicht ist. Die Planung und Errichtung von EE-Anlagen erfolgt auch auf Verteilernetzebene sehr viel schneller als der zur Aufnahme und Verteilung erforderliche Netzausbau. Die Netzausbauplanungsverfahren liegen hier in alleiniger Zuständigkeit der Bundesländer.</v>
      </c>
      <c r="D101" s="12"/>
      <c r="E101" s="18" t="s">
        <v>204</v>
      </c>
      <c r="F101" s="13" t="str">
        <f>IF(B101="","",IF([33]Informationen!D$13="","Keine Rolle angegeben",[33]Informationen!D$13))</f>
        <v>Keine Rolle angegeben</v>
      </c>
    </row>
    <row r="102" spans="1:6" ht="345" x14ac:dyDescent="0.25">
      <c r="A102" s="9">
        <f>IF(F102="","",[33]Informationen!C$12)</f>
        <v>0</v>
      </c>
      <c r="B102" s="10" t="s">
        <v>82</v>
      </c>
      <c r="C102" s="11" t="str">
        <f>_xlfn.IFNA(VLOOKUP(B102,[33]Werte!A:D,2),"")</f>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
      <c r="D102" s="12"/>
      <c r="E102" s="19" t="s">
        <v>125</v>
      </c>
      <c r="F102" s="13" t="str">
        <f>IF(B102="","",IF([33]Informationen!D$13="","Keine Rolle angegeben",[33]Informationen!D$13))</f>
        <v>Keine Rolle angegeben</v>
      </c>
    </row>
    <row r="103" spans="1:6" ht="195" x14ac:dyDescent="0.25">
      <c r="A103" s="9">
        <f>IF(F103="","",[33]Informationen!C$12)</f>
        <v>0</v>
      </c>
      <c r="B103" s="10" t="s">
        <v>126</v>
      </c>
      <c r="C103" s="11" t="str">
        <f>_xlfn.IFNA(VLOOKUP(B103,[33]Werte!A:D,2),"")</f>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
      <c r="D103" s="12"/>
      <c r="E103" s="18" t="s">
        <v>205</v>
      </c>
      <c r="F103" s="13" t="str">
        <f>IF(B103="","",IF([33]Informationen!D$13="","Keine Rolle angegeben",[33]Informationen!D$13))</f>
        <v>Keine Rolle angegeben</v>
      </c>
    </row>
    <row r="104" spans="1:6" ht="180" x14ac:dyDescent="0.25">
      <c r="A104" s="9">
        <f>IF(F104="","",[33]Informationen!C$12)</f>
        <v>0</v>
      </c>
      <c r="B104" s="10" t="s">
        <v>0</v>
      </c>
      <c r="C104" s="11" t="str">
        <f>_xlfn.IFNA(VLOOKUP(B104,[33]Werte!A:D,2),"")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104" s="12"/>
      <c r="E104" s="18" t="s">
        <v>127</v>
      </c>
      <c r="F104" s="13" t="str">
        <f>IF(B104="","",IF([33]Informationen!D$13="","Keine Rolle angegeben",[33]Informationen!D$13))</f>
        <v>Keine Rolle angegeben</v>
      </c>
    </row>
    <row r="105" spans="1:6" ht="165" x14ac:dyDescent="0.25">
      <c r="A105" s="9">
        <f>IF(F105="","",[33]Informationen!C$12)</f>
        <v>0</v>
      </c>
      <c r="B105" s="10" t="s">
        <v>37</v>
      </c>
      <c r="C105" s="11" t="str">
        <f>_xlfn.IFNA(VLOOKUP(B105,[33]Werte!A:D,2),"")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105" s="12"/>
      <c r="E105" s="18" t="s">
        <v>128</v>
      </c>
      <c r="F105" s="13" t="str">
        <f>IF(B105="","",IF([33]Informationen!D$13="","Keine Rolle angegeben",[33]Informationen!D$13))</f>
        <v>Keine Rolle angegeben</v>
      </c>
    </row>
    <row r="106" spans="1:6" x14ac:dyDescent="0.25">
      <c r="A106" s="9">
        <f>IF(F106="","",[33]Informationen!C$12)</f>
        <v>0</v>
      </c>
      <c r="B106" s="10" t="s">
        <v>5</v>
      </c>
      <c r="C106" s="11" t="str">
        <f>_xlfn.IFNA(VLOOKUP(B106,[33]Werte!A:D,2),"")</f>
        <v/>
      </c>
      <c r="D106" s="12"/>
      <c r="E106" s="20" t="s">
        <v>129</v>
      </c>
      <c r="F106" s="13" t="str">
        <f>IF(B106="","",IF([33]Informationen!D$13="","Keine Rolle angegeben",[33]Informationen!D$13))</f>
        <v>Keine Rolle angegeben</v>
      </c>
    </row>
    <row r="107" spans="1:6" ht="195" x14ac:dyDescent="0.25">
      <c r="A107" s="9">
        <f>IF(F107="","",[33]Informationen!C$12)</f>
        <v>0</v>
      </c>
      <c r="B107" s="10" t="s">
        <v>130</v>
      </c>
      <c r="C107" s="11" t="str">
        <f>_xlfn.IFNA(VLOOKUP(B107,[33]Werte!A:D,2),"")</f>
        <v xml:space="preserve">Ein zentraler Mangel des Ansatzes sind die kaum objektiv herleitbaren Entlastungsbeträge in € pro kW. Da diese unabhängig der individuellen tatsächlichen Kosten der Netz- oder Umspannebene bestimmt werden, können Wälzungsbeträge ermittelt werden, die weit entfernt von tatsächlichen Mehrkosten des jeweiligen Netzbetreibers sind. Das Risiko von Überkompensationen für EE-bedingte Mehrkosten ist unverkennbar. Der Umfang der Kostenumverteilung könnte sogar über die tatsächlichen Kosten der Netz- oder Umspannebene hinausgehen. Daraus könnten im Extremfall negative Netzentgelte folgen. Es müsste somit zumindest eine zusätzliche Begrenzung des Wälzungsbetrages zur Vermeidung solcher Fälle festgelegt werden. Die (sachgerechte) Bestimmung einer solchen Begrenzung wäre indes mit eigenen Schwierigkeiten verbunden. </v>
      </c>
      <c r="D107" s="12"/>
      <c r="E107" s="20" t="s">
        <v>131</v>
      </c>
      <c r="F107" s="13" t="str">
        <f>IF(B107="","",IF([33]Informationen!D$13="","Keine Rolle angegeben",[33]Informationen!D$13))</f>
        <v>Keine Rolle angegeben</v>
      </c>
    </row>
    <row r="108" spans="1:6" ht="105" x14ac:dyDescent="0.25">
      <c r="A108" s="9">
        <f>IF(F108="","",[33]Informationen!C$12)</f>
        <v>0</v>
      </c>
      <c r="B108" s="10" t="s">
        <v>46</v>
      </c>
      <c r="C108" s="11" t="str">
        <f>_xlfn.IFNA(VLOOKUP(B108,[33]Werte!A:D,2),"")</f>
        <v>Die Ermittlung der vom EE-Ausbau besonders betroffenen Netzbetreiber auf Basis dieser Kennzahl folgt somit einem ingenieurwissenschaftlichen Ansatz. Die Bundesnetzagentur geht davon aus, dass differenziertere Ansätze (z.B. nach EE-Technologien differenzierte EKZ) lediglich geringfügig weniger Unschärfen beinhalten würden, die zu dem merklich höheren Aufwand bei der Ermittlung der Kennzahl in keinem Verhältnis stünden.</v>
      </c>
      <c r="D108" s="12"/>
      <c r="E108" s="20" t="s">
        <v>132</v>
      </c>
      <c r="F108" s="13" t="str">
        <f>IF(B108="","",IF([33]Informationen!D$13="","Keine Rolle angegeben",[33]Informationen!D$13))</f>
        <v>Keine Rolle angegeben</v>
      </c>
    </row>
    <row r="109" spans="1:6" ht="105" x14ac:dyDescent="0.25">
      <c r="A109" s="9">
        <f>IF(F109="","",[33]Informationen!C$12)</f>
        <v>0</v>
      </c>
      <c r="B109" s="10" t="s">
        <v>50</v>
      </c>
      <c r="C109" s="11" t="str">
        <f>_xlfn.IFNA(VLOOKUP(B109,[33]Werte!A:D,2),"")</f>
        <v>Für die Abschätzung der maximalen zeitgleichen Einspeiseleistung wird ein durchschnittlicher Wert von 70% der installierten EE-Leistung aller an eine Netz- oder Umspannebene sowie unterlagerte Ebenen angeschlossenen EE-Anlagen als plausibel angesehen und zugrunde gelegt. Für die Bestimmung und Verifizierung des Wertes wurde auf öffentlich zugängliche Angaben aus der SMARD-Datenbank der Bundesnetzagentur (www.smard.de) zurückgegriffen.</v>
      </c>
      <c r="D109" s="12"/>
      <c r="E109" s="20" t="s">
        <v>132</v>
      </c>
      <c r="F109" s="13" t="str">
        <f>IF(B109="","",IF([33]Informationen!D$13="","Keine Rolle angegeben",[33]Informationen!D$13))</f>
        <v>Keine Rolle angegeben</v>
      </c>
    </row>
    <row r="110" spans="1:6" ht="105" x14ac:dyDescent="0.25">
      <c r="A110" s="9">
        <f>IF(F110="","",[33]Informationen!C$12)</f>
        <v>0</v>
      </c>
      <c r="B110" s="10" t="s">
        <v>52</v>
      </c>
      <c r="C110" s="11" t="str">
        <f>_xlfn.IFNA(VLOOKUP(B110,[33]Werte!A:D,2),"")</f>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
      <c r="D110" s="12"/>
      <c r="E110" s="20" t="s">
        <v>132</v>
      </c>
      <c r="F110" s="13" t="str">
        <f>IF(B110="","",IF([33]Informationen!D$13="","Keine Rolle angegeben",[33]Informationen!D$13))</f>
        <v>Keine Rolle angegeben</v>
      </c>
    </row>
    <row r="111" spans="1:6" ht="60" x14ac:dyDescent="0.25">
      <c r="A111" s="9">
        <f>IF(F111="","",[33]Informationen!C$12)</f>
        <v>0</v>
      </c>
      <c r="B111" s="10" t="s">
        <v>133</v>
      </c>
      <c r="C111" s="11" t="str">
        <f>_xlfn.IFNA(VLOOKUP(B111,[33]Werte!A:D,2),"")</f>
        <v>Damit ergibt sich aus der obigen Bedingung ein Auftreten signifikanter Mehrkosten für eine EKZ &gt; 200%.[1] Überschreitet ein Netzbetreiber in einer Netz- oder Umspannebene somit den Schwellenwert von EKZ &gt; 2, so ist er berechtigt, Mehrkosten zu wälzen</v>
      </c>
      <c r="D111" s="12"/>
      <c r="E111" s="20" t="s">
        <v>132</v>
      </c>
      <c r="F111" s="13" t="str">
        <f>IF(B111="","",IF([33]Informationen!D$13="","Keine Rolle angegeben",[33]Informationen!D$13))</f>
        <v>Keine Rolle angegeben</v>
      </c>
    </row>
    <row r="112" spans="1:6" ht="120" x14ac:dyDescent="0.25">
      <c r="A112" s="9">
        <f>IF(F112="","",[33]Informationen!C$12)</f>
        <v>0</v>
      </c>
      <c r="B112" s="10" t="s">
        <v>54</v>
      </c>
      <c r="C112" s="11" t="str">
        <f>_xlfn.IFNA(VLOOKUP(B112,[33]Werte!A:D,2),"")</f>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
      <c r="D112" s="12"/>
      <c r="E112" s="20" t="s">
        <v>132</v>
      </c>
      <c r="F112" s="13" t="str">
        <f>IF(B112="","",IF([33]Informationen!D$13="","Keine Rolle angegeben",[33]Informationen!D$13))</f>
        <v>Keine Rolle angegeben</v>
      </c>
    </row>
    <row r="113" spans="1:6" ht="90" x14ac:dyDescent="0.25">
      <c r="A113" s="9">
        <f>IF(F113="","",[33]Informationen!C$12)</f>
        <v>0</v>
      </c>
      <c r="B113" s="10" t="s">
        <v>58</v>
      </c>
      <c r="C113" s="11" t="str">
        <f>_xlfn.IFNA(VLOOKUP(B113,[33]Werte!A:D,2),"")</f>
        <v>Wie unter Rn. 24 erläutert, wird für die Abschätzung der maximalen zeitgleichen Einspeiseleistung ein durchschnittlicher Wert von 70% der installierten EE-Leistung aller an eine Netz- oder Umspannebene sowie unterlagerte Ebenen angeschlossenen EE-Anlagen zugrunde gelegt. Für die Mindestlast wird ein Wert von 40% der maximalen Entnahmelast abgestellt (vgl. Rn. 25).</v>
      </c>
      <c r="D113" s="12"/>
      <c r="E113" s="20" t="s">
        <v>132</v>
      </c>
      <c r="F113" s="13" t="str">
        <f>IF(B113="","",IF([33]Informationen!D$13="","Keine Rolle angegeben",[33]Informationen!D$13))</f>
        <v>Keine Rolle angegeben</v>
      </c>
    </row>
    <row r="114" spans="1:6" ht="30" x14ac:dyDescent="0.25">
      <c r="A114" s="9">
        <f>IF(F114="","",[33]Informationen!C$12)</f>
        <v>0</v>
      </c>
      <c r="B114" s="10" t="s">
        <v>134</v>
      </c>
      <c r="C114" s="11" t="str">
        <f>_xlfn.IFNA(VLOOKUP(B114,[33]Werte!A:D,2),"")</f>
        <v>Herleitung des Schwellenwertes besonders betroffener Netzbetreiber und des Wälzungsbetrages</v>
      </c>
      <c r="D114" s="12"/>
      <c r="E114" s="20" t="s">
        <v>132</v>
      </c>
      <c r="F114" s="13" t="str">
        <f>IF(B114="","",IF([33]Informationen!D$13="","Keine Rolle angegeben",[33]Informationen!D$13))</f>
        <v>Keine Rolle angegeben</v>
      </c>
    </row>
    <row r="115" spans="1:6" ht="45" x14ac:dyDescent="0.25">
      <c r="A115" s="9">
        <f>IF(F115="","",[33]Informationen!C$12)</f>
        <v>0</v>
      </c>
      <c r="B115" s="10" t="s">
        <v>135</v>
      </c>
      <c r="C115" s="11" t="str">
        <f>_xlfn.IFNA(VLOOKUP(B115,[33]Werte!A:D,2),"")</f>
        <v xml:space="preserve">Verifizierung des Anteils der maximalen zeitgleichen Einspeiseleistung an der installierten EE-Erzeugungsleistung und des Anteils der Mindestlast und der Jahreshöchstlast </v>
      </c>
      <c r="D115" s="12"/>
      <c r="E115" s="20" t="s">
        <v>132</v>
      </c>
      <c r="F115" s="13" t="str">
        <f>IF(B115="","",IF([33]Informationen!D$13="","Keine Rolle angegeben",[33]Informationen!D$13))</f>
        <v>Keine Rolle angegeben</v>
      </c>
    </row>
    <row r="116" spans="1:6" ht="240" x14ac:dyDescent="0.25">
      <c r="A116" s="9">
        <f>IF(F116="","",[33]Informationen!C$12)</f>
        <v>0</v>
      </c>
      <c r="B116" s="10" t="s">
        <v>64</v>
      </c>
      <c r="C116" s="11" t="str">
        <f>_xlfn.IFNA(VLOOKUP(B116,[33]Werte!A:D,2),"")</f>
        <v>Es besteht ein vergleichbarer Mechanismus zur Verteilung von entgangenen Erlösen aus Netzentgelten aus der Gewährung individueller Netzentgelte nach § 19 Abs. 2 S. 13 - 16 StromNEV. Diesen beabsichtigt die Bundesnetzagentur auch für die Allokation der EE-bedingten Mehrkosten zu nutzen. Hierbei handelt es sich um einen etablierten Mechanismus, anhand dessen bestimmte Netzkosten zwischen den Netznutzern umverteilt werden. Durch die Anbindung der Wälzung der EE-bedingten Mehrkosten an den bestehenden Mechanismus nach § 19 Abs. 2 S. 13 - 16 StromNEV wird zum einen das Ziel der gleichmäßigen Kostenverteilung auf die Netznutzer erreicht. Zum anderen werden der administrative und finanzielle Aufwand wie auch etwaige Fehlerquellen bei der Ermittlung und Wälzung durch den Rückgriff auf einen bereits praxiserprobten Mechanismus geringgehalten. Entsprechend erweist sich der bestehende Mechanismus als erforderlich, geeignet und verhältnismäßig für eine zeitnahe Umsetzung.</v>
      </c>
      <c r="D116" s="12"/>
      <c r="E116" s="18" t="s">
        <v>206</v>
      </c>
      <c r="F116" s="13" t="str">
        <f>IF(B116="","",IF([33]Informationen!D$13="","Keine Rolle angegeben",[33]Informationen!D$13))</f>
        <v>Keine Rolle angegeben</v>
      </c>
    </row>
    <row r="117" spans="1:6" ht="165" x14ac:dyDescent="0.25">
      <c r="A117" s="9">
        <f>IF(F117="","",[33]Informationen!C$12)</f>
        <v>0</v>
      </c>
      <c r="B117" s="10" t="s">
        <v>67</v>
      </c>
      <c r="C117" s="11" t="str">
        <f>_xlfn.IFNA(VLOOKUP(B117,[33]Werte!A:D,2),"")</f>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
      <c r="D117" s="12"/>
      <c r="E117" s="18" t="s">
        <v>206</v>
      </c>
      <c r="F117" s="13" t="str">
        <f>IF(B117="","",IF([33]Informationen!D$13="","Keine Rolle angegeben",[33]Informationen!D$13))</f>
        <v>Keine Rolle angegeben</v>
      </c>
    </row>
    <row r="118" spans="1:6" ht="165" x14ac:dyDescent="0.25">
      <c r="A118" s="9">
        <f>IF(F118="","",[33]Informationen!C$12)</f>
        <v>0</v>
      </c>
      <c r="B118" s="10" t="s">
        <v>69</v>
      </c>
      <c r="C118" s="11" t="str">
        <f>_xlfn.IFNA(VLOOKUP(B118,[33]Werte!A:D,2),"")</f>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
      <c r="D118" s="12"/>
      <c r="E118" s="18" t="s">
        <v>206</v>
      </c>
      <c r="F118" s="13" t="str">
        <f>IF(B118="","",IF([33]Informationen!D$13="","Keine Rolle angegeben",[33]Informationen!D$13))</f>
        <v>Keine Rolle angegeben</v>
      </c>
    </row>
    <row r="119" spans="1:6" x14ac:dyDescent="0.25">
      <c r="A119" s="9">
        <f>IF(F119="","",[33]Informationen!C$12)</f>
        <v>0</v>
      </c>
      <c r="B119" s="10" t="s">
        <v>80</v>
      </c>
      <c r="C119" s="11" t="str">
        <f>_xlfn.IFNA(VLOOKUP(B119,[33]Werte!A:D,2),"")</f>
        <v>Monetäre Auswirkung des beabsichtigten Modells</v>
      </c>
      <c r="D119" s="12"/>
      <c r="E119" s="20" t="s">
        <v>136</v>
      </c>
      <c r="F119" s="13" t="str">
        <f>IF(B119="","",IF([33]Informationen!D$13="","Keine Rolle angegeben",[33]Informationen!D$13))</f>
        <v>Keine Rolle angegeben</v>
      </c>
    </row>
    <row r="120" spans="1:6" ht="409.5" x14ac:dyDescent="0.25">
      <c r="A120" s="3" t="str">
        <f>IF(F120="","",[34]Informationen!C$12)</f>
        <v>Stadtwerke Detmold GmbH</v>
      </c>
      <c r="B120" s="8" t="s">
        <v>11</v>
      </c>
      <c r="C120" s="5" t="s">
        <v>12</v>
      </c>
      <c r="D120" s="6" t="s">
        <v>13</v>
      </c>
      <c r="E120" s="6" t="s">
        <v>14</v>
      </c>
      <c r="F120" s="7" t="str">
        <f>IF(B120="","",IF([34]Informationen!D$13="","Keine Rolle angegeben",[34]Informationen!D$13))</f>
        <v>VNB</v>
      </c>
    </row>
    <row r="121" spans="1:6" ht="409.5" x14ac:dyDescent="0.25">
      <c r="A121" s="3" t="str">
        <f>IF(F121="","",[35]Informationen!C$12)</f>
        <v xml:space="preserve">nvb Nordhorner Versorgungsbetriebe GmbH </v>
      </c>
      <c r="B121" s="8" t="s">
        <v>11</v>
      </c>
      <c r="C121" s="5" t="s">
        <v>12</v>
      </c>
      <c r="D121" s="6" t="s">
        <v>13</v>
      </c>
      <c r="E121" s="6" t="s">
        <v>14</v>
      </c>
      <c r="F121" s="7" t="str">
        <f>IF(B121="","",IF([35]Informationen!D$13="","Keine Rolle angegeben",[35]Informationen!D$13))</f>
        <v>VNB</v>
      </c>
    </row>
    <row r="122" spans="1:6" ht="409.5" x14ac:dyDescent="0.25">
      <c r="A122" s="3" t="str">
        <f>IF(F122="","",[36]Informationen!C$12)</f>
        <v>Stadtwerke Grünstadt GmbH</v>
      </c>
      <c r="B122" s="8" t="s">
        <v>11</v>
      </c>
      <c r="C122" s="5" t="s">
        <v>12</v>
      </c>
      <c r="D122" s="6" t="s">
        <v>13</v>
      </c>
      <c r="E122" s="6" t="s">
        <v>14</v>
      </c>
      <c r="F122" s="7" t="str">
        <f>IF(B122="","",IF([36]Informationen!D$13="","Keine Rolle angegeben",[36]Informationen!D$13))</f>
        <v>VNB</v>
      </c>
    </row>
    <row r="123" spans="1:6" ht="409.5" x14ac:dyDescent="0.25">
      <c r="A123" s="3" t="str">
        <f>IF(F123="","",[37]Informationen!C$12)</f>
        <v>Norddeutsche Allianz</v>
      </c>
      <c r="B123" s="8" t="s">
        <v>11</v>
      </c>
      <c r="C123" s="5" t="s">
        <v>12</v>
      </c>
      <c r="D123" s="6" t="s">
        <v>13</v>
      </c>
      <c r="E123" s="6" t="s">
        <v>14</v>
      </c>
      <c r="F123" s="7" t="str">
        <f>IF(B123="","",IF([37]Informationen!D$13="","Keine Rolle angegeben",[37]Informationen!D$13))</f>
        <v>Sonstiges</v>
      </c>
    </row>
    <row r="124" spans="1:6" ht="285" x14ac:dyDescent="0.25">
      <c r="A124" s="9" t="str">
        <f>IF(F124="","",[38]Informationen!C$12)</f>
        <v>Creos Deutschland GmbH</v>
      </c>
      <c r="B124" s="10" t="s">
        <v>2</v>
      </c>
      <c r="C124" s="11" t="str">
        <f>_xlfn.IFNA(VLOOKUP(B124,[38]Werte!A:D,2),"")</f>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
      <c r="D124" s="12" t="s">
        <v>137</v>
      </c>
      <c r="E124" s="12" t="s">
        <v>138</v>
      </c>
      <c r="F124" s="13" t="str">
        <f>IF(B124="","",IF([38]Informationen!D$13="","Keine Rolle angegeben",[38]Informationen!D$13))</f>
        <v>VNB</v>
      </c>
    </row>
    <row r="125" spans="1:6" ht="90" x14ac:dyDescent="0.25">
      <c r="A125" s="9" t="str">
        <f>IF(F125="","",[38]Informationen!C$12)</f>
        <v>Creos Deutschland GmbH</v>
      </c>
      <c r="B125" s="10" t="s">
        <v>139</v>
      </c>
      <c r="C125" s="11" t="str">
        <f>_xlfn.IFNA(VLOOKUP(B125,[38]Werte!A:D,2),"")</f>
        <v>Begriffsbestimmungen und Erläuterungen</v>
      </c>
      <c r="D125" s="12" t="s">
        <v>140</v>
      </c>
      <c r="E125" s="14" t="s">
        <v>141</v>
      </c>
      <c r="F125" s="13" t="str">
        <f>IF(B125="","",IF([38]Informationen!D$13="","Keine Rolle angegeben",[38]Informationen!D$13))</f>
        <v>VNB</v>
      </c>
    </row>
    <row r="126" spans="1:6" ht="409.5" x14ac:dyDescent="0.25">
      <c r="A126" s="3" t="str">
        <f>IF(F126="","",[39]Informationen!C$12)</f>
        <v>Stadtwerke Bad Saulgau</v>
      </c>
      <c r="B126" s="8" t="s">
        <v>11</v>
      </c>
      <c r="C126" s="5" t="s">
        <v>12</v>
      </c>
      <c r="D126" s="6" t="s">
        <v>13</v>
      </c>
      <c r="E126" s="6" t="s">
        <v>14</v>
      </c>
      <c r="F126" s="7" t="str">
        <f>IF(B126="","",IF([39]Informationen!D$13="","Keine Rolle angegeben",[39]Informationen!D$13))</f>
        <v>VNB</v>
      </c>
    </row>
    <row r="127" spans="1:6" ht="409.5" x14ac:dyDescent="0.25">
      <c r="A127" s="3" t="str">
        <f>IF(F127="","",[40]Informationen!C$12)</f>
        <v>Energie- und Wasserversorgung Bruchsal GmbH</v>
      </c>
      <c r="B127" s="8" t="s">
        <v>11</v>
      </c>
      <c r="C127" s="5" t="s">
        <v>12</v>
      </c>
      <c r="D127" s="6" t="s">
        <v>13</v>
      </c>
      <c r="E127" s="6" t="s">
        <v>14</v>
      </c>
      <c r="F127" s="7" t="str">
        <f>IF(B127="","",IF([40]Informationen!D$13="","Keine Rolle angegeben",[40]Informationen!D$13))</f>
        <v>VNB</v>
      </c>
    </row>
    <row r="128" spans="1:6" ht="409.5" x14ac:dyDescent="0.25">
      <c r="A128" s="3" t="str">
        <f>IF(F128="","",[41]Informationen!C$12)</f>
        <v>Stadtwerke Buxtehude GmbH</v>
      </c>
      <c r="B128" s="8" t="s">
        <v>11</v>
      </c>
      <c r="C128" s="5" t="s">
        <v>12</v>
      </c>
      <c r="D128" s="6" t="s">
        <v>13</v>
      </c>
      <c r="E128" s="6" t="s">
        <v>14</v>
      </c>
      <c r="F128" s="7" t="str">
        <f>IF(B128="","",IF([41]Informationen!D$13="","Keine Rolle angegeben",[41]Informationen!D$13))</f>
        <v>VNB</v>
      </c>
    </row>
    <row r="129" spans="1:6" ht="409.5" x14ac:dyDescent="0.25">
      <c r="A129" s="3" t="str">
        <f>IF(F129="","",[42]Informationen!C$12)</f>
        <v>Mainzer Netz GmbH</v>
      </c>
      <c r="B129" s="8" t="s">
        <v>11</v>
      </c>
      <c r="C129" s="5" t="s">
        <v>12</v>
      </c>
      <c r="D129" s="6" t="s">
        <v>13</v>
      </c>
      <c r="E129" s="6" t="s">
        <v>14</v>
      </c>
      <c r="F129" s="7" t="str">
        <f>IF(B129="","",IF([42]Informationen!D$13="","Keine Rolle angegeben",[42]Informationen!D$13))</f>
        <v>VNB</v>
      </c>
    </row>
    <row r="130" spans="1:6" ht="345" x14ac:dyDescent="0.25">
      <c r="A130" s="9" t="str">
        <f>IF(F130="","",[43]Informationen!C$12)</f>
        <v>Landesregulierungsbehörde Schleswig-Holstein</v>
      </c>
      <c r="B130" s="10" t="s">
        <v>82</v>
      </c>
      <c r="C130" s="11" t="str">
        <f>_xlfn.IFNA(VLOOKUP(B130,[43]Werte!A:D,2),"")</f>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
      <c r="D130" s="12" t="s">
        <v>142</v>
      </c>
      <c r="E130" s="12" t="s">
        <v>143</v>
      </c>
      <c r="F130" s="13" t="str">
        <f>IF(B130="","",IF([43]Informationen!D$13="","Keine Rolle angegeben",[43]Informationen!D$13))</f>
        <v>Behörde</v>
      </c>
    </row>
    <row r="131" spans="1:6" ht="300" x14ac:dyDescent="0.25">
      <c r="A131" s="9" t="str">
        <f>IF(F131="","",[43]Informationen!C$12)</f>
        <v>Landesregulierungsbehörde Schleswig-Holstein</v>
      </c>
      <c r="B131" s="10" t="s">
        <v>54</v>
      </c>
      <c r="C131" s="11" t="str">
        <f>_xlfn.IFNA(VLOOKUP(B131,[43]Werte!A:D,2),"")</f>
        <v>Die in Rn. 25 und 26 genannten Werte zur Bestimmung des Schwellenwertes für das Auftreten signifikanter Mehrkosten von EKZ &gt; 2 beruhen dabei auf bundesweiten durchschnittlichen Angaben für alle Netz- und Umspannebenen. Der Ansatz spannungsebenenspezifischer Größen wäre zwar denkbar, für eine solche Darstellung stehen jedoch keine öffentlich zugänglichen Daten zur Verfügung. Zudem würde die Komplexität des Ansatzes steigen, ohne einen substantiellen Mehrwert zu erzeugen.</v>
      </c>
      <c r="D131" s="12" t="s">
        <v>144</v>
      </c>
      <c r="E131" s="12" t="s">
        <v>145</v>
      </c>
      <c r="F131" s="13" t="str">
        <f>IF(B131="","",IF([43]Informationen!D$13="","Keine Rolle angegeben",[43]Informationen!D$13))</f>
        <v>Behörde</v>
      </c>
    </row>
    <row r="132" spans="1:6" ht="105" x14ac:dyDescent="0.25">
      <c r="A132" s="9" t="str">
        <f>IF(F132="","",[43]Informationen!C$12)</f>
        <v>Landesregulierungsbehörde Schleswig-Holstein</v>
      </c>
      <c r="B132" s="10" t="s">
        <v>52</v>
      </c>
      <c r="C132" s="11" t="str">
        <f>_xlfn.IFNA(VLOOKUP(B132,[43]Werte!A:D,2),"")</f>
        <v>Für die Mindestlast wird auf einen Wert in Höhe von 40% der maximalen Entnahmelast abgestellt, den die Last einer Netz- oder Umspannebene in keinem Zeitpunkt im Jahr unterschreitet (also auch nicht im Zeitpunkt der maximalen zeitgleichen EE-Einspeisung). Auch für die Bestimmung und Verifizierung dieses Wertes wurde auf öffentlich zugängliche Angaben aus der SMARD-Datenbank der Bundesnetzagentur (www.smard.de) zurückgegriffen.</v>
      </c>
      <c r="D132" s="12" t="s">
        <v>144</v>
      </c>
      <c r="E132" s="12" t="s">
        <v>146</v>
      </c>
      <c r="F132" s="13" t="str">
        <f>IF(B132="","",IF([43]Informationen!D$13="","Keine Rolle angegeben",[43]Informationen!D$13))</f>
        <v>Behörde</v>
      </c>
    </row>
    <row r="133" spans="1:6" ht="75" x14ac:dyDescent="0.25">
      <c r="A133" s="9" t="str">
        <f>IF(F133="","",[43]Informationen!C$12)</f>
        <v>Landesregulierungsbehörde Schleswig-Holstein</v>
      </c>
      <c r="B133" s="10" t="s">
        <v>147</v>
      </c>
      <c r="C133" s="11" t="str">
        <f>_xlfn.IFNA(VLOOKUP(B133,[43]Werte!A:D,2),"")</f>
        <v>Aus der Berechnungsvorschrift ergibt sich demnach unmittelbar, dass es nur zu einer Wälzung von Netzkosten kommt, wenn der Schwellenwert der EKZ überschritten wird.</v>
      </c>
      <c r="D133" s="12" t="s">
        <v>144</v>
      </c>
      <c r="E133" s="12" t="s">
        <v>148</v>
      </c>
      <c r="F133" s="13" t="str">
        <f>IF(B133="","",IF([43]Informationen!D$13="","Keine Rolle angegeben",[43]Informationen!D$13))</f>
        <v>Behörde</v>
      </c>
    </row>
    <row r="134" spans="1:6" ht="90" x14ac:dyDescent="0.25">
      <c r="A134" s="9" t="str">
        <f>IF(F134="","",[43]Informationen!C$12)</f>
        <v>Landesregulierungsbehörde Schleswig-Holstein</v>
      </c>
      <c r="B134" s="10" t="s">
        <v>149</v>
      </c>
      <c r="C134" s="11" t="str">
        <f>_xlfn.IFNA(VLOOKUP(B134,[43]Werte!A:D,2),"")</f>
        <v>Als Bemessungsgrundlage für die Ermittlung der EE-bedingten Mehrkosten anhand des sich aus der obenstehenden Formel ergebenden prozentualen Kostenanteils werden die direkten Kosten der jeweiligen Netz- und Umspannebene abzüglich der vorgelagerten Netzkosten und der vermiedenen Netzentgelte i.S.v. § 18 StromNEV (vNE) dieser Ebene herangezogen.</v>
      </c>
      <c r="D134" s="12" t="s">
        <v>144</v>
      </c>
      <c r="E134" s="12" t="s">
        <v>150</v>
      </c>
      <c r="F134" s="13" t="str">
        <f>IF(B134="","",IF([43]Informationen!D$13="","Keine Rolle angegeben",[43]Informationen!D$13))</f>
        <v>Behörde</v>
      </c>
    </row>
    <row r="135" spans="1:6" ht="90" x14ac:dyDescent="0.25">
      <c r="A135" s="9" t="str">
        <f>IF(F135="","",[43]Informationen!C$12)</f>
        <v>Landesregulierungsbehörde Schleswig-Holstein</v>
      </c>
      <c r="B135" s="10" t="s">
        <v>151</v>
      </c>
      <c r="C135" s="11" t="str">
        <f>_xlfn.IFNA(VLOOKUP(B135,[43]Werte!A:D,2),"")</f>
        <v xml:space="preserve">Zusätzlich zu diesem pauschalierten Entlastungsbetrag sind gewisse Modifikationen bzw. Ergänzungen denkbar, um die Mehrkosten der Netzintegration von EE-Anlagen auch im Rahmen dieses pauschalen Ansatzes genauer abzubilden. So könnten bspw. die individuellen Kosten des wälzungsberechtigten Netzbetreibers für Redispatch oder eine OPEX-Pauschale berücksichtigt werden. </v>
      </c>
      <c r="D135" s="12" t="s">
        <v>144</v>
      </c>
      <c r="E135" s="12" t="s">
        <v>152</v>
      </c>
      <c r="F135" s="13" t="str">
        <f>IF(B135="","",IF([43]Informationen!D$13="","Keine Rolle angegeben",[43]Informationen!D$13))</f>
        <v>Behörde</v>
      </c>
    </row>
    <row r="136" spans="1:6" ht="150" x14ac:dyDescent="0.25">
      <c r="A136" s="9" t="str">
        <f>IF(F136="","",[43]Informationen!C$12)</f>
        <v>Landesregulierungsbehörde Schleswig-Holstein</v>
      </c>
      <c r="B136" s="10" t="s">
        <v>71</v>
      </c>
      <c r="C136" s="11" t="str">
        <f>_xlfn.IFNA(VLOOKUP(B136,[43]Werte!A:D,2),"")</f>
        <v>Anknüpfend an den bisherigen Mechanismus sind den Übertragungsnetzbetreibern die ermittelten individuellen Wälzungsbeträge zum Ausgleich EE-bedingter Mehrkosten jährlich mitzuteilen. Die Mitteilung hat entsprechend der Netzentgeltbildung nach § 20 Abs. 1 EnWG bis zum 15.10. des Kalenderjahres zu erfolgen. Die Zahlungsabwicklung erfolgt gleichfalls unterjährig und zwar durch eine monatliche Erstattung von 1/12 des individuellen Wälzungsbetrages zum Ausgleich EE-bedingter Mehrkosten an die berechtigten Netzbetreiber.</v>
      </c>
      <c r="D136" s="12"/>
      <c r="E136" s="12" t="s">
        <v>153</v>
      </c>
      <c r="F136" s="13" t="str">
        <f>IF(B136="","",IF([43]Informationen!D$13="","Keine Rolle angegeben",[43]Informationen!D$13))</f>
        <v>Behörde</v>
      </c>
    </row>
    <row r="137" spans="1:6" ht="165" x14ac:dyDescent="0.25">
      <c r="A137" s="9" t="str">
        <f>IF(F137="","",[43]Informationen!C$12)</f>
        <v>Landesregulierungsbehörde Schleswig-Holstein</v>
      </c>
      <c r="B137" s="10" t="s">
        <v>77</v>
      </c>
      <c r="C137" s="11" t="str">
        <f>_xlfn.IFNA(VLOOKUP(B137,[43]Werte!A:D,2),"")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137" s="12" t="s">
        <v>144</v>
      </c>
      <c r="E137" s="12" t="s">
        <v>154</v>
      </c>
      <c r="F137" s="13" t="str">
        <f>IF(B137="","",IF([43]Informationen!D$13="","Keine Rolle angegeben",[43]Informationen!D$13))</f>
        <v>Behörde</v>
      </c>
    </row>
    <row r="138" spans="1:6" ht="60" x14ac:dyDescent="0.25">
      <c r="A138" s="9" t="str">
        <f>IF(F138="","",[44]Informationen!C$12)</f>
        <v>WEMAG Netz GmbH</v>
      </c>
      <c r="B138" s="10" t="s">
        <v>15</v>
      </c>
      <c r="C138" s="11">
        <f>_xlfn.IFNA(VLOOKUP(B138,[44]Werte!A:D,2),"")</f>
        <v>0</v>
      </c>
      <c r="D138" s="12" t="s">
        <v>155</v>
      </c>
      <c r="E138" s="12"/>
      <c r="F138" s="13" t="str">
        <f>IF(B138="","",IF([44]Informationen!D$13="","Keine Rolle angegeben",[44]Informationen!D$13))</f>
        <v>VNB</v>
      </c>
    </row>
    <row r="139" spans="1:6" ht="180" x14ac:dyDescent="0.25">
      <c r="A139" s="9" t="str">
        <f>IF(F139="","",[44]Informationen!C$12)</f>
        <v>WEMAG Netz GmbH</v>
      </c>
      <c r="B139" s="10" t="s">
        <v>5</v>
      </c>
      <c r="C139" s="11" t="s">
        <v>156</v>
      </c>
      <c r="D139" s="12" t="s">
        <v>157</v>
      </c>
      <c r="E139" s="12" t="s">
        <v>158</v>
      </c>
      <c r="F139" s="13" t="str">
        <f>IF(B139="","",IF([44]Informationen!D$13="","Keine Rolle angegeben",[44]Informationen!D$13))</f>
        <v>VNB</v>
      </c>
    </row>
    <row r="140" spans="1:6" ht="409.5" x14ac:dyDescent="0.25">
      <c r="A140" s="9" t="str">
        <f>IF(F140="","",[44]Informationen!C$12)</f>
        <v>WEMAG Netz GmbH</v>
      </c>
      <c r="B140" s="10" t="s">
        <v>2</v>
      </c>
      <c r="C140" s="11" t="str">
        <f>_xlfn.IFNA(VLOOKUP(B140,[44]Werte!A:D,2),"")</f>
        <v>Bei der Zugrundelegung der installierten EE-Leistung einer Netz- oder Umspannebene ist weiterhin zu beachten, dass auch die installierte Leistung sämtlicher angeschlossener EE-Anlagen von unterlagerten Netz- und Umspannebenen zu berücksichtigen ist, da Rückspeisungen über mehrere Ebenen hinweg stattfinden können. Dies würde grundsätzlich auch die EE-Anlagen von angeschlossenen dritten Netzbetreibern betreffen. Die zusätzliche Berücksichtigung der EE-Anlagen von angeschlossenen dritten Netzbetreibern würde jedoch die Komplexität unverhältnismäßig erhöhen. Die Netzbetreiber müssten hierfür die installierte EE-Leistung sowie die zeitgleiche Jahreshöchstlast ihrer nachgelagerten Netzbetreiber aus öffentlich zugänglichen Daten ermitteln. Weiterhin wäre zu klären, ob – und falls ja, inwieweit – die installierte EE-Leistung eines nachgelagerten fremden Netzbetreibers überhaupt einen Einfluss auf die durch den EE-Ausbau verursachte Kostenbelastung des betrachteten Netzbetreibers hat. Dies kann von verschiedenen Faktoren abhängen wie bspw. der jeweiligen individuellen Anschlusssituation und wäre ausschließlich im Einzelfall zu beurteilen. Aus diesem Grund bleibt die die installierte EE-Leistung nachgelagerter fremder Netzbetreiber unberücksichtigt.</v>
      </c>
      <c r="D140" s="12" t="s">
        <v>159</v>
      </c>
      <c r="E140" s="12" t="s">
        <v>160</v>
      </c>
      <c r="F140" s="13" t="str">
        <f>IF(B140="","",IF([44]Informationen!D$13="","Keine Rolle angegeben",[44]Informationen!D$13))</f>
        <v>VNB</v>
      </c>
    </row>
    <row r="141" spans="1:6" ht="345" x14ac:dyDescent="0.25">
      <c r="A141" s="9" t="str">
        <f>IF(F141="","",[44]Informationen!C$12)</f>
        <v>WEMAG Netz GmbH</v>
      </c>
      <c r="B141" s="10" t="s">
        <v>161</v>
      </c>
      <c r="C141" s="11" t="str">
        <f>_xlfn.IFNA(VLOOKUP(B141,[44]Werte!A:D,2),"")</f>
        <v>Im ersten Schritt ist zu prüfen, ob der jeweilige Netzbetreiber berechtigt ist, Kosten zu wälzen. Entsprechend der Ermittlung der EKZ (vgl. Abschnitt 2.) sind solche Netzbetreiber im Jahr t wälzungsberechtigt, die im Jahr t-2 den Schwellenwert von 200% erreicht haben. Für die Bestimmung der EKZ werden also ausschließlich Ist-Werte für die installierte EE-Leistung sowie die Jahreshöchstlast je Ebene herangezogen. Die Ermittlung des jeweiligen Anteils EE-bedingter Mehrkosten erfolgt ebenfalls auf Basis von Ist-Werten. Die Heranziehung von Planwerten kommt angesichts der großen Unsicherheit über die Realisierung von angefragten Anschlusskapazitäten von EE-Anlagen zum Bestimmungszeitpunkt für die Bundesnetzagentur nicht in Betracht.</v>
      </c>
      <c r="D141" s="12" t="s">
        <v>162</v>
      </c>
      <c r="E141" s="12" t="s">
        <v>163</v>
      </c>
      <c r="F141" s="13" t="str">
        <f>IF(B141="","",IF([44]Informationen!D$13="","Keine Rolle angegeben",[44]Informationen!D$13))</f>
        <v>VNB</v>
      </c>
    </row>
    <row r="142" spans="1:6" ht="409.5" x14ac:dyDescent="0.25">
      <c r="A142" s="3" t="str">
        <f>IF(F142="","",[45]Informationen!C$12)</f>
        <v>Stadtwerke Oranienburg GmbH</v>
      </c>
      <c r="B142" s="8" t="s">
        <v>11</v>
      </c>
      <c r="C142" s="5" t="s">
        <v>12</v>
      </c>
      <c r="D142" s="6" t="s">
        <v>13</v>
      </c>
      <c r="E142" s="6" t="s">
        <v>164</v>
      </c>
      <c r="F142" s="7" t="str">
        <f>IF(B142="","",IF([45]Informationen!D$13="","Keine Rolle angegeben",[45]Informationen!D$13))</f>
        <v>Keine Rolle angegeben</v>
      </c>
    </row>
    <row r="143" spans="1:6" ht="345" x14ac:dyDescent="0.25">
      <c r="A143" s="3" t="str">
        <f>IF(F143="","",[46]Informationen!C$12)</f>
        <v>TEN Thüringer Energienetze GmbH &amp; Co. KG</v>
      </c>
      <c r="B143" s="4" t="s">
        <v>82</v>
      </c>
      <c r="C143" s="5" t="str">
        <f>_xlfn.IFNA(VLOOKUP(B143,[46]Werte!A:D,2),"")</f>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
      <c r="D143" s="6"/>
      <c r="E143" s="6" t="s">
        <v>165</v>
      </c>
      <c r="F143" s="7" t="str">
        <f>IF(B143="","",IF([46]Informationen!D$13="","Keine Rolle angegeben",[46]Informationen!D$13))</f>
        <v>VNB</v>
      </c>
    </row>
    <row r="144" spans="1:6" ht="165" x14ac:dyDescent="0.25">
      <c r="A144" s="3" t="str">
        <f>IF(F144="","",[46]Informationen!C$12)</f>
        <v>TEN Thüringer Energienetze GmbH &amp; Co. KG</v>
      </c>
      <c r="B144" s="4" t="s">
        <v>0</v>
      </c>
      <c r="C144" s="5" t="str">
        <f>_xlfn.IFNA(VLOOKUP(B144,[46]Werte!A:D,2),"")</f>
        <v>Diese Differenzen zwischen Plan- und Ist-Werten des im Jahr t-1 ermittelten Wälzungsbetrags und dem Wälzungsbetrag, der sich unter Zugrundelegung der tatsächlich entstandenen Kosten für das Jahr t ergibt, fließen jedoch nicht in den Saldo des Regulierungskontos des jeweiligen Netzbetreibers ein, sondern mindern oder erhöhen den Wälzungsbetrag für das nächste Kalenderjahr. Der Abgleich des Wälzungsbetrags erfolgt somit im Rahmen des Verteilungsmechanismus. Dies ist insofern geboten, als dass die bundesweiten Netznutzer, über die die Wälzungsbeträge umgelegt werden, möglichst zeitnah eine Korrektur ihrer geleisteten Zahlungen erfahren sollen.</v>
      </c>
      <c r="D144" s="6" t="s">
        <v>166</v>
      </c>
      <c r="E144" s="6" t="s">
        <v>167</v>
      </c>
      <c r="F144" s="7" t="str">
        <f>IF(B144="","",IF([46]Informationen!D$13="","Keine Rolle angegeben",[46]Informationen!D$13))</f>
        <v>VNB</v>
      </c>
    </row>
    <row r="145" spans="1:6" ht="60" x14ac:dyDescent="0.25">
      <c r="A145" s="3" t="str">
        <f>IF(F145="","",[46]Informationen!C$12)</f>
        <v>TEN Thüringer Energienetze GmbH &amp; Co. KG</v>
      </c>
      <c r="B145" s="4" t="s">
        <v>5</v>
      </c>
      <c r="C145" s="5" t="str">
        <f>_xlfn.IFNA(VLOOKUP(B145,[46]Werte!A:D,2),"")</f>
        <v/>
      </c>
      <c r="D145" s="6" t="s">
        <v>168</v>
      </c>
      <c r="E145" s="6" t="s">
        <v>169</v>
      </c>
      <c r="F145" s="7" t="str">
        <f>IF(B145="","",IF([46]Informationen!D$13="","Keine Rolle angegeben",[46]Informationen!D$13))</f>
        <v>VNB</v>
      </c>
    </row>
    <row r="146" spans="1:6" ht="120" x14ac:dyDescent="0.25">
      <c r="A146" s="3" t="str">
        <f>IF(F146="","",[46]Informationen!C$12)</f>
        <v>TEN Thüringer Energienetze GmbH &amp; Co. KG</v>
      </c>
      <c r="B146" s="4" t="s">
        <v>170</v>
      </c>
      <c r="C146" s="5" t="str">
        <f>_xlfn.IFNA(VLOOKUP(B146,[46]Werte!A:D,2),"")</f>
        <v>Die maximale Rückspeiseleistung ergibt sich dabei aus der Differenz der maximalen zeitgleichen Einspeiseleistung (ELmax) und der Mindestlast (ML), wobei die Mindestlast die geringste Last eines Jahres darstellt</v>
      </c>
      <c r="D146" s="6" t="s">
        <v>171</v>
      </c>
      <c r="E146" s="6" t="s">
        <v>172</v>
      </c>
      <c r="F146" s="7" t="str">
        <f>IF(B146="","",IF([46]Informationen!D$13="","Keine Rolle angegeben",[46]Informationen!D$13))</f>
        <v>VNB</v>
      </c>
    </row>
    <row r="147" spans="1:6" ht="45" x14ac:dyDescent="0.25">
      <c r="A147" s="3" t="str">
        <f>IF(F147="","",[46]Informationen!C$12)</f>
        <v>TEN Thüringer Energienetze GmbH &amp; Co. KG</v>
      </c>
      <c r="B147" s="4" t="s">
        <v>135</v>
      </c>
      <c r="C147" s="5" t="str">
        <f>_xlfn.IFNA(VLOOKUP(B147,[46]Werte!A:D,2),"")</f>
        <v xml:space="preserve">Verifizierung des Anteils der maximalen zeitgleichen Einspeiseleistung an der installierten EE-Erzeugungsleistung und des Anteils der Mindestlast und der Jahreshöchstlast </v>
      </c>
      <c r="D147" s="6" t="s">
        <v>173</v>
      </c>
      <c r="E147" s="6" t="s">
        <v>174</v>
      </c>
      <c r="F147" s="7" t="str">
        <f>IF(B147="","",IF([46]Informationen!D$13="","Keine Rolle angegeben",[46]Informationen!D$13))</f>
        <v>VNB</v>
      </c>
    </row>
    <row r="148" spans="1:6" ht="45" x14ac:dyDescent="0.25">
      <c r="A148" s="3" t="str">
        <f>IF(F148="","",[46]Informationen!C$12)</f>
        <v>TEN Thüringer Energienetze GmbH &amp; Co. KG</v>
      </c>
      <c r="B148" s="4" t="s">
        <v>80</v>
      </c>
      <c r="C148" s="5" t="str">
        <f>_xlfn.IFNA(VLOOKUP(B148,[46]Werte!A:D,2),"")</f>
        <v>Monetäre Auswirkung des beabsichtigten Modells</v>
      </c>
      <c r="D148" s="6"/>
      <c r="E148" s="6" t="s">
        <v>175</v>
      </c>
      <c r="F148" s="7" t="str">
        <f>IF(B148="","",IF([46]Informationen!D$13="","Keine Rolle angegeben",[46]Informationen!D$13))</f>
        <v>VNB</v>
      </c>
    </row>
    <row r="149" spans="1:6" ht="360" x14ac:dyDescent="0.25">
      <c r="A149" s="3" t="str">
        <f>IF(F149="","",[47]Informationen!C$12)</f>
        <v>Bundesverband Neue Energiewirtschaft e.V.</v>
      </c>
      <c r="B149" s="4" t="s">
        <v>15</v>
      </c>
      <c r="C149" s="5">
        <f>_xlfn.IFNA(VLOOKUP(B149,[47]Werte!A:D,2),"")</f>
        <v>0</v>
      </c>
      <c r="D149" s="6"/>
      <c r="E149" s="6" t="s">
        <v>176</v>
      </c>
      <c r="F149" s="7" t="str">
        <f>IF(B149="","",IF([47]Informationen!D$13="","Keine Rolle angegeben",[47]Informationen!D$13))</f>
        <v>Verband</v>
      </c>
    </row>
    <row r="150" spans="1:6" ht="120" x14ac:dyDescent="0.25">
      <c r="A150" s="3" t="str">
        <f>IF(F150="","",[47]Informationen!C$12)</f>
        <v>Bundesverband Neue Energiewirtschaft e.V.</v>
      </c>
      <c r="B150" s="4" t="s">
        <v>15</v>
      </c>
      <c r="C150" s="5">
        <f>_xlfn.IFNA(VLOOKUP(B150,[47]Werte!A:D,2),"")</f>
        <v>0</v>
      </c>
      <c r="D150" s="6"/>
      <c r="E150" s="6" t="s">
        <v>177</v>
      </c>
      <c r="F150" s="7" t="str">
        <f>IF(B150="","",IF([47]Informationen!D$13="","Keine Rolle angegeben",[47]Informationen!D$13))</f>
        <v>Verband</v>
      </c>
    </row>
    <row r="151" spans="1:6" ht="150" x14ac:dyDescent="0.25">
      <c r="A151" s="3" t="str">
        <f>IF(F151="","",[47]Informationen!C$12)</f>
        <v>Bundesverband Neue Energiewirtschaft e.V.</v>
      </c>
      <c r="B151" s="4" t="s">
        <v>69</v>
      </c>
      <c r="C151" s="5" t="str">
        <f>_xlfn.IFNA(VLOOKUP(B151,[47]Werte!A:D,2),"")</f>
        <v>Die Betreiber von Übertragungsnetzen haben sodann neben den entgangenen Erlösen, die aus § 19 Abs. 2 S. 13 - 16 StromNEV resultieren und den nachgelagerten Netzbetreibern zu erstatten sind, auch die ermittelten individuellen Wälzungsbeträge zum Ausgleich EE-bedingter Mehrkosten den betroffenen Netzbetreibern zu erstatten. Die Übertragungsnetzbetreiber gleichen diese Zahlungen durch Verrechnung untereinander aus. Die Kosten können als Aufschlag auf die Netzentgelte anteilig auf die Netznutzer umgelegt werden.</v>
      </c>
      <c r="D151" s="6" t="s">
        <v>178</v>
      </c>
      <c r="E151" s="6" t="s">
        <v>179</v>
      </c>
      <c r="F151" s="7" t="str">
        <f>IF(B151="","",IF([47]Informationen!D$13="","Keine Rolle angegeben",[47]Informationen!D$13))</f>
        <v>Verband</v>
      </c>
    </row>
    <row r="152" spans="1:6" ht="61.5" x14ac:dyDescent="0.25">
      <c r="A152" s="21" t="s">
        <v>184</v>
      </c>
      <c r="B152" s="22" t="s">
        <v>207</v>
      </c>
      <c r="C152" s="23" t="s">
        <v>180</v>
      </c>
      <c r="D152" s="23" t="s">
        <v>181</v>
      </c>
      <c r="E152" s="21" t="s">
        <v>182</v>
      </c>
      <c r="F152" s="21" t="s">
        <v>183</v>
      </c>
    </row>
    <row r="153" spans="1:6" x14ac:dyDescent="0.25">
      <c r="A153" s="3" t="str">
        <f>IF(F153="","",[48]Informationen!C$12)</f>
        <v/>
      </c>
      <c r="B153" s="4"/>
      <c r="C153" s="5"/>
      <c r="D153" s="6"/>
      <c r="E153" s="6"/>
      <c r="F153" s="7" t="str">
        <f>IF(B153="","",IF([48]Informationen!D$13="","Keine Rolle angegeben",[48]Informationen!D$13))</f>
        <v/>
      </c>
    </row>
    <row r="154" spans="1:6" ht="300" x14ac:dyDescent="0.25">
      <c r="A154" s="3" t="str">
        <f>IF(F154="","",[48]Informationen!C$12)</f>
        <v>Verband der Chemischen Industrie e.V. (VCI)</v>
      </c>
      <c r="B154" s="4" t="s">
        <v>67</v>
      </c>
      <c r="C154" s="5" t="str">
        <f>_xlfn.IFNA(VLOOKUP(B154,[48]Werte!A:D,2),"")</f>
        <v>Der bestehende Mechanismus nach § 19 Abs. 2 S. 13 - 16 StromNEV soll dabei unverändert fortgeführt werden. Es erhöht sich somit lediglich der zu wälzende Gesamtbetrag aus dem bisherigen Mechanismus nach § 19 Abs. 2 S. 13 - 16 StromNEV um den Wälzungsbetrag zum Ausgleich EE-bedingter Mehrkosten. Zweck dieses Aufschlags für besondere Netznutzung ist der Ausgleich der Mindererlöse aus Sonderformen der Nutzung und der Ausgleich von Mehrkosten aus der EE-Integration der Netzbetreiber im Sinne einer insgesamt verhältnismäßigen Belastung aller Netznutzer durch die Sonderformen der erzeugungs- und lastseitigen Netzinanspruchnahme.</v>
      </c>
      <c r="D154" s="6" t="s">
        <v>185</v>
      </c>
      <c r="E154" s="6" t="s">
        <v>186</v>
      </c>
      <c r="F154" s="7" t="str">
        <f>IF(B154="","",IF([48]Informationen!D$13="","Keine Rolle angegeben",[48]Informationen!D$13))</f>
        <v>Verband</v>
      </c>
    </row>
    <row r="155" spans="1:6" ht="409.5" x14ac:dyDescent="0.25">
      <c r="A155" s="3" t="str">
        <f>IF(F155="","",[49]Informationen!C$12)</f>
        <v>Netzgesellschaft Potsdam GmbH</v>
      </c>
      <c r="B155" s="8" t="s">
        <v>11</v>
      </c>
      <c r="C155" s="5" t="s">
        <v>12</v>
      </c>
      <c r="D155" s="6" t="s">
        <v>13</v>
      </c>
      <c r="E155" s="6" t="s">
        <v>14</v>
      </c>
      <c r="F155" s="7" t="str">
        <f>IF(B155="","",IF([49]Informationen!D$13="","Keine Rolle angegeben",[49]Informationen!D$13))</f>
        <v>VNB</v>
      </c>
    </row>
    <row r="156" spans="1:6" ht="409.5" x14ac:dyDescent="0.25">
      <c r="A156" s="3" t="str">
        <f>IF(F156="","",[50]Informationen!C$12)</f>
        <v>Stadtwerke Sindelfingen GmbH</v>
      </c>
      <c r="B156" s="8" t="s">
        <v>11</v>
      </c>
      <c r="C156" s="5" t="s">
        <v>12</v>
      </c>
      <c r="D156" s="6" t="s">
        <v>13</v>
      </c>
      <c r="E156" s="6" t="s">
        <v>14</v>
      </c>
      <c r="F156" s="7" t="str">
        <f>IF(B156="","",IF([50]Informationen!D$13="","Keine Rolle angegeben",[50]Informationen!D$13))</f>
        <v>VNB</v>
      </c>
    </row>
    <row r="157" spans="1:6" ht="345" x14ac:dyDescent="0.25">
      <c r="A157" s="9" t="str">
        <f>IF(F157="","",[51]Informationen!C$12)</f>
        <v>Stadtwerke Ulm/Neu-Ulm Netze GmbH</v>
      </c>
      <c r="B157" s="10" t="s">
        <v>187</v>
      </c>
      <c r="C157" s="11" t="str">
        <f>_xlfn.IFNA(VLOOKUP(B157,[51]Werte!A:D,2),"")</f>
        <v>Als Grundlage für eine kostenseitige Abbildung dieses Zusammenhangs kann auf Erkenntnisse und Erfahrungswerte zurückgegriffen werden, die sich bei Untersuchungen zur Planung von Verteilnetzen sowie Anwendungen von Analysetechniken wie der Modellnetzanalyse ergeben haben:
• Bei einer geringen EE-Durchdringung  treten keine oder allenfalls sehr geringe Mehrkosten auf. Es werden noch keine Ausbau- oder Optimierungsmaßnahmen aus der Integration von EE-Erzeugung im Netz erforderlich. Der im Verteilernetz erzeugte Strom kann weitestge-hend zur Deckung der Verbrauchslast eingesetzt werden und zu Rückspeisungen kommt es nur in geringem Maße. Gleiches gilt bei entsprechend hoher Jahreshöchstlast (JHL) in einem Netz.
• Steigt der Anteil der EE-Leistung an der Jahreshöchstlast, kann es zu Handlungsbedarf aufgrund von Spannungshaltungsproblemen kom-men. Es können punktuell Mehrkosten insbesondere für Maßnahmen zur Verbesserung der Spannungshaltung (Einsatz regelbarer Orts-netztransformatoren oder Zubau von Blindleistungs-Kompensationsanlagen) entstehen. Diese Mehrkosten sind meist al-lerdings noch nicht signifikant.
• Erhebliche und mit steigender EE-Durchdringung weiter zunehmende Mehrkosten ergeben sich, wenn Rückspeiseleistungen in Richtung vorgelagerter Netze auftreten, die die Jahreshöchstlast einer Netz- oder Umspannebene übersteigen.</v>
      </c>
      <c r="D157" s="12" t="s">
        <v>188</v>
      </c>
      <c r="E157" s="12" t="s">
        <v>189</v>
      </c>
      <c r="F157" s="13" t="str">
        <f>IF(B157="","",IF([51]Informationen!D$13="","Keine Rolle angegeben",[51]Informationen!D$13))</f>
        <v>VNB</v>
      </c>
    </row>
    <row r="158" spans="1:6" ht="120" x14ac:dyDescent="0.25">
      <c r="A158" s="9" t="str">
        <f>IF(F158="","",[51]Informationen!C$12)</f>
        <v>Stadtwerke Ulm/Neu-Ulm Netze GmbH</v>
      </c>
      <c r="B158" s="10" t="s">
        <v>133</v>
      </c>
      <c r="C158" s="11" t="str">
        <f>_xlfn.IFNA(VLOOKUP(B158,[51]Werte!A:D,2),"")</f>
        <v>Damit ergibt sich aus der obigen Bedingung ein Auftreten signifikanter Mehrkosten für eine EKZ &gt; 200%.[1] Überschreitet ein Netzbetreiber in einer Netz- oder Umspannebene somit den Schwellenwert von EKZ &gt; 2, so ist er berechtigt, Mehrkosten zu wälzen</v>
      </c>
      <c r="D158" s="12" t="s">
        <v>190</v>
      </c>
      <c r="E158" s="12" t="s">
        <v>191</v>
      </c>
      <c r="F158" s="13" t="str">
        <f>IF(B158="","",IF([51]Informationen!D$13="","Keine Rolle angegeben",[51]Informationen!D$13))</f>
        <v>VNB</v>
      </c>
    </row>
    <row r="159" spans="1:6" ht="165" x14ac:dyDescent="0.25">
      <c r="A159" s="9" t="str">
        <f>IF(F159="","",[51]Informationen!C$12)</f>
        <v>Stadtwerke Ulm/Neu-Ulm Netze GmbH</v>
      </c>
      <c r="B159" s="10" t="s">
        <v>192</v>
      </c>
      <c r="C159" s="11" t="str">
        <f>_xlfn.IFNA(VLOOKUP(B159,[51]Werte!A:D,2),"")</f>
        <v>Der Anteil der EE-bedingten Mehrkosten sollte daher widerspiegeln, welcher Teil der Netzkosten eines Netzbetreibers dem Grad der EE-Durchdringung zuzuschreiben ist. Dabei wird unterstellt, dass der Anteil der EE-bedingten Netzkosten ab dem Schwellenwert von zwei nicht sprunghaft, sondern kontinuierlich mit zunehmender EE-Durchdringung ansteigt. Vor diesem Hintergrund wird der Anteil der EE-bedingten Mehrkosten anhand einer mathematischen Funktion mit kontinuierlichem Verlauf abgebildet:</v>
      </c>
      <c r="D159" s="12" t="s">
        <v>193</v>
      </c>
      <c r="E159" s="12" t="s">
        <v>194</v>
      </c>
      <c r="F159" s="13" t="str">
        <f>IF(B159="","",IF([51]Informationen!D$13="","Keine Rolle angegeben",[51]Informationen!D$13))</f>
        <v>VNB</v>
      </c>
    </row>
  </sheetData>
  <autoFilter ref="A1:F159"/>
  <conditionalFormatting sqref="E2:E5">
    <cfRule type="expression" dxfId="100" priority="259">
      <formula>#REF!="x"</formula>
    </cfRule>
  </conditionalFormatting>
  <conditionalFormatting sqref="F2:F5">
    <cfRule type="containsText" dxfId="99" priority="258" operator="containsText" text="Fehlerhafte Eingabe">
      <formula>NOT(ISERROR(SEARCH("Fehlerhafte Eingabe",F2)))</formula>
    </cfRule>
  </conditionalFormatting>
  <conditionalFormatting sqref="E6">
    <cfRule type="expression" dxfId="98" priority="254">
      <formula>#REF!="x"</formula>
    </cfRule>
  </conditionalFormatting>
  <conditionalFormatting sqref="F6">
    <cfRule type="containsText" dxfId="97" priority="253" operator="containsText" text="Fehlerhafte Eingabe">
      <formula>NOT(ISERROR(SEARCH("Fehlerhafte Eingabe",F6)))</formula>
    </cfRule>
  </conditionalFormatting>
  <conditionalFormatting sqref="E7">
    <cfRule type="expression" dxfId="96" priority="249">
      <formula>#REF!="x"</formula>
    </cfRule>
  </conditionalFormatting>
  <conditionalFormatting sqref="F7">
    <cfRule type="containsText" dxfId="95" priority="248" operator="containsText" text="Fehlerhafte Eingabe">
      <formula>NOT(ISERROR(SEARCH("Fehlerhafte Eingabe",F7)))</formula>
    </cfRule>
  </conditionalFormatting>
  <conditionalFormatting sqref="E8">
    <cfRule type="expression" dxfId="94" priority="244">
      <formula>#REF!="x"</formula>
    </cfRule>
  </conditionalFormatting>
  <conditionalFormatting sqref="F8">
    <cfRule type="containsText" dxfId="93" priority="243" operator="containsText" text="Fehlerhafte Eingabe">
      <formula>NOT(ISERROR(SEARCH("Fehlerhafte Eingabe",F8)))</formula>
    </cfRule>
  </conditionalFormatting>
  <conditionalFormatting sqref="E9">
    <cfRule type="expression" dxfId="92" priority="239">
      <formula>#REF!="x"</formula>
    </cfRule>
  </conditionalFormatting>
  <conditionalFormatting sqref="F9">
    <cfRule type="containsText" dxfId="91" priority="238" operator="containsText" text="Fehlerhafte Eingabe">
      <formula>NOT(ISERROR(SEARCH("Fehlerhafte Eingabe",F9)))</formula>
    </cfRule>
  </conditionalFormatting>
  <conditionalFormatting sqref="E10">
    <cfRule type="expression" dxfId="90" priority="234">
      <formula>#REF!="x"</formula>
    </cfRule>
  </conditionalFormatting>
  <conditionalFormatting sqref="F10">
    <cfRule type="containsText" dxfId="89" priority="233" operator="containsText" text="Fehlerhafte Eingabe">
      <formula>NOT(ISERROR(SEARCH("Fehlerhafte Eingabe",F10)))</formula>
    </cfRule>
  </conditionalFormatting>
  <conditionalFormatting sqref="E11">
    <cfRule type="expression" dxfId="88" priority="229">
      <formula>#REF!="x"</formula>
    </cfRule>
  </conditionalFormatting>
  <conditionalFormatting sqref="F11">
    <cfRule type="containsText" dxfId="87" priority="228" operator="containsText" text="Fehlerhafte Eingabe">
      <formula>NOT(ISERROR(SEARCH("Fehlerhafte Eingabe",F11)))</formula>
    </cfRule>
  </conditionalFormatting>
  <conditionalFormatting sqref="E12">
    <cfRule type="expression" dxfId="86" priority="224">
      <formula>#REF!="x"</formula>
    </cfRule>
  </conditionalFormatting>
  <conditionalFormatting sqref="F12">
    <cfRule type="containsText" dxfId="85" priority="223" operator="containsText" text="Fehlerhafte Eingabe">
      <formula>NOT(ISERROR(SEARCH("Fehlerhafte Eingabe",F12)))</formula>
    </cfRule>
  </conditionalFormatting>
  <conditionalFormatting sqref="E13">
    <cfRule type="expression" dxfId="84" priority="219">
      <formula>#REF!="x"</formula>
    </cfRule>
  </conditionalFormatting>
  <conditionalFormatting sqref="F13">
    <cfRule type="containsText" dxfId="83" priority="218" operator="containsText" text="Fehlerhafte Eingabe">
      <formula>NOT(ISERROR(SEARCH("Fehlerhafte Eingabe",F13)))</formula>
    </cfRule>
  </conditionalFormatting>
  <conditionalFormatting sqref="E14">
    <cfRule type="expression" dxfId="82" priority="214">
      <formula>#REF!="x"</formula>
    </cfRule>
  </conditionalFormatting>
  <conditionalFormatting sqref="F14">
    <cfRule type="containsText" dxfId="81" priority="213" operator="containsText" text="Fehlerhafte Eingabe">
      <formula>NOT(ISERROR(SEARCH("Fehlerhafte Eingabe",F14)))</formula>
    </cfRule>
  </conditionalFormatting>
  <conditionalFormatting sqref="E15">
    <cfRule type="expression" dxfId="80" priority="209">
      <formula>#REF!="x"</formula>
    </cfRule>
  </conditionalFormatting>
  <conditionalFormatting sqref="F15">
    <cfRule type="containsText" dxfId="79" priority="208" operator="containsText" text="Fehlerhafte Eingabe">
      <formula>NOT(ISERROR(SEARCH("Fehlerhafte Eingabe",F15)))</formula>
    </cfRule>
  </conditionalFormatting>
  <conditionalFormatting sqref="E16">
    <cfRule type="expression" dxfId="78" priority="204">
      <formula>#REF!="x"</formula>
    </cfRule>
  </conditionalFormatting>
  <conditionalFormatting sqref="F16">
    <cfRule type="containsText" dxfId="77" priority="203" operator="containsText" text="Fehlerhafte Eingabe">
      <formula>NOT(ISERROR(SEARCH("Fehlerhafte Eingabe",F16)))</formula>
    </cfRule>
  </conditionalFormatting>
  <conditionalFormatting sqref="E17">
    <cfRule type="expression" dxfId="76" priority="199">
      <formula>#REF!="x"</formula>
    </cfRule>
  </conditionalFormatting>
  <conditionalFormatting sqref="F17">
    <cfRule type="containsText" dxfId="75" priority="198" operator="containsText" text="Fehlerhafte Eingabe">
      <formula>NOT(ISERROR(SEARCH("Fehlerhafte Eingabe",F17)))</formula>
    </cfRule>
  </conditionalFormatting>
  <conditionalFormatting sqref="E18">
    <cfRule type="expression" dxfId="74" priority="194">
      <formula>#REF!="x"</formula>
    </cfRule>
  </conditionalFormatting>
  <conditionalFormatting sqref="F18">
    <cfRule type="containsText" dxfId="73" priority="193" operator="containsText" text="Fehlerhafte Eingabe">
      <formula>NOT(ISERROR(SEARCH("Fehlerhafte Eingabe",F18)))</formula>
    </cfRule>
  </conditionalFormatting>
  <conditionalFormatting sqref="F19">
    <cfRule type="containsText" dxfId="72" priority="189" operator="containsText" text="Fehlerhafte Eingabe">
      <formula>NOT(ISERROR(SEARCH("Fehlerhafte Eingabe",F19)))</formula>
    </cfRule>
  </conditionalFormatting>
  <conditionalFormatting sqref="E19">
    <cfRule type="expression" dxfId="71" priority="185">
      <formula>#REF!="x"</formula>
    </cfRule>
  </conditionalFormatting>
  <conditionalFormatting sqref="E20">
    <cfRule type="expression" dxfId="70" priority="184">
      <formula>#REF!="x"</formula>
    </cfRule>
  </conditionalFormatting>
  <conditionalFormatting sqref="F20">
    <cfRule type="containsText" dxfId="69" priority="183" operator="containsText" text="Fehlerhafte Eingabe">
      <formula>NOT(ISERROR(SEARCH("Fehlerhafte Eingabe",F20)))</formula>
    </cfRule>
  </conditionalFormatting>
  <conditionalFormatting sqref="E21:E24">
    <cfRule type="expression" dxfId="68" priority="179">
      <formula>#REF!="x"</formula>
    </cfRule>
  </conditionalFormatting>
  <conditionalFormatting sqref="F21:F24">
    <cfRule type="containsText" dxfId="67" priority="178" operator="containsText" text="Fehlerhafte Eingabe">
      <formula>NOT(ISERROR(SEARCH("Fehlerhafte Eingabe",F21)))</formula>
    </cfRule>
  </conditionalFormatting>
  <conditionalFormatting sqref="E25">
    <cfRule type="expression" dxfId="66" priority="174">
      <formula>#REF!="x"</formula>
    </cfRule>
  </conditionalFormatting>
  <conditionalFormatting sqref="F25">
    <cfRule type="containsText" dxfId="65" priority="173" operator="containsText" text="Fehlerhafte Eingabe">
      <formula>NOT(ISERROR(SEARCH("Fehlerhafte Eingabe",F25)))</formula>
    </cfRule>
  </conditionalFormatting>
  <conditionalFormatting sqref="E26">
    <cfRule type="expression" dxfId="64" priority="169">
      <formula>#REF!="x"</formula>
    </cfRule>
  </conditionalFormatting>
  <conditionalFormatting sqref="F26">
    <cfRule type="containsText" dxfId="63" priority="168" operator="containsText" text="Fehlerhafte Eingabe">
      <formula>NOT(ISERROR(SEARCH("Fehlerhafte Eingabe",F26)))</formula>
    </cfRule>
  </conditionalFormatting>
  <conditionalFormatting sqref="E27:E67">
    <cfRule type="expression" dxfId="62" priority="164">
      <formula>#REF!="x"</formula>
    </cfRule>
  </conditionalFormatting>
  <conditionalFormatting sqref="F27:F67">
    <cfRule type="containsText" dxfId="61" priority="163" operator="containsText" text="Fehlerhafte Eingabe">
      <formula>NOT(ISERROR(SEARCH("Fehlerhafte Eingabe",F27)))</formula>
    </cfRule>
  </conditionalFormatting>
  <conditionalFormatting sqref="E68">
    <cfRule type="expression" dxfId="60" priority="159">
      <formula>#REF!="x"</formula>
    </cfRule>
  </conditionalFormatting>
  <conditionalFormatting sqref="F68">
    <cfRule type="containsText" dxfId="59" priority="158" operator="containsText" text="Fehlerhafte Eingabe">
      <formula>NOT(ISERROR(SEARCH("Fehlerhafte Eingabe",F68)))</formula>
    </cfRule>
  </conditionalFormatting>
  <conditionalFormatting sqref="E69">
    <cfRule type="expression" dxfId="58" priority="154">
      <formula>#REF!="x"</formula>
    </cfRule>
  </conditionalFormatting>
  <conditionalFormatting sqref="F69">
    <cfRule type="containsText" dxfId="57" priority="153" operator="containsText" text="Fehlerhafte Eingabe">
      <formula>NOT(ISERROR(SEARCH("Fehlerhafte Eingabe",F69)))</formula>
    </cfRule>
  </conditionalFormatting>
  <conditionalFormatting sqref="E70">
    <cfRule type="expression" dxfId="56" priority="149">
      <formula>#REF!="x"</formula>
    </cfRule>
  </conditionalFormatting>
  <conditionalFormatting sqref="F70">
    <cfRule type="containsText" dxfId="55" priority="148" operator="containsText" text="Fehlerhafte Eingabe">
      <formula>NOT(ISERROR(SEARCH("Fehlerhafte Eingabe",F70)))</formula>
    </cfRule>
  </conditionalFormatting>
  <conditionalFormatting sqref="E71">
    <cfRule type="expression" dxfId="54" priority="144">
      <formula>#REF!="x"</formula>
    </cfRule>
  </conditionalFormatting>
  <conditionalFormatting sqref="F71">
    <cfRule type="containsText" dxfId="53" priority="143" operator="containsText" text="Fehlerhafte Eingabe">
      <formula>NOT(ISERROR(SEARCH("Fehlerhafte Eingabe",F71)))</formula>
    </cfRule>
  </conditionalFormatting>
  <conditionalFormatting sqref="E72">
    <cfRule type="expression" dxfId="52" priority="139">
      <formula>#REF!="x"</formula>
    </cfRule>
  </conditionalFormatting>
  <conditionalFormatting sqref="F72">
    <cfRule type="containsText" dxfId="51" priority="138" operator="containsText" text="Fehlerhafte Eingabe">
      <formula>NOT(ISERROR(SEARCH("Fehlerhafte Eingabe",F72)))</formula>
    </cfRule>
  </conditionalFormatting>
  <conditionalFormatting sqref="E73:E75">
    <cfRule type="expression" dxfId="50" priority="134">
      <formula>#REF!="x"</formula>
    </cfRule>
  </conditionalFormatting>
  <conditionalFormatting sqref="F73:F75">
    <cfRule type="containsText" dxfId="49" priority="133" operator="containsText" text="Fehlerhafte Eingabe">
      <formula>NOT(ISERROR(SEARCH("Fehlerhafte Eingabe",F73)))</formula>
    </cfRule>
  </conditionalFormatting>
  <conditionalFormatting sqref="E76">
    <cfRule type="expression" dxfId="48" priority="129">
      <formula>#REF!="x"</formula>
    </cfRule>
  </conditionalFormatting>
  <conditionalFormatting sqref="F76">
    <cfRule type="containsText" dxfId="47" priority="128" operator="containsText" text="Fehlerhafte Eingabe">
      <formula>NOT(ISERROR(SEARCH("Fehlerhafte Eingabe",F76)))</formula>
    </cfRule>
  </conditionalFormatting>
  <conditionalFormatting sqref="F77">
    <cfRule type="containsText" dxfId="46" priority="124" operator="containsText" text="Fehlerhafte Eingabe">
      <formula>NOT(ISERROR(SEARCH("Fehlerhafte Eingabe",F77)))</formula>
    </cfRule>
  </conditionalFormatting>
  <conditionalFormatting sqref="E77">
    <cfRule type="expression" dxfId="45" priority="120">
      <formula>#REF!="x"</formula>
    </cfRule>
  </conditionalFormatting>
  <conditionalFormatting sqref="E78">
    <cfRule type="expression" dxfId="44" priority="119">
      <formula>#REF!="x"</formula>
    </cfRule>
  </conditionalFormatting>
  <conditionalFormatting sqref="F78">
    <cfRule type="containsText" dxfId="43" priority="118" operator="containsText" text="Fehlerhafte Eingabe">
      <formula>NOT(ISERROR(SEARCH("Fehlerhafte Eingabe",F78)))</formula>
    </cfRule>
  </conditionalFormatting>
  <conditionalFormatting sqref="E79:E80 E82 E84:E90">
    <cfRule type="expression" dxfId="42" priority="114">
      <formula>#REF!="x"</formula>
    </cfRule>
  </conditionalFormatting>
  <conditionalFormatting sqref="F79:F90">
    <cfRule type="containsText" dxfId="41" priority="113" operator="containsText" text="Fehlerhafte Eingabe">
      <formula>NOT(ISERROR(SEARCH("Fehlerhafte Eingabe",F79)))</formula>
    </cfRule>
  </conditionalFormatting>
  <conditionalFormatting sqref="E91:E97">
    <cfRule type="expression" dxfId="40" priority="109">
      <formula>#REF!="x"</formula>
    </cfRule>
  </conditionalFormatting>
  <conditionalFormatting sqref="F91:F97">
    <cfRule type="containsText" dxfId="39" priority="108" operator="containsText" text="Fehlerhafte Eingabe">
      <formula>NOT(ISERROR(SEARCH("Fehlerhafte Eingabe",F91)))</formula>
    </cfRule>
  </conditionalFormatting>
  <conditionalFormatting sqref="E98:E100">
    <cfRule type="expression" dxfId="38" priority="104">
      <formula>#REF!="x"</formula>
    </cfRule>
  </conditionalFormatting>
  <conditionalFormatting sqref="F98:F100">
    <cfRule type="containsText" dxfId="37" priority="103" operator="containsText" text="Fehlerhafte Eingabe">
      <formula>NOT(ISERROR(SEARCH("Fehlerhafte Eingabe",F98)))</formula>
    </cfRule>
  </conditionalFormatting>
  <conditionalFormatting sqref="F101:F119">
    <cfRule type="containsText" dxfId="36" priority="99" operator="containsText" text="Fehlerhafte Eingabe">
      <formula>NOT(ISERROR(SEARCH("Fehlerhafte Eingabe",F101)))</formula>
    </cfRule>
  </conditionalFormatting>
  <conditionalFormatting sqref="E120">
    <cfRule type="expression" dxfId="35" priority="95">
      <formula>#REF!="x"</formula>
    </cfRule>
  </conditionalFormatting>
  <conditionalFormatting sqref="F120">
    <cfRule type="containsText" dxfId="34" priority="94" operator="containsText" text="Fehlerhafte Eingabe">
      <formula>NOT(ISERROR(SEARCH("Fehlerhafte Eingabe",F120)))</formula>
    </cfRule>
  </conditionalFormatting>
  <conditionalFormatting sqref="E121">
    <cfRule type="expression" dxfId="33" priority="90">
      <formula>#REF!="x"</formula>
    </cfRule>
  </conditionalFormatting>
  <conditionalFormatting sqref="F121">
    <cfRule type="containsText" dxfId="32" priority="89" operator="containsText" text="Fehlerhafte Eingabe">
      <formula>NOT(ISERROR(SEARCH("Fehlerhafte Eingabe",F121)))</formula>
    </cfRule>
  </conditionalFormatting>
  <conditionalFormatting sqref="E122">
    <cfRule type="expression" dxfId="31" priority="85">
      <formula>#REF!="x"</formula>
    </cfRule>
  </conditionalFormatting>
  <conditionalFormatting sqref="F122">
    <cfRule type="containsText" dxfId="30" priority="84" operator="containsText" text="Fehlerhafte Eingabe">
      <formula>NOT(ISERROR(SEARCH("Fehlerhafte Eingabe",F122)))</formula>
    </cfRule>
  </conditionalFormatting>
  <conditionalFormatting sqref="E123">
    <cfRule type="expression" dxfId="29" priority="80">
      <formula>#REF!="x"</formula>
    </cfRule>
  </conditionalFormatting>
  <conditionalFormatting sqref="F123">
    <cfRule type="containsText" dxfId="28" priority="79" operator="containsText" text="Fehlerhafte Eingabe">
      <formula>NOT(ISERROR(SEARCH("Fehlerhafte Eingabe",F123)))</formula>
    </cfRule>
  </conditionalFormatting>
  <conditionalFormatting sqref="E124:E125">
    <cfRule type="expression" dxfId="27" priority="75">
      <formula>#REF!="x"</formula>
    </cfRule>
  </conditionalFormatting>
  <conditionalFormatting sqref="F124:F125">
    <cfRule type="containsText" dxfId="26" priority="74" operator="containsText" text="Fehlerhafte Eingabe">
      <formula>NOT(ISERROR(SEARCH("Fehlerhafte Eingabe",F124)))</formula>
    </cfRule>
  </conditionalFormatting>
  <conditionalFormatting sqref="E126">
    <cfRule type="expression" dxfId="25" priority="70">
      <formula>#REF!="x"</formula>
    </cfRule>
  </conditionalFormatting>
  <conditionalFormatting sqref="F126">
    <cfRule type="containsText" dxfId="24" priority="69" operator="containsText" text="Fehlerhafte Eingabe">
      <formula>NOT(ISERROR(SEARCH("Fehlerhafte Eingabe",F126)))</formula>
    </cfRule>
  </conditionalFormatting>
  <conditionalFormatting sqref="E127">
    <cfRule type="expression" dxfId="23" priority="65">
      <formula>#REF!="x"</formula>
    </cfRule>
  </conditionalFormatting>
  <conditionalFormatting sqref="F127">
    <cfRule type="containsText" dxfId="22" priority="64" operator="containsText" text="Fehlerhafte Eingabe">
      <formula>NOT(ISERROR(SEARCH("Fehlerhafte Eingabe",F127)))</formula>
    </cfRule>
  </conditionalFormatting>
  <conditionalFormatting sqref="E128">
    <cfRule type="expression" dxfId="21" priority="60">
      <formula>#REF!="x"</formula>
    </cfRule>
  </conditionalFormatting>
  <conditionalFormatting sqref="F128">
    <cfRule type="containsText" dxfId="20" priority="59" operator="containsText" text="Fehlerhafte Eingabe">
      <formula>NOT(ISERROR(SEARCH("Fehlerhafte Eingabe",F128)))</formula>
    </cfRule>
  </conditionalFormatting>
  <conditionalFormatting sqref="E129">
    <cfRule type="expression" dxfId="19" priority="55">
      <formula>#REF!="x"</formula>
    </cfRule>
  </conditionalFormatting>
  <conditionalFormatting sqref="F129">
    <cfRule type="containsText" dxfId="18" priority="54" operator="containsText" text="Fehlerhafte Eingabe">
      <formula>NOT(ISERROR(SEARCH("Fehlerhafte Eingabe",F129)))</formula>
    </cfRule>
  </conditionalFormatting>
  <conditionalFormatting sqref="E130:E137">
    <cfRule type="expression" dxfId="17" priority="50">
      <formula>#REF!="x"</formula>
    </cfRule>
  </conditionalFormatting>
  <conditionalFormatting sqref="F130:F137">
    <cfRule type="containsText" dxfId="16" priority="49" operator="containsText" text="Fehlerhafte Eingabe">
      <formula>NOT(ISERROR(SEARCH("Fehlerhafte Eingabe",F130)))</formula>
    </cfRule>
  </conditionalFormatting>
  <conditionalFormatting sqref="E138:E141">
    <cfRule type="expression" dxfId="15" priority="45">
      <formula>#REF!="x"</formula>
    </cfRule>
  </conditionalFormatting>
  <conditionalFormatting sqref="F138:F141">
    <cfRule type="containsText" dxfId="14" priority="44" operator="containsText" text="Fehlerhafte Eingabe">
      <formula>NOT(ISERROR(SEARCH("Fehlerhafte Eingabe",F138)))</formula>
    </cfRule>
  </conditionalFormatting>
  <conditionalFormatting sqref="E142">
    <cfRule type="expression" dxfId="13" priority="40">
      <formula>#REF!="x"</formula>
    </cfRule>
  </conditionalFormatting>
  <conditionalFormatting sqref="F142">
    <cfRule type="containsText" dxfId="12" priority="39" operator="containsText" text="Fehlerhafte Eingabe">
      <formula>NOT(ISERROR(SEARCH("Fehlerhafte Eingabe",F142)))</formula>
    </cfRule>
  </conditionalFormatting>
  <conditionalFormatting sqref="E143:E148">
    <cfRule type="expression" dxfId="11" priority="35">
      <formula>#REF!="x"</formula>
    </cfRule>
  </conditionalFormatting>
  <conditionalFormatting sqref="F143:F148">
    <cfRule type="containsText" dxfId="10" priority="34" operator="containsText" text="Fehlerhafte Eingabe">
      <formula>NOT(ISERROR(SEARCH("Fehlerhafte Eingabe",F143)))</formula>
    </cfRule>
  </conditionalFormatting>
  <conditionalFormatting sqref="E149:E151">
    <cfRule type="expression" dxfId="9" priority="30">
      <formula>#REF!="x"</formula>
    </cfRule>
  </conditionalFormatting>
  <conditionalFormatting sqref="F149:F151">
    <cfRule type="containsText" dxfId="8" priority="29" operator="containsText" text="Fehlerhafte Eingabe">
      <formula>NOT(ISERROR(SEARCH("Fehlerhafte Eingabe",F149)))</formula>
    </cfRule>
  </conditionalFormatting>
  <conditionalFormatting sqref="E157:E159">
    <cfRule type="expression" dxfId="7" priority="5">
      <formula>#REF!="x"</formula>
    </cfRule>
  </conditionalFormatting>
  <conditionalFormatting sqref="F157:F159">
    <cfRule type="containsText" dxfId="6" priority="4" operator="containsText" text="Fehlerhafte Eingabe">
      <formula>NOT(ISERROR(SEARCH("Fehlerhafte Eingabe",F157)))</formula>
    </cfRule>
  </conditionalFormatting>
  <conditionalFormatting sqref="E153:E154">
    <cfRule type="expression" dxfId="5" priority="20">
      <formula>#REF!="x"</formula>
    </cfRule>
  </conditionalFormatting>
  <conditionalFormatting sqref="F153:F154">
    <cfRule type="containsText" dxfId="4" priority="19" operator="containsText" text="Fehlerhafte Eingabe">
      <formula>NOT(ISERROR(SEARCH("Fehlerhafte Eingabe",F153)))</formula>
    </cfRule>
  </conditionalFormatting>
  <conditionalFormatting sqref="E155">
    <cfRule type="expression" dxfId="3" priority="15">
      <formula>#REF!="x"</formula>
    </cfRule>
  </conditionalFormatting>
  <conditionalFormatting sqref="F155">
    <cfRule type="containsText" dxfId="2" priority="14" operator="containsText" text="Fehlerhafte Eingabe">
      <formula>NOT(ISERROR(SEARCH("Fehlerhafte Eingabe",F155)))</formula>
    </cfRule>
  </conditionalFormatting>
  <conditionalFormatting sqref="E156">
    <cfRule type="expression" dxfId="1" priority="10">
      <formula>#REF!="x"</formula>
    </cfRule>
  </conditionalFormatting>
  <conditionalFormatting sqref="F156">
    <cfRule type="containsText" dxfId="0" priority="9" operator="containsText" text="Fehlerhafte Eingabe">
      <formula>NOT(ISERROR(SEARCH("Fehlerhafte Eingabe",F156)))</formula>
    </cfRule>
  </conditionalFormatting>
  <dataValidations count="4">
    <dataValidation type="custom" allowBlank="1" showInputMessage="1" showErrorMessage="1" sqref="D152">
      <formula1>" =$B1&lt;0 "</formula1>
    </dataValidation>
    <dataValidation type="custom" showErrorMessage="1" errorTitle="Fehlende Pflichtfeldangabe" error="Es fehlen Pflichtfeldangaben. _x000a__x000a_Prüfen Sie bitte das Namensfeld (&quot;Informationen&quot;) und/oder wählen Sie eine_x000a_Kategorie in Spalte 2 aus." sqref="E2:E27 E153:E159 E126:E151 E120:E124 E110:E115 E85:E100 E46:E80 E42:E44">
      <formula1>OR(ISNONTEXT(B2),ISNONTEXT(A2))=FALSE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D2:D151 D153:D159">
      <formula1>OR(ISNONTEXT(B2),ISNONTEXT(A2))=FALSE</formula1>
    </dataValidation>
    <dataValidation type="custom" showErrorMessage="1" errorTitle="Fehlende Pflichtfeldangabe" error="Es fehlen Pflichtfeldangaben. _x000a__x000a_Prüfen Sie bitte das Namensfeld (&quot;Informationen&quot;) und/oder wählen Sie eine_x000a_Kategorie in Spalte 2 aus." sqref="E82 E84">
      <formula1>OR(ISNONTEXT(B81),ISNONTEXT(A81))=FALSE</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9">
        <x14:dataValidation type="list" allowBlank="1" showInputMessage="1" showErrorMessage="1" errorTitle="Fremdeingabe" error="Fremdeingabe nicht möglich">
          <x14:formula1>
            <xm:f>'\\dswibns003\windat\Strom\BK8-Allgemeinfestlegungen\2024 FL EE-Kostenwälzung\02.1 Konsultation Eckpunkte\Stellungnahmen\Excel\[07_20240123_Formblatt_Stellungnahmen_Kostenwaelzung_EON_SE.xlsx]Werte'!#REF!</xm:f>
          </x14:formula1>
          <xm:sqref>B2:B5</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Eckpunkte\Stellungnahmen\Excel\[12_Formblatt_Stellungnahmen_Kostenwaelzung_SWO Netz GmbH.xlsx]Werte'!#REF!</xm:f>
          </x14:formula1>
          <xm:sqref>B7</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Eckpunkte\Stellungnahmen\Excel\[18_Formblatt_Stellungnahmen_Kostenwaelzung ENWG KG.xlsx]Werte'!#REF!</xm:f>
          </x14:formula1>
          <xm:sqref>B12</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Eckpunkte\Stellungnahmen\Excel\[29_SWFFB30012024_Stellungnahmen_Kostenwaelzung (1).xlsx]Werte'!#REF!</xm:f>
          </x14:formula1>
          <xm:sqref>B19</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Eckpunkte\Stellungnahmen\Excel\[37_Formblatt_Stellungnahmen_Kostenwaelzung_vzbv.xlsx]Werte'!#REF!</xm:f>
          </x14:formula1>
          <xm:sqref>B21:B24</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Eckpunkte\Stellungnahmen\Excel\[40_2024-01-30_BDEW-Stellungnahme_Eckpunkte EE-Kostenwälzung_Versand.xlsx]Werte'!#REF!</xm:f>
          </x14:formula1>
          <xm:sqref>B27:B67</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Eckpunkte\Stellungnahmen\Excel\[48_2401_Formblatt_Stellungnahmen_Kostenwaelzung_EDG.xlsx]Werte'!#REF!</xm:f>
          </x14:formula1>
          <xm:sqref>B73:B75</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Eckpunkte\Stellungnahmen\Excel\[52_2024-01-31__Stellungnahmen_Kostenwaelzung_Netzgesellschaft_Frankfurt_Oder.xlsx]Werte'!#REF!</xm:f>
          </x14:formula1>
          <xm:sqref>B77</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Eckpunkte\Stellungnahmen\Excel\[56_AS_BNetzA_BK8_Formblatt_Stellungnahmen_Kostenwaelzung_Netze BW_20240131.xlsx]Werte'!#REF!</xm:f>
          </x14:formula1>
          <xm:sqref>B79:B90</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Eckpunkte\Stellungnahmen\Excel\[57_Formblatt_Stellungnahmen_Kostenwaelzung.xlsx]Werte'!#REF!</xm:f>
          </x14:formula1>
          <xm:sqref>B91:B97</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Eckpunkte\Stellungnahmen\Excel\[58_2401_Formblatt_Stellungnahmen_Kostenwaelzung.xlsx]Werte'!#REF!</xm:f>
          </x14:formula1>
          <xm:sqref>B98:B100</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Eckpunkte\Stellungnahmen\Excel\[59_2024-01-29_Formblatt_Stellungnahmen_Kostenwaelzung.xlsx]Werte'!#REF!</xm:f>
          </x14:formula1>
          <xm:sqref>B101:B119</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Eckpunkte\Stellungnahmen\Excel\[67_200125_Stellungnahme_Eckpunkte EE-Kostenwälzung_Creos.xlsx]Werte'!#REF!</xm:f>
          </x14:formula1>
          <xm:sqref>B124:B125</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Eckpunkte\Stellungnahmen\Excel\[73_Formblatt_Stellungnahmen_Kostenwaelzung.xlsx]Werte'!#REF!</xm:f>
          </x14:formula1>
          <xm:sqref>B130:B137</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Eckpunkte\Stellungnahmen\Excel\[76_240131 WNG Stellungnahme Kostenwaelzung EE-Ausbau an BNetzA.xlsx]Werte'!#REF!</xm:f>
          </x14:formula1>
          <xm:sqref>B138:B141</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Eckpunkte\Stellungnahmen\Excel\[85_10001832 Formblatt_Stellungnahmen_Kostenwaelzung.xlsx]Werte'!#REF!</xm:f>
          </x14:formula1>
          <xm:sqref>B143:B148</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Eckpunkte\Stellungnahmen\Excel\[86_Formblatt_Stellungnahmen_Kostenwaelzung bne 20240131.xlsx]Werte'!#REF!</xm:f>
          </x14:formula1>
          <xm:sqref>B149:B151</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Eckpunkte\Stellungnahmen\Excel\[94_VCI-Stellungnahme_Festlegung zur Verteilung von Mehrkosten_31012024.xlsx]Werte'!#REF!</xm:f>
          </x14:formula1>
          <xm:sqref>B153:B154</xm:sqref>
        </x14:dataValidation>
        <x14:dataValidation type="list" allowBlank="1" showInputMessage="1" showErrorMessage="1" errorTitle="Fremdeingabe" error="Fremdeingabe nicht möglich">
          <x14:formula1>
            <xm:f>'\\dswibns003\windat\Strom\BK8-Allgemeinfestlegungen\2024 FL EE-Kostenwälzung\02.1 Konsultation Eckpunkte\Stellungnahmen\Excel\[99_Formblatt_Stellungnahmen_Kostenwaelzung SWUN 0124 v1.xlsx]Werte'!#REF!</xm:f>
          </x14:formula1>
          <xm:sqref>B157:B159</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BK8o</dc:creator>
  <cp:lastModifiedBy>BK8j</cp:lastModifiedBy>
  <dcterms:created xsi:type="dcterms:W3CDTF">2024-04-11T13:35:35Z</dcterms:created>
  <dcterms:modified xsi:type="dcterms:W3CDTF">2024-04-17T13:23:07Z</dcterms:modified>
</cp:coreProperties>
</file>