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tables/table1.xml" ContentType="application/vnd.openxmlformats-officedocument.spreadsheetml.table+xml"/>
  <Override PartName="/xl/customProperty10.bin" ContentType="application/vnd.openxmlformats-officedocument.spreadsheetml.customProperty"/>
  <Override PartName="/xl/customProperty11.bin" ContentType="application/vnd.openxmlformats-officedocument.spreadsheetml.customProperty"/>
  <Override PartName="/xl/tables/table2.xml" ContentType="application/vnd.openxmlformats-officedocument.spreadsheetml.table+xml"/>
  <Override PartName="/xl/customProperty12.bin" ContentType="application/vnd.openxmlformats-officedocument.spreadsheetml.customProperty"/>
  <Override PartName="/xl/customProperty13.bin" ContentType="application/vnd.openxmlformats-officedocument.spreadsheetml.customProperty"/>
  <Override PartName="/xl/tables/table3.xml" ContentType="application/vnd.openxmlformats-officedocument.spreadsheetml.table+xml"/>
  <Override PartName="/xl/customProperty14.bin" ContentType="application/vnd.openxmlformats-officedocument.spreadsheetml.customProperty"/>
  <Override PartName="/xl/customProperty15.bin" ContentType="application/vnd.openxmlformats-officedocument.spreadsheetml.customProperty"/>
  <Override PartName="/xl/tables/table4.xml" ContentType="application/vnd.openxmlformats-officedocument.spreadsheetml.table+xml"/>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tables/table5.xml" ContentType="application/vnd.openxmlformats-officedocument.spreadsheetml.table+xml"/>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updateLinks="never" codeName="DieseArbeitsmappe"/>
  <xr:revisionPtr revIDLastSave="0" documentId="13_ncr:1_{497D4951-DC81-400D-AEE9-D84982CACEF0}" xr6:coauthVersionLast="47" xr6:coauthVersionMax="47" xr10:uidLastSave="{00000000-0000-0000-0000-000000000000}"/>
  <bookViews>
    <workbookView xWindow="-120" yWindow="-120" windowWidth="29040" windowHeight="15120" tabRatio="691" activeTab="2" xr2:uid="{00000000-000D-0000-FFFF-FFFF00000000}"/>
  </bookViews>
  <sheets>
    <sheet name="Changelog" sheetId="35" r:id="rId1"/>
    <sheet name="Ausfüllhilfe" sheetId="32" r:id="rId2"/>
    <sheet name="A_Stammdaten" sheetId="4" r:id="rId3"/>
    <sheet name="B_KKAuf" sheetId="44" r:id="rId4"/>
    <sheet name="D1_SAV" sheetId="20" r:id="rId5"/>
    <sheet name="D2_SAV_Netto" sheetId="43" r:id="rId6"/>
    <sheet name="D3_Mengen" sheetId="42" r:id="rId7"/>
    <sheet name="D4_WAV" sheetId="27" r:id="rId8"/>
    <sheet name="D5_BKZ_NAKB_SoPo" sheetId="24" r:id="rId9"/>
    <sheet name="E_Erläuterung" sheetId="34" r:id="rId10"/>
    <sheet name="F_Parameter" sheetId="21" r:id="rId11"/>
  </sheets>
  <externalReferences>
    <externalReference r:id="rId12"/>
  </externalReferences>
  <definedNames>
    <definedName name="___mds_allowwriteback___">""</definedName>
    <definedName name="___mds_description___">""</definedName>
    <definedName name="___mdstype___" hidden="1">12</definedName>
    <definedName name="_xlnm._FilterDatabase" localSheetId="2" hidden="1">A_Stammdaten!$A$126:$L$214</definedName>
    <definedName name="_xlnm._FilterDatabase" localSheetId="3" hidden="1">'[1]Betr. Vermögen'!#REF!</definedName>
    <definedName name="_xlnm._FilterDatabase" localSheetId="4" hidden="1">D1_SAV!$A$6:$T$402</definedName>
    <definedName name="_xlnm._FilterDatabase" localSheetId="5" hidden="1">D2_SAV_Netto!$A$7:$M$1630</definedName>
    <definedName name="_xlnm._FilterDatabase" localSheetId="8" hidden="1">D5_BKZ_NAKB_SoPo!$A$4:$R$54</definedName>
    <definedName name="_xlnm._FilterDatabase" hidden="1">'[1]Betr. Vermögen'!#REF!</definedName>
    <definedName name="_Key1" localSheetId="3" hidden="1">#REF!</definedName>
    <definedName name="_Key1" localSheetId="6" hidden="1">#REF!</definedName>
    <definedName name="_Key1" hidden="1">#REF!</definedName>
    <definedName name="_Key2" localSheetId="3" hidden="1">#REF!</definedName>
    <definedName name="_Key2" localSheetId="6" hidden="1">#REF!</definedName>
    <definedName name="_Key2" hidden="1">#REF!</definedName>
    <definedName name="_Order1" hidden="1">255</definedName>
    <definedName name="_Order2" hidden="1">255</definedName>
    <definedName name="_Sort" localSheetId="3" hidden="1">#REF!</definedName>
    <definedName name="_Sort" localSheetId="6" hidden="1">#REF!</definedName>
    <definedName name="_Sort" hidden="1">#REF!</definedName>
    <definedName name="_Temp" localSheetId="3" hidden="1">'[1]Betr. Vermögen'!#REF!</definedName>
    <definedName name="_Temp" hidden="1">'[1]Betr. Vermögen'!#REF!</definedName>
    <definedName name="a" localSheetId="3" hidden="1">'[1]Betr. Vermögen'!#REF!</definedName>
    <definedName name="a" hidden="1">'[1]Betr. Vermögen'!#REF!</definedName>
    <definedName name="Anlagengruppen">F_Parameter!$A$2:$A$39</definedName>
    <definedName name="anscount" hidden="1">1</definedName>
    <definedName name="Antragsjahre">F_Parameter!$D$2:$D$6</definedName>
    <definedName name="asdf" localSheetId="3" hidden="1">#REF!</definedName>
    <definedName name="asdf" hidden="1">#REF!</definedName>
    <definedName name="_xlnm.Print_Titles" localSheetId="3">B_KKAuf!$7:$7</definedName>
    <definedName name="_xlnm.Print_Titles" localSheetId="4">D1_SAV!$2:$6</definedName>
    <definedName name="_xlnm.Print_Titles" localSheetId="7">D4_WAV!$2:$4</definedName>
    <definedName name="_xlnm.Print_Titles" localSheetId="8">D5_BKZ_NAKB_SoPo!$2:$4</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fhf" localSheetId="3" hidden="1">'[1]Betr. Vermögen'!#REF!</definedName>
    <definedName name="gfhf" hidden="1">'[1]Betr. Vermögen'!#REF!</definedName>
    <definedName name="Kategorie">F_Parameter!$E$2:$E$6</definedName>
    <definedName name="Kategorie_2">F_Parameter!$H$2:$H$5</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hidden="1">{#N/A,#N/A,TRUE,"Hauptabschlußübersicht";#N/A,#N/A,TRUE,"Bilanz -Einzel-";#N/A,#N/A,TRUE,"Bilanz";#N/A,#N/A,TRUE,"GUV -Einzel-";#N/A,#N/A,TRUE,"GUV"}</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Netznummer">A_Stammdaten!$B$7</definedName>
    <definedName name="neu.Bilanzen." hidden="1">{"Bilanzen",#N/A,FALSE,"HAÜ lt. Bf."}</definedName>
    <definedName name="Projektart">F_Parameter!$I$2:$I$5</definedName>
    <definedName name="Ralf"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SAPBEXhrIndnt" hidden="1">1</definedName>
    <definedName name="SAPBEXrevision" hidden="1">1</definedName>
    <definedName name="SAPBEXsysID" hidden="1">"RP7"</definedName>
    <definedName name="SAPBEXwbID" hidden="1">"3NPBM6HGL1PELRT7US4BEYMYF"</definedName>
    <definedName name="SAPsysID" hidden="1">"708C5W7SBKP804JT78WJ0JNKI"</definedName>
    <definedName name="SAPwbID" hidden="1">"ARS"</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hidden="1">{#N/A,#N/A,TRUE,"Hauptabschlußübersicht";#N/A,#N/A,TRUE,"Bilanz -Einzel-";#N/A,#N/A,TRUE,"Bilanz";#N/A,#N/A,TRUE,"GUV -Einzel-";#N/A,#N/A,TRUE,"GUV"}</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AV_Positionen">F_Parameter!$F$2:$F$8</definedName>
    <definedName name="wrn.abc"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I.._.Quartal."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I.Quartal._.1998_9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Jahrabschl._1996._.EWS2." hidden="1">{#N/A,#N/A,TRUE,"Hauptabschlußübersicht";#N/A,#N/A,TRUE,"Bilanz -Einzel-";#N/A,#N/A,TRUE,"Bilanz";#N/A,#N/A,TRUE,"GUV -Einzel-";#N/A,#N/A,TRUE,"GUV"}</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hidden="1">{#N/A,#N/A,TRUE,"Hauptabschlußübersicht";#N/A,#N/A,TRUE,"Bilanz -Einzel-";#N/A,#N/A,TRUE,"Bilanz";#N/A,#N/A,TRUE,"GUV -Einzel-";#N/A,#N/A,TRUE,"GUV"}</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d"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Z_249DF39F_9076_11D4_868F_4000A8B00620_.wvu.Cols" localSheetId="3" hidden="1">#REF!,#REF!</definedName>
    <definedName name="Z_249DF39F_9076_11D4_868F_4000A8B00620_.wvu.Cols" hidden="1">#REF!,#REF!</definedName>
    <definedName name="Z_303BE211_E20A_11D4_82A3_0050DA45D0C4_.wvu.Cols" localSheetId="3" hidden="1">#REF!,#REF!</definedName>
    <definedName name="Z_303BE211_E20A_11D4_82A3_0050DA45D0C4_.wvu.Cols" hidden="1">#REF!,#REF!</definedName>
    <definedName name="Z_50924363_E148_11D4_8386_00A024B7DCCF_.wvu.Cols" localSheetId="3" hidden="1">#REF!,#REF!</definedName>
    <definedName name="Z_50924363_E148_11D4_8386_00A024B7DCCF_.wvu.Cols" hidden="1">#REF!,#REF!</definedName>
    <definedName name="Z_AC4F8701_E140_11D4_83B5_00A024874AD6_.wvu.Cols" localSheetId="3" hidden="1">#REF!,#REF!</definedName>
    <definedName name="Z_AC4F8701_E140_11D4_83B5_00A024874AD6_.wvu.Cols" hidden="1">#REF!,#REF!</definedName>
    <definedName name="Z_F8F6F2D1_E161_11D4_82CF_0050DA45CF23_.wvu.Cols" localSheetId="3" hidden="1">#REF!,#REF!</definedName>
    <definedName name="Z_F8F6F2D1_E161_11D4_82CF_0050DA45CF23_.wvu.Cols" hidden="1">#REF!,#REF!</definedName>
    <definedName name="Zeitreihe_1">F_Parameter!$G$2:$G$8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 i="24" l="1"/>
  <c r="E2" i="24"/>
  <c r="A1" i="4"/>
  <c r="I9" i="20"/>
  <c r="L2" i="43" l="1"/>
  <c r="R247" i="42"/>
  <c r="R912" i="42"/>
  <c r="R911" i="42"/>
  <c r="R910" i="42"/>
  <c r="R909" i="42"/>
  <c r="R908" i="42"/>
  <c r="R907" i="42"/>
  <c r="R906" i="42"/>
  <c r="R905" i="42"/>
  <c r="R904" i="42"/>
  <c r="R903" i="42"/>
  <c r="R902" i="42"/>
  <c r="R901" i="42"/>
  <c r="R900" i="42"/>
  <c r="R899" i="42"/>
  <c r="R898" i="42"/>
  <c r="R897" i="42"/>
  <c r="R896" i="42"/>
  <c r="R895" i="42"/>
  <c r="R894" i="42"/>
  <c r="R893" i="42"/>
  <c r="R892" i="42"/>
  <c r="R891" i="42"/>
  <c r="R890" i="42"/>
  <c r="R889" i="42"/>
  <c r="R888" i="42"/>
  <c r="R887" i="42"/>
  <c r="R886" i="42"/>
  <c r="R885" i="42"/>
  <c r="R884" i="42"/>
  <c r="R883" i="42"/>
  <c r="R882" i="42"/>
  <c r="R881" i="42"/>
  <c r="R880" i="42"/>
  <c r="R879" i="42"/>
  <c r="R878" i="42"/>
  <c r="R877" i="42"/>
  <c r="R876" i="42"/>
  <c r="R875" i="42"/>
  <c r="R874" i="42"/>
  <c r="R873" i="42"/>
  <c r="R872" i="42"/>
  <c r="R871" i="42"/>
  <c r="R870" i="42"/>
  <c r="R869" i="42"/>
  <c r="R868" i="42"/>
  <c r="R867" i="42"/>
  <c r="R866" i="42"/>
  <c r="R865" i="42"/>
  <c r="R864" i="42"/>
  <c r="R863" i="42"/>
  <c r="R862" i="42"/>
  <c r="R861" i="42"/>
  <c r="R860" i="42"/>
  <c r="R859" i="42"/>
  <c r="R858" i="42"/>
  <c r="R857" i="42"/>
  <c r="R856" i="42"/>
  <c r="R855" i="42"/>
  <c r="R854" i="42"/>
  <c r="R853" i="42"/>
  <c r="R852" i="42"/>
  <c r="R851" i="42"/>
  <c r="R850" i="42"/>
  <c r="R849" i="42"/>
  <c r="R848" i="42"/>
  <c r="R847" i="42"/>
  <c r="R846" i="42"/>
  <c r="R845" i="42"/>
  <c r="R844" i="42"/>
  <c r="R843" i="42"/>
  <c r="R842" i="42"/>
  <c r="R841" i="42"/>
  <c r="R840" i="42"/>
  <c r="R839" i="42"/>
  <c r="R838" i="42"/>
  <c r="R837" i="42"/>
  <c r="R836" i="42"/>
  <c r="R835" i="42"/>
  <c r="R834" i="42"/>
  <c r="R833" i="42"/>
  <c r="R832" i="42"/>
  <c r="R831" i="42"/>
  <c r="R830" i="42"/>
  <c r="R829" i="42"/>
  <c r="R828" i="42"/>
  <c r="R827" i="42"/>
  <c r="R826" i="42"/>
  <c r="R825" i="42"/>
  <c r="R824" i="42"/>
  <c r="R823" i="42"/>
  <c r="R822" i="42"/>
  <c r="R821" i="42"/>
  <c r="R820" i="42"/>
  <c r="R819" i="42"/>
  <c r="R818" i="42"/>
  <c r="R817" i="42"/>
  <c r="R816" i="42"/>
  <c r="R815" i="42"/>
  <c r="R814" i="42"/>
  <c r="R813" i="42"/>
  <c r="R812" i="42"/>
  <c r="R811" i="42"/>
  <c r="R810" i="42"/>
  <c r="R809" i="42"/>
  <c r="R808" i="42"/>
  <c r="R807" i="42"/>
  <c r="R806" i="42"/>
  <c r="R805" i="42"/>
  <c r="R804" i="42"/>
  <c r="R803" i="42"/>
  <c r="R802" i="42"/>
  <c r="R801" i="42"/>
  <c r="R800" i="42"/>
  <c r="R799" i="42"/>
  <c r="R798" i="42"/>
  <c r="R797" i="42"/>
  <c r="R796" i="42"/>
  <c r="R795" i="42"/>
  <c r="R794" i="42"/>
  <c r="R793" i="42"/>
  <c r="R792" i="42"/>
  <c r="R791" i="42"/>
  <c r="R790" i="42"/>
  <c r="R789" i="42"/>
  <c r="R788" i="42"/>
  <c r="R787" i="42"/>
  <c r="R786" i="42"/>
  <c r="R785" i="42"/>
  <c r="R784" i="42"/>
  <c r="R783" i="42"/>
  <c r="R782" i="42"/>
  <c r="R781" i="42"/>
  <c r="R780" i="42"/>
  <c r="R779" i="42"/>
  <c r="R778" i="42"/>
  <c r="R777" i="42"/>
  <c r="R776" i="42"/>
  <c r="R775" i="42"/>
  <c r="R774" i="42"/>
  <c r="R773" i="42"/>
  <c r="R772" i="42"/>
  <c r="R771" i="42"/>
  <c r="R770" i="42"/>
  <c r="R769" i="42"/>
  <c r="R768" i="42"/>
  <c r="R767" i="42"/>
  <c r="R766" i="42"/>
  <c r="R765" i="42"/>
  <c r="R764" i="42"/>
  <c r="R763" i="42"/>
  <c r="R762" i="42"/>
  <c r="R761" i="42"/>
  <c r="R760" i="42"/>
  <c r="R759" i="42"/>
  <c r="R758" i="42"/>
  <c r="R757" i="42"/>
  <c r="R756" i="42"/>
  <c r="R755" i="42"/>
  <c r="R754" i="42"/>
  <c r="R753" i="42"/>
  <c r="R752" i="42"/>
  <c r="R751" i="42"/>
  <c r="R750" i="42"/>
  <c r="R749" i="42"/>
  <c r="R748" i="42"/>
  <c r="R747" i="42"/>
  <c r="R746" i="42"/>
  <c r="R745" i="42"/>
  <c r="R744" i="42"/>
  <c r="R743" i="42"/>
  <c r="R742" i="42"/>
  <c r="R741" i="42"/>
  <c r="R740" i="42"/>
  <c r="R739" i="42"/>
  <c r="R738" i="42"/>
  <c r="R737" i="42"/>
  <c r="R736" i="42"/>
  <c r="R735" i="42"/>
  <c r="R734" i="42"/>
  <c r="R733" i="42"/>
  <c r="R732" i="42"/>
  <c r="R731" i="42"/>
  <c r="R730" i="42"/>
  <c r="R729" i="42"/>
  <c r="R728" i="42"/>
  <c r="R727" i="42"/>
  <c r="R726" i="42"/>
  <c r="R725" i="42"/>
  <c r="R724" i="42"/>
  <c r="R723" i="42"/>
  <c r="R722" i="42"/>
  <c r="R721" i="42"/>
  <c r="R720" i="42"/>
  <c r="R719" i="42"/>
  <c r="R718" i="42"/>
  <c r="R717" i="42"/>
  <c r="R716" i="42"/>
  <c r="R715" i="42"/>
  <c r="R714" i="42"/>
  <c r="R713" i="42"/>
  <c r="R712" i="42"/>
  <c r="R711" i="42"/>
  <c r="R710" i="42"/>
  <c r="R709" i="42"/>
  <c r="R708" i="42"/>
  <c r="R707" i="42"/>
  <c r="R706" i="42"/>
  <c r="R705" i="42"/>
  <c r="R704" i="42"/>
  <c r="R703" i="42"/>
  <c r="R702" i="42"/>
  <c r="R701" i="42"/>
  <c r="R700" i="42"/>
  <c r="R699" i="42"/>
  <c r="R698" i="42"/>
  <c r="R697" i="42"/>
  <c r="R696" i="42"/>
  <c r="R695" i="42"/>
  <c r="R694" i="42"/>
  <c r="R693" i="42"/>
  <c r="R692" i="42"/>
  <c r="R691" i="42"/>
  <c r="R690" i="42"/>
  <c r="R689" i="42"/>
  <c r="R688" i="42"/>
  <c r="R687" i="42"/>
  <c r="R686" i="42"/>
  <c r="R685" i="42"/>
  <c r="R684" i="42"/>
  <c r="R683" i="42"/>
  <c r="R682" i="42"/>
  <c r="R681" i="42"/>
  <c r="R680" i="42"/>
  <c r="R679" i="42"/>
  <c r="R678" i="42"/>
  <c r="R677" i="42"/>
  <c r="R676" i="42"/>
  <c r="R675" i="42"/>
  <c r="R674" i="42"/>
  <c r="R673" i="42"/>
  <c r="R672" i="42"/>
  <c r="R671" i="42"/>
  <c r="R670" i="42"/>
  <c r="R669" i="42"/>
  <c r="R668" i="42"/>
  <c r="R667" i="42"/>
  <c r="R666" i="42"/>
  <c r="R665" i="42"/>
  <c r="R664" i="42"/>
  <c r="R663" i="42"/>
  <c r="R662" i="42"/>
  <c r="R661" i="42"/>
  <c r="R660" i="42"/>
  <c r="R659" i="42"/>
  <c r="R658" i="42"/>
  <c r="R657" i="42"/>
  <c r="R656" i="42"/>
  <c r="R655" i="42"/>
  <c r="R654" i="42"/>
  <c r="R653" i="42"/>
  <c r="R652" i="42"/>
  <c r="R651" i="42"/>
  <c r="R650" i="42"/>
  <c r="R649" i="42"/>
  <c r="R648" i="42"/>
  <c r="R647" i="42"/>
  <c r="R646" i="42"/>
  <c r="R645" i="42"/>
  <c r="R644" i="42"/>
  <c r="R643" i="42"/>
  <c r="R642" i="42"/>
  <c r="R641" i="42"/>
  <c r="R640" i="42"/>
  <c r="R639" i="42"/>
  <c r="R638" i="42"/>
  <c r="R637" i="42"/>
  <c r="R636" i="42"/>
  <c r="R635" i="42"/>
  <c r="R634" i="42"/>
  <c r="R633" i="42"/>
  <c r="R632" i="42"/>
  <c r="R631" i="42"/>
  <c r="R630" i="42"/>
  <c r="R629" i="42"/>
  <c r="R628" i="42"/>
  <c r="R627" i="42"/>
  <c r="R626" i="42"/>
  <c r="R625" i="42"/>
  <c r="R624" i="42"/>
  <c r="R623" i="42"/>
  <c r="R622" i="42"/>
  <c r="R621" i="42"/>
  <c r="R620" i="42"/>
  <c r="R619" i="42"/>
  <c r="R618" i="42"/>
  <c r="R617" i="42"/>
  <c r="R616" i="42"/>
  <c r="R615" i="42"/>
  <c r="R614" i="42"/>
  <c r="R613" i="42"/>
  <c r="R612" i="42"/>
  <c r="R611" i="42"/>
  <c r="R610" i="42"/>
  <c r="R609" i="42"/>
  <c r="R608" i="42"/>
  <c r="R607" i="42"/>
  <c r="R606" i="42"/>
  <c r="R605" i="42"/>
  <c r="R604" i="42"/>
  <c r="R603" i="42"/>
  <c r="R602" i="42"/>
  <c r="R601" i="42"/>
  <c r="R600" i="42"/>
  <c r="R599" i="42"/>
  <c r="R598" i="42"/>
  <c r="R597" i="42"/>
  <c r="R596" i="42"/>
  <c r="R595" i="42"/>
  <c r="R594" i="42"/>
  <c r="R593" i="42"/>
  <c r="R592" i="42"/>
  <c r="R591" i="42"/>
  <c r="R590" i="42"/>
  <c r="R589" i="42"/>
  <c r="R588" i="42"/>
  <c r="R587" i="42"/>
  <c r="R586" i="42"/>
  <c r="R585" i="42"/>
  <c r="R584" i="42"/>
  <c r="R583" i="42"/>
  <c r="R582" i="42"/>
  <c r="R581" i="42"/>
  <c r="R580" i="42"/>
  <c r="R579" i="42"/>
  <c r="R578" i="42"/>
  <c r="R577" i="42"/>
  <c r="R576" i="42"/>
  <c r="R575" i="42"/>
  <c r="R574" i="42"/>
  <c r="R573" i="42"/>
  <c r="R572" i="42"/>
  <c r="R571" i="42"/>
  <c r="R570" i="42"/>
  <c r="R569" i="42"/>
  <c r="R568" i="42"/>
  <c r="R567" i="42"/>
  <c r="R566" i="42"/>
  <c r="R565" i="42"/>
  <c r="R564" i="42"/>
  <c r="R563" i="42"/>
  <c r="R562" i="42"/>
  <c r="R561" i="42"/>
  <c r="R560" i="42"/>
  <c r="R559" i="42"/>
  <c r="R558" i="42"/>
  <c r="R557" i="42"/>
  <c r="R556" i="42"/>
  <c r="R555" i="42"/>
  <c r="R554" i="42"/>
  <c r="R553" i="42"/>
  <c r="R552" i="42"/>
  <c r="R551" i="42"/>
  <c r="R550" i="42"/>
  <c r="R549" i="42"/>
  <c r="R548" i="42"/>
  <c r="R547" i="42"/>
  <c r="R546" i="42"/>
  <c r="R545" i="42"/>
  <c r="R544" i="42"/>
  <c r="R543" i="42"/>
  <c r="R542" i="42"/>
  <c r="R541" i="42"/>
  <c r="R540" i="42"/>
  <c r="R539" i="42"/>
  <c r="R538" i="42"/>
  <c r="R537" i="42"/>
  <c r="R536" i="42"/>
  <c r="R535" i="42"/>
  <c r="R534" i="42"/>
  <c r="R533" i="42"/>
  <c r="R532" i="42"/>
  <c r="R531" i="42"/>
  <c r="R530" i="42"/>
  <c r="R529" i="42"/>
  <c r="R528" i="42"/>
  <c r="R527" i="42"/>
  <c r="R526" i="42"/>
  <c r="R525" i="42"/>
  <c r="R524" i="42"/>
  <c r="R523" i="42"/>
  <c r="R522" i="42"/>
  <c r="R521" i="42"/>
  <c r="R520" i="42"/>
  <c r="R519" i="42"/>
  <c r="R518" i="42"/>
  <c r="R517" i="42"/>
  <c r="R516" i="42"/>
  <c r="R515" i="42"/>
  <c r="R514" i="42"/>
  <c r="R513" i="42"/>
  <c r="R512" i="42"/>
  <c r="R511" i="42"/>
  <c r="R510" i="42"/>
  <c r="R509" i="42"/>
  <c r="R508" i="42"/>
  <c r="R507" i="42"/>
  <c r="R506" i="42"/>
  <c r="R505" i="42"/>
  <c r="R504" i="42"/>
  <c r="R503" i="42"/>
  <c r="R502" i="42"/>
  <c r="R501" i="42"/>
  <c r="R500" i="42"/>
  <c r="R499" i="42"/>
  <c r="R498" i="42"/>
  <c r="R497" i="42"/>
  <c r="R496" i="42"/>
  <c r="R495" i="42"/>
  <c r="R494" i="42"/>
  <c r="R493" i="42"/>
  <c r="R492" i="42"/>
  <c r="R491" i="42"/>
  <c r="R490" i="42"/>
  <c r="R489" i="42"/>
  <c r="R488" i="42"/>
  <c r="R487" i="42"/>
  <c r="R486" i="42"/>
  <c r="R485" i="42"/>
  <c r="R484" i="42"/>
  <c r="R483" i="42"/>
  <c r="R482" i="42"/>
  <c r="R481" i="42"/>
  <c r="R480" i="42"/>
  <c r="R479" i="42"/>
  <c r="R478" i="42"/>
  <c r="R477" i="42"/>
  <c r="R476" i="42"/>
  <c r="R475" i="42"/>
  <c r="R474" i="42"/>
  <c r="R473" i="42"/>
  <c r="R472" i="42"/>
  <c r="R471" i="42"/>
  <c r="R470" i="42"/>
  <c r="R469" i="42"/>
  <c r="R468" i="42"/>
  <c r="R467" i="42"/>
  <c r="R466" i="42"/>
  <c r="R465" i="42"/>
  <c r="R464" i="42"/>
  <c r="R463" i="42"/>
  <c r="R462" i="42"/>
  <c r="R461" i="42"/>
  <c r="R460" i="42"/>
  <c r="R459" i="42"/>
  <c r="R458" i="42"/>
  <c r="R457" i="42"/>
  <c r="R456" i="42"/>
  <c r="R455" i="42"/>
  <c r="R454" i="42"/>
  <c r="R453" i="42"/>
  <c r="R452" i="42"/>
  <c r="R451" i="42"/>
  <c r="R450" i="42"/>
  <c r="R449" i="42"/>
  <c r="R448" i="42"/>
  <c r="R447" i="42"/>
  <c r="R446" i="42"/>
  <c r="R445" i="42"/>
  <c r="R444" i="42"/>
  <c r="R443" i="42"/>
  <c r="R442" i="42"/>
  <c r="R441" i="42"/>
  <c r="R440" i="42"/>
  <c r="R439" i="42"/>
  <c r="R438" i="42"/>
  <c r="R437" i="42"/>
  <c r="R436" i="42"/>
  <c r="R435" i="42"/>
  <c r="R434" i="42"/>
  <c r="R433" i="42"/>
  <c r="R432" i="42"/>
  <c r="R431" i="42"/>
  <c r="R430" i="42"/>
  <c r="R429" i="42"/>
  <c r="R428" i="42"/>
  <c r="R427" i="42"/>
  <c r="R426" i="42"/>
  <c r="R425" i="42"/>
  <c r="R424" i="42"/>
  <c r="R423" i="42"/>
  <c r="R422" i="42"/>
  <c r="R421" i="42"/>
  <c r="R420" i="42"/>
  <c r="R419" i="42"/>
  <c r="R418" i="42"/>
  <c r="R417" i="42"/>
  <c r="R416" i="42"/>
  <c r="R415" i="42"/>
  <c r="R414" i="42"/>
  <c r="R413" i="42"/>
  <c r="R412" i="42"/>
  <c r="R411" i="42"/>
  <c r="R410" i="42"/>
  <c r="R409" i="42"/>
  <c r="R408" i="42"/>
  <c r="R407" i="42"/>
  <c r="R406" i="42"/>
  <c r="R405" i="42"/>
  <c r="R404" i="42"/>
  <c r="R403" i="42"/>
  <c r="R402" i="42"/>
  <c r="R401" i="42"/>
  <c r="R400" i="42"/>
  <c r="R399" i="42"/>
  <c r="R398" i="42"/>
  <c r="R397" i="42"/>
  <c r="R396" i="42"/>
  <c r="R395" i="42"/>
  <c r="R394" i="42"/>
  <c r="R393" i="42"/>
  <c r="R392" i="42"/>
  <c r="R391" i="42"/>
  <c r="R390" i="42"/>
  <c r="R389" i="42"/>
  <c r="R388" i="42"/>
  <c r="R387" i="42"/>
  <c r="R386" i="42"/>
  <c r="R385" i="42"/>
  <c r="R384" i="42"/>
  <c r="R383" i="42"/>
  <c r="R382" i="42"/>
  <c r="R381" i="42"/>
  <c r="R380" i="42"/>
  <c r="R379" i="42"/>
  <c r="R378" i="42"/>
  <c r="R377" i="42"/>
  <c r="R376" i="42"/>
  <c r="R375" i="42"/>
  <c r="R374" i="42"/>
  <c r="R373" i="42"/>
  <c r="R372" i="42"/>
  <c r="R371" i="42"/>
  <c r="R370" i="42"/>
  <c r="R369" i="42"/>
  <c r="R368" i="42"/>
  <c r="R367" i="42"/>
  <c r="R366" i="42"/>
  <c r="R365" i="42"/>
  <c r="R364" i="42"/>
  <c r="R363" i="42"/>
  <c r="R362" i="42"/>
  <c r="R361" i="42"/>
  <c r="R360" i="42"/>
  <c r="R359" i="42"/>
  <c r="R358" i="42"/>
  <c r="R357" i="42"/>
  <c r="R356" i="42"/>
  <c r="R355" i="42"/>
  <c r="R354" i="42"/>
  <c r="R353" i="42"/>
  <c r="R352" i="42"/>
  <c r="R351" i="42"/>
  <c r="R350" i="42"/>
  <c r="R349" i="42"/>
  <c r="R348" i="42"/>
  <c r="R347" i="42"/>
  <c r="R346" i="42"/>
  <c r="R345" i="42"/>
  <c r="R344" i="42"/>
  <c r="R343" i="42"/>
  <c r="R342" i="42"/>
  <c r="R341" i="42"/>
  <c r="R340" i="42"/>
  <c r="R339" i="42"/>
  <c r="R338" i="42"/>
  <c r="R337" i="42"/>
  <c r="R336" i="42"/>
  <c r="R335" i="42"/>
  <c r="R334" i="42"/>
  <c r="R333" i="42"/>
  <c r="R332" i="42"/>
  <c r="R331" i="42"/>
  <c r="R330" i="42"/>
  <c r="R329" i="42"/>
  <c r="R328" i="42"/>
  <c r="R327" i="42"/>
  <c r="R326" i="42"/>
  <c r="R325" i="42"/>
  <c r="R324" i="42"/>
  <c r="R323" i="42"/>
  <c r="R322" i="42"/>
  <c r="R321" i="42"/>
  <c r="R320" i="42"/>
  <c r="R319" i="42"/>
  <c r="R318" i="42"/>
  <c r="R317" i="42"/>
  <c r="R316" i="42"/>
  <c r="R315" i="42"/>
  <c r="R314" i="42"/>
  <c r="R313" i="42"/>
  <c r="R312" i="42"/>
  <c r="R311" i="42"/>
  <c r="R310" i="42"/>
  <c r="R309" i="42"/>
  <c r="R308" i="42"/>
  <c r="R307" i="42"/>
  <c r="R306" i="42"/>
  <c r="R305" i="42"/>
  <c r="R304" i="42"/>
  <c r="R303" i="42"/>
  <c r="R302" i="42"/>
  <c r="R301" i="42"/>
  <c r="R300" i="42"/>
  <c r="R299" i="42"/>
  <c r="R298" i="42"/>
  <c r="R297" i="42"/>
  <c r="R296" i="42"/>
  <c r="R295" i="42"/>
  <c r="R294" i="42"/>
  <c r="R293" i="42"/>
  <c r="R292" i="42"/>
  <c r="R291" i="42"/>
  <c r="R290" i="42"/>
  <c r="R289" i="42"/>
  <c r="R288" i="42"/>
  <c r="R287" i="42"/>
  <c r="R286" i="42"/>
  <c r="R285" i="42"/>
  <c r="R284" i="42"/>
  <c r="R283" i="42"/>
  <c r="R282" i="42"/>
  <c r="R281" i="42"/>
  <c r="R280" i="42"/>
  <c r="R279" i="42"/>
  <c r="R278" i="42"/>
  <c r="R277" i="42"/>
  <c r="R276" i="42"/>
  <c r="R275" i="42"/>
  <c r="R274" i="42"/>
  <c r="R273" i="42"/>
  <c r="R272" i="42"/>
  <c r="R271" i="42"/>
  <c r="R270" i="42"/>
  <c r="R269" i="42"/>
  <c r="R268" i="42"/>
  <c r="R267" i="42"/>
  <c r="R266" i="42"/>
  <c r="R265" i="42"/>
  <c r="R264" i="42"/>
  <c r="R263" i="42"/>
  <c r="R262" i="42"/>
  <c r="R261" i="42"/>
  <c r="R260" i="42"/>
  <c r="R259" i="42"/>
  <c r="R258" i="42"/>
  <c r="R257" i="42"/>
  <c r="R256" i="42"/>
  <c r="R255" i="42"/>
  <c r="R254" i="42"/>
  <c r="R253" i="42"/>
  <c r="R252" i="42"/>
  <c r="R251" i="42"/>
  <c r="R250" i="42"/>
  <c r="R249" i="42"/>
  <c r="R248" i="42"/>
  <c r="R246" i="42"/>
  <c r="R245" i="42"/>
  <c r="R244" i="42"/>
  <c r="R243" i="42"/>
  <c r="R242" i="42"/>
  <c r="R241" i="42"/>
  <c r="R240" i="42"/>
  <c r="R239" i="42"/>
  <c r="R238" i="42"/>
  <c r="R237" i="42"/>
  <c r="R236" i="42"/>
  <c r="R235" i="42"/>
  <c r="R234" i="42"/>
  <c r="R233" i="42"/>
  <c r="R232" i="42"/>
  <c r="R231" i="42"/>
  <c r="R230" i="42"/>
  <c r="R229" i="42"/>
  <c r="R228" i="42"/>
  <c r="R227" i="42"/>
  <c r="R226" i="42"/>
  <c r="R225" i="42"/>
  <c r="R224" i="42"/>
  <c r="R223" i="42"/>
  <c r="R222" i="42"/>
  <c r="R221" i="42"/>
  <c r="R220" i="42"/>
  <c r="R219" i="42"/>
  <c r="R218" i="42"/>
  <c r="R217" i="42"/>
  <c r="R216" i="42"/>
  <c r="R215" i="42"/>
  <c r="R214" i="42"/>
  <c r="R213" i="42"/>
  <c r="R212" i="42"/>
  <c r="R211" i="42"/>
  <c r="R210" i="42"/>
  <c r="R209" i="42"/>
  <c r="R208" i="42"/>
  <c r="R207" i="42"/>
  <c r="R206" i="42"/>
  <c r="R205" i="42"/>
  <c r="R204" i="42"/>
  <c r="R203" i="42"/>
  <c r="R202" i="42"/>
  <c r="R201" i="42"/>
  <c r="R200" i="42"/>
  <c r="R199" i="42"/>
  <c r="R198" i="42"/>
  <c r="R197" i="42"/>
  <c r="R196" i="42"/>
  <c r="R195" i="42"/>
  <c r="R194" i="42"/>
  <c r="R193" i="42"/>
  <c r="R192" i="42"/>
  <c r="R191" i="42"/>
  <c r="R190" i="42"/>
  <c r="R189" i="42"/>
  <c r="R188" i="42"/>
  <c r="R187" i="42"/>
  <c r="R186" i="42"/>
  <c r="R185" i="42"/>
  <c r="R184" i="42"/>
  <c r="R183" i="42"/>
  <c r="R182" i="42"/>
  <c r="R181" i="42"/>
  <c r="R180" i="42"/>
  <c r="R179" i="42"/>
  <c r="R178" i="42"/>
  <c r="R177" i="42"/>
  <c r="R176" i="42"/>
  <c r="R175" i="42"/>
  <c r="R155" i="42"/>
  <c r="R174" i="42"/>
  <c r="R173" i="42"/>
  <c r="R172" i="42"/>
  <c r="R171" i="42"/>
  <c r="R170" i="42"/>
  <c r="R169" i="42"/>
  <c r="R168" i="42"/>
  <c r="R167" i="42"/>
  <c r="R166" i="42"/>
  <c r="R165" i="42"/>
  <c r="R164" i="42"/>
  <c r="R163" i="42"/>
  <c r="R162" i="42"/>
  <c r="R161" i="42"/>
  <c r="R160" i="42"/>
  <c r="R159" i="42"/>
  <c r="R158" i="42"/>
  <c r="R157" i="42"/>
  <c r="R156" i="42"/>
  <c r="R154" i="42"/>
  <c r="R153" i="42"/>
  <c r="R152" i="42"/>
  <c r="R151" i="42"/>
  <c r="R150" i="42"/>
  <c r="R149" i="42"/>
  <c r="R148" i="42"/>
  <c r="R147" i="42"/>
  <c r="R146" i="42"/>
  <c r="R145" i="42"/>
  <c r="R144" i="42"/>
  <c r="R143" i="42"/>
  <c r="R142" i="42"/>
  <c r="R141" i="42"/>
  <c r="R140" i="42"/>
  <c r="R139" i="42"/>
  <c r="R138" i="42"/>
  <c r="R137" i="42"/>
  <c r="R136" i="42"/>
  <c r="R135" i="42"/>
  <c r="R134" i="42"/>
  <c r="R133" i="42"/>
  <c r="R132" i="42"/>
  <c r="R131" i="42"/>
  <c r="R130" i="42"/>
  <c r="R129" i="42"/>
  <c r="R128" i="42"/>
  <c r="R127" i="42"/>
  <c r="R126" i="42"/>
  <c r="R125" i="42"/>
  <c r="R124" i="42"/>
  <c r="R123" i="42"/>
  <c r="R122" i="42"/>
  <c r="R121" i="42"/>
  <c r="R120" i="42"/>
  <c r="R119" i="42"/>
  <c r="R118" i="42"/>
  <c r="R117" i="42"/>
  <c r="R116" i="42"/>
  <c r="R115" i="42"/>
  <c r="R114" i="42"/>
  <c r="R113" i="42"/>
  <c r="R112" i="42"/>
  <c r="R111" i="42"/>
  <c r="R110" i="42"/>
  <c r="R109" i="42"/>
  <c r="R108" i="42"/>
  <c r="R107" i="42"/>
  <c r="R106" i="42"/>
  <c r="R105" i="42"/>
  <c r="R104" i="42"/>
  <c r="R103" i="42"/>
  <c r="R102" i="42"/>
  <c r="R101" i="42"/>
  <c r="R100" i="42"/>
  <c r="R99" i="42"/>
  <c r="R98" i="42"/>
  <c r="R97" i="42"/>
  <c r="R96" i="42"/>
  <c r="R95" i="42"/>
  <c r="R94" i="42"/>
  <c r="R93" i="42"/>
  <c r="R92" i="42"/>
  <c r="R91" i="42"/>
  <c r="R90" i="42"/>
  <c r="R89" i="42"/>
  <c r="R88" i="42"/>
  <c r="R87" i="42"/>
  <c r="R86" i="42"/>
  <c r="R85" i="42"/>
  <c r="R84" i="42"/>
  <c r="R83" i="42"/>
  <c r="R82" i="42"/>
  <c r="R81" i="42"/>
  <c r="R80" i="42"/>
  <c r="R79" i="42"/>
  <c r="R78" i="42"/>
  <c r="R77" i="42"/>
  <c r="R76" i="42"/>
  <c r="R75" i="42"/>
  <c r="R74" i="42"/>
  <c r="R73" i="42"/>
  <c r="R72" i="42"/>
  <c r="R71" i="42"/>
  <c r="R70" i="42"/>
  <c r="R69" i="42"/>
  <c r="R68" i="42"/>
  <c r="R67" i="42"/>
  <c r="R66" i="42"/>
  <c r="R65" i="42"/>
  <c r="R64" i="42"/>
  <c r="R63" i="42"/>
  <c r="R62" i="42"/>
  <c r="R61" i="42"/>
  <c r="R60" i="42"/>
  <c r="R59" i="42"/>
  <c r="R58" i="42"/>
  <c r="R57" i="42"/>
  <c r="R56" i="42"/>
  <c r="R55" i="42"/>
  <c r="R54" i="42"/>
  <c r="R53" i="42"/>
  <c r="R52" i="42"/>
  <c r="R51" i="42"/>
  <c r="R50" i="42"/>
  <c r="R49" i="42"/>
  <c r="R48" i="42"/>
  <c r="R47" i="42"/>
  <c r="R46" i="42"/>
  <c r="R45" i="42"/>
  <c r="R44" i="42"/>
  <c r="R43" i="42"/>
  <c r="R42" i="42"/>
  <c r="R41" i="42"/>
  <c r="R40" i="42"/>
  <c r="R39" i="42"/>
  <c r="R38" i="42"/>
  <c r="R37" i="42"/>
  <c r="R36" i="42"/>
  <c r="R35" i="42"/>
  <c r="R34" i="42"/>
  <c r="R33" i="42"/>
  <c r="R32" i="42"/>
  <c r="R31" i="42"/>
  <c r="R30" i="42"/>
  <c r="R29" i="42"/>
  <c r="R28" i="42"/>
  <c r="R27" i="42"/>
  <c r="R26" i="42"/>
  <c r="R25" i="42"/>
  <c r="R24" i="42"/>
  <c r="R23" i="42"/>
  <c r="R22" i="42"/>
  <c r="R21" i="42"/>
  <c r="R20" i="42"/>
  <c r="R19" i="42"/>
  <c r="R18" i="42"/>
  <c r="R17" i="42"/>
  <c r="R16" i="42"/>
  <c r="R15" i="42"/>
  <c r="R14" i="42"/>
  <c r="R13" i="42"/>
  <c r="R12" i="42"/>
  <c r="R11" i="42"/>
  <c r="R10" i="42"/>
  <c r="F247" i="42" l="1"/>
  <c r="F10" i="42"/>
  <c r="F11" i="42"/>
  <c r="F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6" i="42"/>
  <c r="F157" i="42"/>
  <c r="F158" i="42"/>
  <c r="F159" i="42"/>
  <c r="F160" i="42"/>
  <c r="F161" i="42"/>
  <c r="F162" i="42"/>
  <c r="F163" i="42"/>
  <c r="F164" i="42"/>
  <c r="F165" i="42"/>
  <c r="F166" i="42"/>
  <c r="F167" i="42"/>
  <c r="F168" i="42"/>
  <c r="F169" i="42"/>
  <c r="F170" i="42"/>
  <c r="F171" i="42"/>
  <c r="F172" i="42"/>
  <c r="F173" i="42"/>
  <c r="F174" i="42"/>
  <c r="F155"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8" i="42"/>
  <c r="F249" i="42"/>
  <c r="F250" i="42"/>
  <c r="F251" i="42"/>
  <c r="F252" i="42"/>
  <c r="F253" i="42"/>
  <c r="F254" i="42"/>
  <c r="F255" i="42"/>
  <c r="F256" i="42"/>
  <c r="F257" i="42"/>
  <c r="F258" i="42"/>
  <c r="F259" i="42"/>
  <c r="F260" i="42"/>
  <c r="F261" i="42"/>
  <c r="F262" i="42"/>
  <c r="F263" i="42"/>
  <c r="F264" i="42"/>
  <c r="F265" i="42"/>
  <c r="F266" i="42"/>
  <c r="F267" i="42"/>
  <c r="F268" i="42"/>
  <c r="F269" i="42"/>
  <c r="F270" i="42"/>
  <c r="F271" i="42"/>
  <c r="F272" i="42"/>
  <c r="F273" i="42"/>
  <c r="F274" i="42"/>
  <c r="F275" i="42"/>
  <c r="F276" i="42"/>
  <c r="L128" i="4"/>
  <c r="G77" i="4"/>
  <c r="G76" i="4"/>
  <c r="J2" i="20" l="1"/>
  <c r="F2" i="27"/>
  <c r="H2" i="27"/>
  <c r="I2" i="27"/>
  <c r="J2" i="27"/>
  <c r="K2" i="27"/>
  <c r="L2" i="27"/>
  <c r="M2" i="27"/>
  <c r="N2" i="27"/>
  <c r="Y98" i="44" l="1"/>
  <c r="Y105" i="44"/>
  <c r="Y14" i="44"/>
  <c r="Y21" i="44"/>
  <c r="Y28" i="44"/>
  <c r="Y35" i="44"/>
  <c r="Y42" i="44"/>
  <c r="Y49" i="44"/>
  <c r="Y56" i="44"/>
  <c r="Y63" i="44"/>
  <c r="Y70" i="44"/>
  <c r="Y77" i="44"/>
  <c r="Y84" i="44"/>
  <c r="Y91" i="4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E124" i="4" l="1"/>
  <c r="J5" i="20" l="1"/>
  <c r="R913" i="42" l="1"/>
  <c r="F277" i="42"/>
  <c r="F278" i="42"/>
  <c r="F279" i="42"/>
  <c r="F280" i="42"/>
  <c r="F281" i="42"/>
  <c r="F282" i="42"/>
  <c r="F283" i="42"/>
  <c r="F284" i="42"/>
  <c r="F285" i="42"/>
  <c r="F286" i="42"/>
  <c r="F287" i="42"/>
  <c r="F288" i="42"/>
  <c r="F289" i="42"/>
  <c r="F290" i="42"/>
  <c r="F291" i="42"/>
  <c r="F292" i="42"/>
  <c r="F293" i="42"/>
  <c r="F294" i="42"/>
  <c r="F295" i="42"/>
  <c r="F296" i="42"/>
  <c r="F297" i="42"/>
  <c r="F298" i="42"/>
  <c r="F299" i="42"/>
  <c r="F300" i="42"/>
  <c r="F301" i="42"/>
  <c r="F302" i="42"/>
  <c r="F303" i="42"/>
  <c r="F304" i="42"/>
  <c r="F305" i="42"/>
  <c r="F306" i="42"/>
  <c r="F307" i="42"/>
  <c r="F308" i="42"/>
  <c r="F309" i="42"/>
  <c r="F310" i="42"/>
  <c r="F311" i="42"/>
  <c r="F312" i="42"/>
  <c r="F313" i="42"/>
  <c r="F314" i="42"/>
  <c r="F315" i="42"/>
  <c r="F316" i="42"/>
  <c r="F317" i="42"/>
  <c r="F318" i="42"/>
  <c r="F319" i="42"/>
  <c r="F320" i="42"/>
  <c r="F321" i="42"/>
  <c r="F322" i="42"/>
  <c r="F323" i="42"/>
  <c r="F324" i="42"/>
  <c r="F325" i="42"/>
  <c r="F326" i="42"/>
  <c r="F327" i="42"/>
  <c r="F328" i="42"/>
  <c r="F329" i="42"/>
  <c r="F330" i="42"/>
  <c r="F331" i="42"/>
  <c r="F332" i="42"/>
  <c r="F333" i="42"/>
  <c r="F334" i="42"/>
  <c r="F335" i="42"/>
  <c r="F336" i="42"/>
  <c r="F337" i="42"/>
  <c r="F338" i="42"/>
  <c r="F339" i="42"/>
  <c r="F340" i="42"/>
  <c r="F341" i="42"/>
  <c r="F342" i="42"/>
  <c r="F343" i="42"/>
  <c r="F344" i="42"/>
  <c r="F345" i="42"/>
  <c r="F346" i="42"/>
  <c r="F347" i="42"/>
  <c r="F348" i="42"/>
  <c r="F349" i="42"/>
  <c r="F350" i="42"/>
  <c r="F351" i="42"/>
  <c r="F352" i="42"/>
  <c r="F353" i="42"/>
  <c r="F354" i="42"/>
  <c r="F355" i="42"/>
  <c r="F356" i="42"/>
  <c r="F357" i="42"/>
  <c r="F358" i="42"/>
  <c r="F359" i="42"/>
  <c r="F360" i="42"/>
  <c r="F361" i="42"/>
  <c r="F362" i="42"/>
  <c r="F363" i="42"/>
  <c r="F364" i="42"/>
  <c r="F365" i="42"/>
  <c r="F366" i="42"/>
  <c r="F367" i="42"/>
  <c r="F368" i="42"/>
  <c r="F369" i="42"/>
  <c r="F370" i="42"/>
  <c r="F371" i="42"/>
  <c r="F372" i="42"/>
  <c r="F373" i="42"/>
  <c r="F374" i="42"/>
  <c r="F375" i="42"/>
  <c r="F376" i="42"/>
  <c r="F377" i="42"/>
  <c r="F378" i="42"/>
  <c r="F379" i="42"/>
  <c r="F380" i="42"/>
  <c r="F381" i="42"/>
  <c r="F382" i="42"/>
  <c r="F383" i="42"/>
  <c r="F384" i="42"/>
  <c r="F385" i="42"/>
  <c r="F386" i="42"/>
  <c r="F387" i="42"/>
  <c r="F388" i="42"/>
  <c r="F389" i="42"/>
  <c r="F390" i="42"/>
  <c r="F391" i="42"/>
  <c r="F392" i="42"/>
  <c r="F393" i="42"/>
  <c r="F394" i="42"/>
  <c r="F395" i="42"/>
  <c r="F396" i="42"/>
  <c r="F397" i="42"/>
  <c r="F398" i="42"/>
  <c r="F399" i="42"/>
  <c r="F400" i="42"/>
  <c r="F401" i="42"/>
  <c r="F402" i="42"/>
  <c r="F403" i="42"/>
  <c r="F404" i="42"/>
  <c r="F405" i="42"/>
  <c r="F406" i="42"/>
  <c r="F407" i="42"/>
  <c r="F408" i="42"/>
  <c r="F409" i="42"/>
  <c r="F410" i="42"/>
  <c r="F411" i="42"/>
  <c r="F412" i="42"/>
  <c r="F413" i="42"/>
  <c r="F414" i="42"/>
  <c r="F415" i="42"/>
  <c r="F416" i="42"/>
  <c r="F417" i="42"/>
  <c r="F418" i="42"/>
  <c r="F419" i="42"/>
  <c r="F420" i="42"/>
  <c r="F421" i="42"/>
  <c r="F422" i="42"/>
  <c r="F423" i="42"/>
  <c r="F424" i="42"/>
  <c r="F425" i="42"/>
  <c r="F426" i="42"/>
  <c r="F427" i="42"/>
  <c r="F428" i="42"/>
  <c r="F429" i="42"/>
  <c r="F430" i="42"/>
  <c r="F431" i="42"/>
  <c r="F432" i="42"/>
  <c r="F433" i="42"/>
  <c r="F434" i="42"/>
  <c r="F435" i="42"/>
  <c r="F436" i="42"/>
  <c r="F437" i="42"/>
  <c r="F438" i="42"/>
  <c r="F439" i="42"/>
  <c r="F440" i="42"/>
  <c r="F441" i="42"/>
  <c r="F442" i="42"/>
  <c r="F443" i="42"/>
  <c r="F444" i="42"/>
  <c r="F445" i="42"/>
  <c r="F446" i="42"/>
  <c r="F447" i="42"/>
  <c r="F448" i="42"/>
  <c r="F449" i="42"/>
  <c r="F450" i="42"/>
  <c r="F451" i="42"/>
  <c r="F452" i="42"/>
  <c r="F453" i="42"/>
  <c r="F454" i="42"/>
  <c r="F455" i="42"/>
  <c r="F456" i="42"/>
  <c r="F457" i="42"/>
  <c r="F458" i="42"/>
  <c r="F459" i="42"/>
  <c r="F460" i="42"/>
  <c r="F461" i="42"/>
  <c r="F462" i="42"/>
  <c r="F463" i="42"/>
  <c r="F464" i="42"/>
  <c r="F465" i="42"/>
  <c r="F466" i="42"/>
  <c r="F467" i="42"/>
  <c r="F468" i="42"/>
  <c r="F469" i="42"/>
  <c r="F470" i="42"/>
  <c r="F471" i="42"/>
  <c r="F472" i="42"/>
  <c r="F473" i="42"/>
  <c r="F474" i="42"/>
  <c r="F475" i="42"/>
  <c r="F476" i="42"/>
  <c r="F477" i="42"/>
  <c r="F478" i="42"/>
  <c r="F479" i="42"/>
  <c r="F480" i="42"/>
  <c r="F481" i="42"/>
  <c r="F482" i="42"/>
  <c r="F483" i="42"/>
  <c r="F484" i="42"/>
  <c r="F485" i="42"/>
  <c r="F486" i="42"/>
  <c r="F487" i="42"/>
  <c r="F488" i="42"/>
  <c r="F489" i="42"/>
  <c r="F490" i="42"/>
  <c r="F491" i="42"/>
  <c r="F492" i="42"/>
  <c r="F493" i="42"/>
  <c r="F494" i="42"/>
  <c r="F495" i="42"/>
  <c r="F496" i="42"/>
  <c r="F497" i="42"/>
  <c r="F498" i="42"/>
  <c r="F499" i="42"/>
  <c r="F500" i="42"/>
  <c r="F501" i="42"/>
  <c r="F502" i="42"/>
  <c r="F503" i="42"/>
  <c r="F504" i="42"/>
  <c r="F505" i="42"/>
  <c r="F506" i="42"/>
  <c r="F507" i="42"/>
  <c r="F508" i="42"/>
  <c r="F509" i="42"/>
  <c r="F510" i="42"/>
  <c r="F511" i="42"/>
  <c r="F512" i="42"/>
  <c r="F513" i="42"/>
  <c r="F514" i="42"/>
  <c r="F515" i="42"/>
  <c r="F516" i="42"/>
  <c r="F517" i="42"/>
  <c r="F518" i="42"/>
  <c r="F519" i="42"/>
  <c r="F520" i="42"/>
  <c r="F521" i="42"/>
  <c r="F522" i="42"/>
  <c r="F523" i="42"/>
  <c r="F524" i="42"/>
  <c r="F525" i="42"/>
  <c r="F526" i="42"/>
  <c r="F527" i="42"/>
  <c r="F528" i="42"/>
  <c r="F529" i="42"/>
  <c r="F530" i="42"/>
  <c r="F531" i="42"/>
  <c r="F532" i="42"/>
  <c r="F533" i="42"/>
  <c r="F534" i="42"/>
  <c r="F535" i="42"/>
  <c r="F536" i="42"/>
  <c r="F537" i="42"/>
  <c r="F538" i="42"/>
  <c r="F539" i="42"/>
  <c r="F540" i="42"/>
  <c r="F541" i="42"/>
  <c r="F542" i="42"/>
  <c r="F543" i="42"/>
  <c r="F544" i="42"/>
  <c r="F545" i="42"/>
  <c r="F546" i="42"/>
  <c r="F547" i="42"/>
  <c r="F548" i="42"/>
  <c r="F549" i="42"/>
  <c r="F550" i="42"/>
  <c r="F551" i="42"/>
  <c r="F552" i="42"/>
  <c r="F553" i="42"/>
  <c r="F554" i="42"/>
  <c r="F555" i="42"/>
  <c r="F556" i="42"/>
  <c r="F557" i="42"/>
  <c r="F558" i="42"/>
  <c r="F559" i="42"/>
  <c r="F560" i="42"/>
  <c r="F561" i="42"/>
  <c r="F562" i="42"/>
  <c r="F563" i="42"/>
  <c r="F564" i="42"/>
  <c r="F565" i="42"/>
  <c r="F566" i="42"/>
  <c r="F567" i="42"/>
  <c r="F568" i="42"/>
  <c r="F569" i="42"/>
  <c r="F570" i="42"/>
  <c r="F571" i="42"/>
  <c r="F572" i="42"/>
  <c r="F573" i="42"/>
  <c r="F574" i="42"/>
  <c r="F575" i="42"/>
  <c r="F576" i="42"/>
  <c r="F577" i="42"/>
  <c r="F578" i="42"/>
  <c r="F579" i="42"/>
  <c r="F580" i="42"/>
  <c r="F581" i="42"/>
  <c r="F582" i="42"/>
  <c r="F583" i="42"/>
  <c r="F584" i="42"/>
  <c r="F585" i="42"/>
  <c r="F586" i="42"/>
  <c r="F587" i="42"/>
  <c r="F588" i="42"/>
  <c r="F589" i="42"/>
  <c r="F590" i="42"/>
  <c r="F591" i="42"/>
  <c r="F592" i="42"/>
  <c r="F593" i="42"/>
  <c r="F594" i="42"/>
  <c r="F595" i="42"/>
  <c r="F596" i="42"/>
  <c r="F597" i="42"/>
  <c r="F598" i="42"/>
  <c r="F599" i="42"/>
  <c r="F600" i="42"/>
  <c r="F601" i="42"/>
  <c r="F602" i="42"/>
  <c r="F603" i="42"/>
  <c r="F604" i="42"/>
  <c r="F605" i="42"/>
  <c r="F606" i="42"/>
  <c r="F607" i="42"/>
  <c r="F608" i="42"/>
  <c r="F609" i="42"/>
  <c r="F610" i="42"/>
  <c r="F611" i="42"/>
  <c r="F612" i="42"/>
  <c r="F613" i="42"/>
  <c r="F614" i="42"/>
  <c r="F615" i="42"/>
  <c r="F616" i="42"/>
  <c r="F617" i="42"/>
  <c r="F618" i="42"/>
  <c r="F619" i="42"/>
  <c r="F620" i="42"/>
  <c r="F621" i="42"/>
  <c r="F622" i="42"/>
  <c r="F623" i="42"/>
  <c r="F624" i="42"/>
  <c r="F625" i="42"/>
  <c r="F626" i="42"/>
  <c r="F627" i="42"/>
  <c r="F628" i="42"/>
  <c r="F629" i="42"/>
  <c r="F630" i="42"/>
  <c r="F631" i="42"/>
  <c r="F632" i="42"/>
  <c r="F633" i="42"/>
  <c r="F634" i="42"/>
  <c r="F635" i="42"/>
  <c r="F636" i="42"/>
  <c r="F637" i="42"/>
  <c r="F638" i="42"/>
  <c r="F639" i="42"/>
  <c r="F640" i="42"/>
  <c r="F641" i="42"/>
  <c r="F642" i="42"/>
  <c r="F643" i="42"/>
  <c r="F644" i="42"/>
  <c r="F645" i="42"/>
  <c r="F646" i="42"/>
  <c r="F647" i="42"/>
  <c r="F648" i="42"/>
  <c r="F649" i="42"/>
  <c r="F650" i="42"/>
  <c r="F651" i="42"/>
  <c r="F652" i="42"/>
  <c r="F653" i="42"/>
  <c r="F654" i="42"/>
  <c r="F655" i="42"/>
  <c r="F656" i="42"/>
  <c r="F657" i="42"/>
  <c r="F658" i="42"/>
  <c r="F659" i="42"/>
  <c r="F660" i="42"/>
  <c r="F661" i="42"/>
  <c r="F662" i="42"/>
  <c r="F663" i="42"/>
  <c r="F664" i="42"/>
  <c r="F665" i="42"/>
  <c r="F666" i="42"/>
  <c r="F667" i="42"/>
  <c r="F668" i="42"/>
  <c r="F669" i="42"/>
  <c r="F670" i="42"/>
  <c r="F671" i="42"/>
  <c r="F672" i="42"/>
  <c r="F673" i="42"/>
  <c r="F674" i="42"/>
  <c r="F675" i="42"/>
  <c r="F676" i="42"/>
  <c r="F677" i="42"/>
  <c r="F678" i="42"/>
  <c r="F679" i="42"/>
  <c r="F680" i="42"/>
  <c r="F681" i="42"/>
  <c r="F682" i="42"/>
  <c r="F683" i="42"/>
  <c r="F684" i="42"/>
  <c r="F685" i="42"/>
  <c r="F686" i="42"/>
  <c r="F687" i="42"/>
  <c r="F688" i="42"/>
  <c r="F689" i="42"/>
  <c r="F690" i="42"/>
  <c r="F691" i="42"/>
  <c r="F692" i="42"/>
  <c r="F693" i="42"/>
  <c r="F694" i="42"/>
  <c r="F695" i="42"/>
  <c r="F696" i="42"/>
  <c r="F697" i="42"/>
  <c r="F698" i="42"/>
  <c r="F699" i="42"/>
  <c r="F700" i="42"/>
  <c r="F701" i="42"/>
  <c r="F702" i="42"/>
  <c r="F703" i="42"/>
  <c r="F704" i="42"/>
  <c r="F705" i="42"/>
  <c r="F706" i="42"/>
  <c r="F707" i="42"/>
  <c r="F708" i="42"/>
  <c r="F709" i="42"/>
  <c r="F710" i="42"/>
  <c r="F711" i="42"/>
  <c r="F712" i="42"/>
  <c r="F713" i="42"/>
  <c r="F714" i="42"/>
  <c r="F715" i="42"/>
  <c r="F716" i="42"/>
  <c r="F717" i="42"/>
  <c r="F718" i="42"/>
  <c r="F719" i="42"/>
  <c r="F720" i="42"/>
  <c r="F721" i="42"/>
  <c r="F722" i="42"/>
  <c r="F723" i="42"/>
  <c r="F724" i="42"/>
  <c r="F725" i="42"/>
  <c r="F726" i="42"/>
  <c r="F727" i="42"/>
  <c r="F728" i="42"/>
  <c r="F729" i="42"/>
  <c r="F730" i="42"/>
  <c r="F731" i="42"/>
  <c r="F732" i="42"/>
  <c r="F733" i="42"/>
  <c r="F734" i="42"/>
  <c r="F735" i="42"/>
  <c r="F736" i="42"/>
  <c r="F737" i="42"/>
  <c r="F738" i="42"/>
  <c r="F739" i="42"/>
  <c r="F740" i="42"/>
  <c r="F741" i="42"/>
  <c r="F742" i="42"/>
  <c r="F743" i="42"/>
  <c r="F744" i="42"/>
  <c r="F745" i="42"/>
  <c r="F746" i="42"/>
  <c r="F747" i="42"/>
  <c r="F748" i="42"/>
  <c r="F749" i="42"/>
  <c r="F750" i="42"/>
  <c r="F751" i="42"/>
  <c r="F752" i="42"/>
  <c r="F753" i="42"/>
  <c r="F754" i="42"/>
  <c r="F755" i="42"/>
  <c r="F756" i="42"/>
  <c r="F757" i="42"/>
  <c r="F758" i="42"/>
  <c r="F759" i="42"/>
  <c r="F760" i="42"/>
  <c r="F761" i="42"/>
  <c r="F762" i="42"/>
  <c r="F763" i="42"/>
  <c r="F764" i="42"/>
  <c r="F765" i="42"/>
  <c r="F766" i="42"/>
  <c r="F767" i="42"/>
  <c r="F768" i="42"/>
  <c r="F769" i="42"/>
  <c r="F770" i="42"/>
  <c r="F771" i="42"/>
  <c r="F772" i="42"/>
  <c r="F773" i="42"/>
  <c r="F774" i="42"/>
  <c r="F775" i="42"/>
  <c r="F776" i="42"/>
  <c r="F777" i="42"/>
  <c r="F778" i="42"/>
  <c r="F779" i="42"/>
  <c r="F780" i="42"/>
  <c r="F781" i="42"/>
  <c r="F782" i="42"/>
  <c r="F783" i="42"/>
  <c r="F784" i="42"/>
  <c r="F785" i="42"/>
  <c r="F786" i="42"/>
  <c r="F787" i="42"/>
  <c r="F788" i="42"/>
  <c r="F789" i="42"/>
  <c r="F790" i="42"/>
  <c r="F791" i="42"/>
  <c r="F792" i="42"/>
  <c r="F793" i="42"/>
  <c r="F794" i="42"/>
  <c r="F795" i="42"/>
  <c r="F796" i="42"/>
  <c r="F797" i="42"/>
  <c r="F798" i="42"/>
  <c r="F799" i="42"/>
  <c r="F800" i="42"/>
  <c r="F801" i="42"/>
  <c r="F802" i="42"/>
  <c r="F803" i="42"/>
  <c r="F804" i="42"/>
  <c r="F805" i="42"/>
  <c r="F806" i="42"/>
  <c r="F807" i="42"/>
  <c r="F808" i="42"/>
  <c r="F809" i="42"/>
  <c r="F810" i="42"/>
  <c r="F811" i="42"/>
  <c r="F812" i="42"/>
  <c r="F813" i="42"/>
  <c r="F814" i="42"/>
  <c r="F815" i="42"/>
  <c r="F816" i="42"/>
  <c r="F817" i="42"/>
  <c r="F818" i="42"/>
  <c r="F819" i="42"/>
  <c r="F820" i="42"/>
  <c r="F821" i="42"/>
  <c r="F822" i="42"/>
  <c r="F823" i="42"/>
  <c r="F824" i="42"/>
  <c r="F825" i="42"/>
  <c r="F826" i="42"/>
  <c r="F827" i="42"/>
  <c r="F828" i="42"/>
  <c r="F829" i="42"/>
  <c r="F830" i="42"/>
  <c r="F831" i="42"/>
  <c r="F832" i="42"/>
  <c r="F833" i="42"/>
  <c r="F834" i="42"/>
  <c r="F835" i="42"/>
  <c r="F836" i="42"/>
  <c r="F837" i="42"/>
  <c r="F838" i="42"/>
  <c r="F839" i="42"/>
  <c r="F840" i="42"/>
  <c r="F841" i="42"/>
  <c r="F842" i="42"/>
  <c r="F843" i="42"/>
  <c r="F844" i="42"/>
  <c r="F845" i="42"/>
  <c r="F846" i="42"/>
  <c r="F847" i="42"/>
  <c r="F848" i="42"/>
  <c r="F849" i="42"/>
  <c r="F850" i="42"/>
  <c r="F851" i="42"/>
  <c r="F852" i="42"/>
  <c r="F853" i="42"/>
  <c r="F854" i="42"/>
  <c r="F855" i="42"/>
  <c r="F856" i="42"/>
  <c r="F857" i="42"/>
  <c r="F858" i="42"/>
  <c r="F859" i="42"/>
  <c r="F860" i="42"/>
  <c r="F861" i="42"/>
  <c r="F862" i="42"/>
  <c r="F863" i="42"/>
  <c r="F864" i="42"/>
  <c r="F865" i="42"/>
  <c r="F866" i="42"/>
  <c r="F867" i="42"/>
  <c r="F868" i="42"/>
  <c r="F869" i="42"/>
  <c r="F870" i="42"/>
  <c r="F871" i="42"/>
  <c r="F872" i="42"/>
  <c r="F873" i="42"/>
  <c r="F874" i="42"/>
  <c r="F875" i="42"/>
  <c r="F876" i="42"/>
  <c r="F877" i="42"/>
  <c r="F878" i="42"/>
  <c r="F879" i="42"/>
  <c r="F880" i="42"/>
  <c r="F881" i="42"/>
  <c r="F882" i="42"/>
  <c r="F883" i="42"/>
  <c r="F884" i="42"/>
  <c r="F885" i="42"/>
  <c r="F886" i="42"/>
  <c r="F887" i="42"/>
  <c r="F888" i="42"/>
  <c r="F889" i="42"/>
  <c r="F890" i="42"/>
  <c r="F891" i="42"/>
  <c r="F892" i="42"/>
  <c r="F893" i="42"/>
  <c r="F894" i="42"/>
  <c r="F895" i="42"/>
  <c r="F896" i="42"/>
  <c r="F897" i="42"/>
  <c r="F898" i="42"/>
  <c r="F899" i="42"/>
  <c r="F900" i="42"/>
  <c r="F901" i="42"/>
  <c r="F902" i="42"/>
  <c r="F903" i="42"/>
  <c r="F904" i="42"/>
  <c r="F905" i="42"/>
  <c r="F906" i="42"/>
  <c r="F907" i="42"/>
  <c r="F908" i="42"/>
  <c r="F909" i="42"/>
  <c r="F910" i="42"/>
  <c r="F911" i="42"/>
  <c r="F912" i="42"/>
  <c r="F913" i="42"/>
  <c r="E3" i="42"/>
  <c r="E5" i="42"/>
  <c r="E4" i="42"/>
  <c r="E2" i="42"/>
  <c r="F8" i="42" l="1"/>
  <c r="F5" i="20"/>
  <c r="H5" i="20"/>
  <c r="D5" i="20"/>
  <c r="F4" i="20"/>
  <c r="H4" i="20"/>
  <c r="J4" i="20"/>
  <c r="D4" i="20"/>
  <c r="J5" i="43"/>
  <c r="J4" i="43"/>
  <c r="J3" i="43"/>
  <c r="J2" i="43"/>
  <c r="L3" i="43"/>
  <c r="I12" i="20"/>
  <c r="I13" i="20"/>
  <c r="I14" i="20"/>
  <c r="I15" i="20"/>
  <c r="I16" i="20"/>
  <c r="I17" i="20"/>
  <c r="I18" i="20"/>
  <c r="I19" i="20"/>
  <c r="I20" i="20"/>
  <c r="I21" i="20"/>
  <c r="I22" i="20"/>
  <c r="I23" i="20"/>
  <c r="I24" i="20"/>
  <c r="I25" i="20"/>
  <c r="I26" i="20"/>
  <c r="I27" i="20"/>
  <c r="I28" i="20"/>
  <c r="I29" i="20"/>
  <c r="I30" i="20"/>
  <c r="I31" i="20"/>
  <c r="I32" i="20"/>
  <c r="I33" i="20"/>
  <c r="I34" i="20"/>
  <c r="I35" i="20"/>
  <c r="I36" i="20"/>
  <c r="I37" i="20"/>
  <c r="I38" i="20"/>
  <c r="I39" i="20"/>
  <c r="I40" i="20"/>
  <c r="I41" i="20"/>
  <c r="I42" i="20"/>
  <c r="I43" i="20"/>
  <c r="I44" i="20"/>
  <c r="I45" i="20"/>
  <c r="I46" i="20"/>
  <c r="I47" i="20"/>
  <c r="I48" i="20"/>
  <c r="I49" i="20"/>
  <c r="I50" i="20"/>
  <c r="I51" i="20"/>
  <c r="I52" i="20"/>
  <c r="I53" i="20"/>
  <c r="I54" i="20"/>
  <c r="I55" i="20"/>
  <c r="I56" i="20"/>
  <c r="I57" i="20"/>
  <c r="I58" i="20"/>
  <c r="I59" i="20"/>
  <c r="I60" i="20"/>
  <c r="I61" i="20"/>
  <c r="I62" i="20"/>
  <c r="I63" i="20"/>
  <c r="I64" i="20"/>
  <c r="I65" i="20"/>
  <c r="I66" i="20"/>
  <c r="I67" i="20"/>
  <c r="I68" i="20"/>
  <c r="I69" i="20"/>
  <c r="I70" i="20"/>
  <c r="I71" i="20"/>
  <c r="I72" i="20"/>
  <c r="I73" i="20"/>
  <c r="I74" i="20"/>
  <c r="I75" i="20"/>
  <c r="I76" i="20"/>
  <c r="I77" i="20"/>
  <c r="I78" i="20"/>
  <c r="I79" i="20"/>
  <c r="I80" i="20"/>
  <c r="I81" i="20"/>
  <c r="I82" i="20"/>
  <c r="I83" i="20"/>
  <c r="I84" i="20"/>
  <c r="I85" i="20"/>
  <c r="I86" i="20"/>
  <c r="I87" i="20"/>
  <c r="I88" i="20"/>
  <c r="I89" i="20"/>
  <c r="I90" i="20"/>
  <c r="I91" i="20"/>
  <c r="I92" i="20"/>
  <c r="I93" i="20"/>
  <c r="I94" i="20"/>
  <c r="I95" i="20"/>
  <c r="I96" i="20"/>
  <c r="I97" i="20"/>
  <c r="I98" i="20"/>
  <c r="I99" i="20"/>
  <c r="I100" i="20"/>
  <c r="I101" i="20"/>
  <c r="I102" i="20"/>
  <c r="I103" i="20"/>
  <c r="I104" i="20"/>
  <c r="I105" i="20"/>
  <c r="I106" i="20"/>
  <c r="I107" i="20"/>
  <c r="I108" i="20"/>
  <c r="K108" i="20" s="1"/>
  <c r="I109" i="20"/>
  <c r="K109" i="20" s="1"/>
  <c r="X109" i="20" s="1"/>
  <c r="I110" i="20"/>
  <c r="K110" i="20" s="1"/>
  <c r="I111" i="20"/>
  <c r="I112" i="20"/>
  <c r="K112" i="20" s="1"/>
  <c r="I113" i="20"/>
  <c r="I114" i="20"/>
  <c r="K114" i="20" s="1"/>
  <c r="I115" i="20"/>
  <c r="K115" i="20" s="1"/>
  <c r="I116" i="20"/>
  <c r="K116" i="20" s="1"/>
  <c r="I117" i="20"/>
  <c r="I118" i="20"/>
  <c r="I119" i="20"/>
  <c r="I120" i="20"/>
  <c r="I121" i="20"/>
  <c r="I122" i="20"/>
  <c r="K122" i="20" s="1"/>
  <c r="X122" i="20" s="1"/>
  <c r="I123" i="20"/>
  <c r="K123" i="20" s="1"/>
  <c r="AD123" i="20" s="1"/>
  <c r="I124" i="20"/>
  <c r="K124" i="20" s="1"/>
  <c r="X124" i="20" s="1"/>
  <c r="I125" i="20"/>
  <c r="K125" i="20" s="1"/>
  <c r="X125" i="20" s="1"/>
  <c r="I126" i="20"/>
  <c r="K126" i="20" s="1"/>
  <c r="I127" i="20"/>
  <c r="K127" i="20" s="1"/>
  <c r="I128" i="20"/>
  <c r="K128" i="20" s="1"/>
  <c r="I129" i="20"/>
  <c r="K129" i="20" s="1"/>
  <c r="X129" i="20" s="1"/>
  <c r="I130" i="20"/>
  <c r="K130" i="20" s="1"/>
  <c r="X130" i="20" s="1"/>
  <c r="I131" i="20"/>
  <c r="I132" i="20"/>
  <c r="I133" i="20"/>
  <c r="K133" i="20" s="1"/>
  <c r="X133" i="20" s="1"/>
  <c r="I134" i="20"/>
  <c r="K134" i="20" s="1"/>
  <c r="I135" i="20"/>
  <c r="I136" i="20"/>
  <c r="K136" i="20" s="1"/>
  <c r="X136" i="20" s="1"/>
  <c r="I137" i="20"/>
  <c r="I138" i="20"/>
  <c r="K138" i="20" s="1"/>
  <c r="X138" i="20" s="1"/>
  <c r="I139" i="20"/>
  <c r="K139" i="20" s="1"/>
  <c r="X139" i="20" s="1"/>
  <c r="I140" i="20"/>
  <c r="K140" i="20" s="1"/>
  <c r="I141" i="20"/>
  <c r="K141" i="20" s="1"/>
  <c r="Z141" i="20" s="1"/>
  <c r="I142" i="20"/>
  <c r="K142" i="20" s="1"/>
  <c r="X142" i="20" s="1"/>
  <c r="I143" i="20"/>
  <c r="I144" i="20"/>
  <c r="K144" i="20" s="1"/>
  <c r="I145" i="20"/>
  <c r="K145" i="20" s="1"/>
  <c r="X145" i="20" s="1"/>
  <c r="I146" i="20"/>
  <c r="K146" i="20" s="1"/>
  <c r="X146" i="20" s="1"/>
  <c r="I147" i="20"/>
  <c r="K147" i="20" s="1"/>
  <c r="X147" i="20" s="1"/>
  <c r="I148" i="20"/>
  <c r="K148" i="20" s="1"/>
  <c r="I149" i="20"/>
  <c r="K149" i="20" s="1"/>
  <c r="X149" i="20" s="1"/>
  <c r="I150" i="20"/>
  <c r="K150" i="20" s="1"/>
  <c r="X150" i="20" s="1"/>
  <c r="I151" i="20"/>
  <c r="K151" i="20" s="1"/>
  <c r="I152" i="20"/>
  <c r="K152" i="20" s="1"/>
  <c r="I153" i="20"/>
  <c r="I154" i="20"/>
  <c r="K154" i="20" s="1"/>
  <c r="X154" i="20" s="1"/>
  <c r="I155" i="20"/>
  <c r="K155" i="20" s="1"/>
  <c r="X155" i="20" s="1"/>
  <c r="I156" i="20"/>
  <c r="K156" i="20" s="1"/>
  <c r="X156" i="20" s="1"/>
  <c r="I157" i="20"/>
  <c r="K157" i="20" s="1"/>
  <c r="I158" i="20"/>
  <c r="K158" i="20" s="1"/>
  <c r="X158" i="20" s="1"/>
  <c r="I159" i="20"/>
  <c r="I160" i="20"/>
  <c r="K160" i="20" s="1"/>
  <c r="I161" i="20"/>
  <c r="I162" i="20"/>
  <c r="I163" i="20"/>
  <c r="K163" i="20" s="1"/>
  <c r="X163" i="20" s="1"/>
  <c r="I164" i="20"/>
  <c r="K164" i="20" s="1"/>
  <c r="I165" i="20"/>
  <c r="K165" i="20" s="1"/>
  <c r="X165" i="20" s="1"/>
  <c r="I166" i="20"/>
  <c r="K166" i="20" s="1"/>
  <c r="X166" i="20" s="1"/>
  <c r="I167" i="20"/>
  <c r="I168" i="20"/>
  <c r="K168" i="20" s="1"/>
  <c r="I169" i="20"/>
  <c r="K169" i="20" s="1"/>
  <c r="X169" i="20" s="1"/>
  <c r="I170" i="20"/>
  <c r="K170" i="20" s="1"/>
  <c r="X170" i="20" s="1"/>
  <c r="I171" i="20"/>
  <c r="K171" i="20" s="1"/>
  <c r="I172" i="20"/>
  <c r="K172" i="20" s="1"/>
  <c r="I173" i="20"/>
  <c r="I174" i="20"/>
  <c r="K174" i="20" s="1"/>
  <c r="I175" i="20"/>
  <c r="K175" i="20" s="1"/>
  <c r="X175" i="20" s="1"/>
  <c r="I176" i="20"/>
  <c r="K176" i="20" s="1"/>
  <c r="I177" i="20"/>
  <c r="I178" i="20"/>
  <c r="K178" i="20" s="1"/>
  <c r="X178" i="20" s="1"/>
  <c r="I179" i="20"/>
  <c r="K179" i="20" s="1"/>
  <c r="X179" i="20" s="1"/>
  <c r="I180" i="20"/>
  <c r="K180" i="20" s="1"/>
  <c r="Y180" i="20" s="1"/>
  <c r="I181" i="20"/>
  <c r="K181" i="20" s="1"/>
  <c r="X181" i="20" s="1"/>
  <c r="I182" i="20"/>
  <c r="K182" i="20" s="1"/>
  <c r="X182" i="20" s="1"/>
  <c r="I183" i="20"/>
  <c r="I184" i="20"/>
  <c r="K184" i="20" s="1"/>
  <c r="I185" i="20"/>
  <c r="I186" i="20"/>
  <c r="I187" i="20"/>
  <c r="K187" i="20" s="1"/>
  <c r="X187" i="20" s="1"/>
  <c r="I188" i="20"/>
  <c r="K188" i="20" s="1"/>
  <c r="I189" i="20"/>
  <c r="K189" i="20" s="1"/>
  <c r="I190" i="20"/>
  <c r="K190" i="20" s="1"/>
  <c r="I191" i="20"/>
  <c r="K191" i="20" s="1"/>
  <c r="X191" i="20" s="1"/>
  <c r="I192" i="20"/>
  <c r="I193" i="20"/>
  <c r="K193" i="20" s="1"/>
  <c r="X193" i="20" s="1"/>
  <c r="I194" i="20"/>
  <c r="K194" i="20" s="1"/>
  <c r="X194" i="20" s="1"/>
  <c r="I195" i="20"/>
  <c r="K195" i="20" s="1"/>
  <c r="X195" i="20" s="1"/>
  <c r="I196" i="20"/>
  <c r="K196" i="20" s="1"/>
  <c r="I197" i="20"/>
  <c r="K197" i="20" s="1"/>
  <c r="X197" i="20" s="1"/>
  <c r="I198" i="20"/>
  <c r="K198" i="20" s="1"/>
  <c r="I199" i="20"/>
  <c r="K199" i="20" s="1"/>
  <c r="X199" i="20" s="1"/>
  <c r="I200" i="20"/>
  <c r="K200" i="20" s="1"/>
  <c r="I201" i="20"/>
  <c r="I202" i="20"/>
  <c r="K202" i="20" s="1"/>
  <c r="X202" i="20" s="1"/>
  <c r="I203" i="20"/>
  <c r="K203" i="20" s="1"/>
  <c r="X203" i="20" s="1"/>
  <c r="I204" i="20"/>
  <c r="K204" i="20" s="1"/>
  <c r="I205" i="20"/>
  <c r="K205" i="20" s="1"/>
  <c r="X205" i="20" s="1"/>
  <c r="I206" i="20"/>
  <c r="K206" i="20" s="1"/>
  <c r="AB206" i="20" s="1"/>
  <c r="I207" i="20"/>
  <c r="K207" i="20" s="1"/>
  <c r="I208" i="20"/>
  <c r="K208" i="20" s="1"/>
  <c r="I209" i="20"/>
  <c r="I210" i="20"/>
  <c r="I211" i="20"/>
  <c r="K211" i="20" s="1"/>
  <c r="X211" i="20" s="1"/>
  <c r="I212" i="20"/>
  <c r="K212" i="20" s="1"/>
  <c r="I213" i="20"/>
  <c r="K213" i="20" s="1"/>
  <c r="X213" i="20" s="1"/>
  <c r="I214" i="20"/>
  <c r="K214" i="20" s="1"/>
  <c r="I215" i="20"/>
  <c r="K215" i="20" s="1"/>
  <c r="X215" i="20" s="1"/>
  <c r="I216" i="20"/>
  <c r="K216" i="20" s="1"/>
  <c r="X216" i="20" s="1"/>
  <c r="I217" i="20"/>
  <c r="K217" i="20" s="1"/>
  <c r="X217" i="20" s="1"/>
  <c r="I218" i="20"/>
  <c r="K218" i="20" s="1"/>
  <c r="X218" i="20" s="1"/>
  <c r="I219" i="20"/>
  <c r="I220" i="20"/>
  <c r="K220" i="20" s="1"/>
  <c r="I221" i="20"/>
  <c r="K221" i="20" s="1"/>
  <c r="X221" i="20" s="1"/>
  <c r="I222" i="20"/>
  <c r="K222" i="20" s="1"/>
  <c r="X222" i="20" s="1"/>
  <c r="I223" i="20"/>
  <c r="K223" i="20" s="1"/>
  <c r="X223" i="20" s="1"/>
  <c r="I224" i="20"/>
  <c r="K224" i="20" s="1"/>
  <c r="I225" i="20"/>
  <c r="K225" i="20" s="1"/>
  <c r="X225" i="20" s="1"/>
  <c r="I226" i="20"/>
  <c r="K226" i="20" s="1"/>
  <c r="I227" i="20"/>
  <c r="I228" i="20"/>
  <c r="K228" i="20" s="1"/>
  <c r="I229" i="20"/>
  <c r="K229" i="20" s="1"/>
  <c r="X229" i="20" s="1"/>
  <c r="I230" i="20"/>
  <c r="K230" i="20" s="1"/>
  <c r="I231" i="20"/>
  <c r="K231" i="20" s="1"/>
  <c r="X231" i="20" s="1"/>
  <c r="I232" i="20"/>
  <c r="K232" i="20" s="1"/>
  <c r="I233" i="20"/>
  <c r="I234" i="20"/>
  <c r="K234" i="20" s="1"/>
  <c r="X234" i="20" s="1"/>
  <c r="I235" i="20"/>
  <c r="K235" i="20" s="1"/>
  <c r="X235" i="20" s="1"/>
  <c r="I236" i="20"/>
  <c r="K236" i="20" s="1"/>
  <c r="X236" i="20" s="1"/>
  <c r="I237" i="20"/>
  <c r="K237" i="20" s="1"/>
  <c r="I238" i="20"/>
  <c r="K238" i="20" s="1"/>
  <c r="X238" i="20" s="1"/>
  <c r="I239" i="20"/>
  <c r="K239" i="20" s="1"/>
  <c r="X239" i="20" s="1"/>
  <c r="I240" i="20"/>
  <c r="K240" i="20" s="1"/>
  <c r="X240" i="20" s="1"/>
  <c r="I241" i="20"/>
  <c r="K241" i="20" s="1"/>
  <c r="X241" i="20" s="1"/>
  <c r="I242" i="20"/>
  <c r="K242" i="20" s="1"/>
  <c r="X242" i="20" s="1"/>
  <c r="I243" i="20"/>
  <c r="K243" i="20" s="1"/>
  <c r="X243" i="20" s="1"/>
  <c r="I244" i="20"/>
  <c r="K244" i="20" s="1"/>
  <c r="X244" i="20" s="1"/>
  <c r="I245" i="20"/>
  <c r="K245" i="20" s="1"/>
  <c r="I246" i="20"/>
  <c r="K246" i="20" s="1"/>
  <c r="X246" i="20" s="1"/>
  <c r="I247" i="20"/>
  <c r="K247" i="20" s="1"/>
  <c r="X247" i="20" s="1"/>
  <c r="I248" i="20"/>
  <c r="K248" i="20" s="1"/>
  <c r="X248" i="20" s="1"/>
  <c r="I249" i="20"/>
  <c r="K249" i="20" s="1"/>
  <c r="X249" i="20" s="1"/>
  <c r="I250" i="20"/>
  <c r="K250" i="20" s="1"/>
  <c r="I251" i="20"/>
  <c r="K251" i="20" s="1"/>
  <c r="X251" i="20" s="1"/>
  <c r="I252" i="20"/>
  <c r="K252" i="20" s="1"/>
  <c r="X252" i="20" s="1"/>
  <c r="I253" i="20"/>
  <c r="K253" i="20" s="1"/>
  <c r="X253" i="20" s="1"/>
  <c r="I254" i="20"/>
  <c r="K254" i="20" s="1"/>
  <c r="I255" i="20"/>
  <c r="I256" i="20"/>
  <c r="I257" i="20"/>
  <c r="I258" i="20"/>
  <c r="I259" i="20"/>
  <c r="I260" i="20"/>
  <c r="I261" i="20"/>
  <c r="I262" i="20"/>
  <c r="I263" i="20"/>
  <c r="I264" i="20"/>
  <c r="I265" i="20"/>
  <c r="I266" i="20"/>
  <c r="I267" i="20"/>
  <c r="I268" i="20"/>
  <c r="I269" i="20"/>
  <c r="I270" i="20"/>
  <c r="I271" i="20"/>
  <c r="I272" i="20"/>
  <c r="I273" i="20"/>
  <c r="I274" i="20"/>
  <c r="I275" i="20"/>
  <c r="I276" i="20"/>
  <c r="I277" i="20"/>
  <c r="I278" i="20"/>
  <c r="I279" i="20"/>
  <c r="I280" i="20"/>
  <c r="I281" i="20"/>
  <c r="I282" i="20"/>
  <c r="I283" i="20"/>
  <c r="I284" i="20"/>
  <c r="I285" i="20"/>
  <c r="I286" i="20"/>
  <c r="I287" i="20"/>
  <c r="I288" i="20"/>
  <c r="I289" i="20"/>
  <c r="I290" i="20"/>
  <c r="I291" i="20"/>
  <c r="I292" i="20"/>
  <c r="I293" i="20"/>
  <c r="I294" i="20"/>
  <c r="I295" i="20"/>
  <c r="I296" i="20"/>
  <c r="I297" i="20"/>
  <c r="I298" i="20"/>
  <c r="I299" i="20"/>
  <c r="I300" i="20"/>
  <c r="I301" i="20"/>
  <c r="I302" i="20"/>
  <c r="I303" i="20"/>
  <c r="I304" i="20"/>
  <c r="I305" i="20"/>
  <c r="I306" i="20"/>
  <c r="I307" i="20"/>
  <c r="I308" i="20"/>
  <c r="I309" i="20"/>
  <c r="I310" i="20"/>
  <c r="I311" i="20"/>
  <c r="I312" i="20"/>
  <c r="I313" i="20"/>
  <c r="I314" i="20"/>
  <c r="I315" i="20"/>
  <c r="I316" i="20"/>
  <c r="I317" i="20"/>
  <c r="I318" i="20"/>
  <c r="I319" i="20"/>
  <c r="I320" i="20"/>
  <c r="I321" i="20"/>
  <c r="I322" i="20"/>
  <c r="I323" i="20"/>
  <c r="I324" i="20"/>
  <c r="I325" i="20"/>
  <c r="I326" i="20"/>
  <c r="I327" i="20"/>
  <c r="I328" i="20"/>
  <c r="I329" i="20"/>
  <c r="I330" i="20"/>
  <c r="I331" i="20"/>
  <c r="I332" i="20"/>
  <c r="I333" i="20"/>
  <c r="I334" i="20"/>
  <c r="I335" i="20"/>
  <c r="I336" i="20"/>
  <c r="I337" i="20"/>
  <c r="I338" i="20"/>
  <c r="I339" i="20"/>
  <c r="I340" i="20"/>
  <c r="I341" i="20"/>
  <c r="I342" i="20"/>
  <c r="I343" i="20"/>
  <c r="K343" i="20" s="1"/>
  <c r="X343" i="20" s="1"/>
  <c r="I344" i="20"/>
  <c r="K344" i="20" s="1"/>
  <c r="X344" i="20" s="1"/>
  <c r="I345" i="20"/>
  <c r="I346" i="20"/>
  <c r="I347" i="20"/>
  <c r="I348" i="20"/>
  <c r="K348" i="20" s="1"/>
  <c r="X348" i="20" s="1"/>
  <c r="I349" i="20"/>
  <c r="K349" i="20" s="1"/>
  <c r="X349" i="20" s="1"/>
  <c r="I350" i="20"/>
  <c r="I351" i="20"/>
  <c r="I352" i="20"/>
  <c r="I353" i="20"/>
  <c r="I354" i="20"/>
  <c r="I355" i="20"/>
  <c r="K355" i="20" s="1"/>
  <c r="X355" i="20" s="1"/>
  <c r="I356" i="20"/>
  <c r="K356" i="20" s="1"/>
  <c r="X356" i="20" s="1"/>
  <c r="I357" i="20"/>
  <c r="K357" i="20" s="1"/>
  <c r="I358" i="20"/>
  <c r="I359" i="20"/>
  <c r="I360" i="20"/>
  <c r="K360" i="20" s="1"/>
  <c r="I361" i="20"/>
  <c r="I362" i="20"/>
  <c r="I363" i="20"/>
  <c r="I364" i="20"/>
  <c r="I365" i="20"/>
  <c r="I366" i="20"/>
  <c r="K366" i="20" s="1"/>
  <c r="I367" i="20"/>
  <c r="I368" i="20"/>
  <c r="K368" i="20" s="1"/>
  <c r="X368" i="20" s="1"/>
  <c r="I369" i="20"/>
  <c r="I370" i="20"/>
  <c r="I371" i="20"/>
  <c r="I372" i="20"/>
  <c r="I373" i="20"/>
  <c r="I374" i="20"/>
  <c r="I375" i="20"/>
  <c r="I376" i="20"/>
  <c r="I377" i="20"/>
  <c r="I378" i="20"/>
  <c r="I379" i="20"/>
  <c r="I380" i="20"/>
  <c r="I381" i="20"/>
  <c r="I382" i="20"/>
  <c r="I383" i="20"/>
  <c r="I384" i="20"/>
  <c r="I385" i="20"/>
  <c r="I386" i="20"/>
  <c r="I387" i="20"/>
  <c r="I388" i="20"/>
  <c r="I389" i="20"/>
  <c r="I390" i="20"/>
  <c r="I391" i="20"/>
  <c r="I392" i="20"/>
  <c r="I393" i="20"/>
  <c r="I394" i="20"/>
  <c r="I395" i="20"/>
  <c r="I396" i="20"/>
  <c r="I397" i="20"/>
  <c r="I398" i="20"/>
  <c r="I399" i="20"/>
  <c r="I400" i="20"/>
  <c r="I401" i="20"/>
  <c r="I402" i="20"/>
  <c r="I11" i="20"/>
  <c r="K111" i="20"/>
  <c r="K117" i="20"/>
  <c r="Z117" i="20" s="1"/>
  <c r="K118" i="20"/>
  <c r="X118" i="20" s="1"/>
  <c r="K135" i="20"/>
  <c r="K153" i="20"/>
  <c r="X153" i="20" s="1"/>
  <c r="K183" i="20"/>
  <c r="X183" i="20" s="1"/>
  <c r="K201" i="20"/>
  <c r="X201" i="20" s="1"/>
  <c r="K219" i="20"/>
  <c r="K120" i="20"/>
  <c r="AC120" i="20" s="1"/>
  <c r="K121" i="20"/>
  <c r="K132" i="20"/>
  <c r="K162" i="20"/>
  <c r="K186" i="20"/>
  <c r="K192" i="20"/>
  <c r="X192" i="20" s="1"/>
  <c r="K210" i="20"/>
  <c r="X210" i="20" s="1"/>
  <c r="K113" i="20"/>
  <c r="X113" i="20" s="1"/>
  <c r="K119" i="20"/>
  <c r="K131" i="20"/>
  <c r="X131" i="20" s="1"/>
  <c r="K137" i="20"/>
  <c r="X137" i="20" s="1"/>
  <c r="K143" i="20"/>
  <c r="K159" i="20"/>
  <c r="Z159" i="20" s="1"/>
  <c r="K161" i="20"/>
  <c r="X161" i="20" s="1"/>
  <c r="K167" i="20"/>
  <c r="X167" i="20" s="1"/>
  <c r="K173" i="20"/>
  <c r="K177" i="20"/>
  <c r="AC177" i="20" s="1"/>
  <c r="K185" i="20"/>
  <c r="X185" i="20" s="1"/>
  <c r="K209" i="20"/>
  <c r="X209" i="20" s="1"/>
  <c r="K227" i="20"/>
  <c r="X227" i="20" s="1"/>
  <c r="K233" i="20"/>
  <c r="X233" i="20" s="1"/>
  <c r="L108" i="20"/>
  <c r="L109" i="20"/>
  <c r="L110" i="20"/>
  <c r="L111" i="20"/>
  <c r="L112" i="20"/>
  <c r="L113" i="20"/>
  <c r="L114" i="20"/>
  <c r="L115" i="20"/>
  <c r="L116" i="20"/>
  <c r="L117" i="20"/>
  <c r="L118" i="20"/>
  <c r="L119" i="20"/>
  <c r="L120" i="20"/>
  <c r="L121" i="20"/>
  <c r="L122" i="20"/>
  <c r="L123" i="20"/>
  <c r="L124" i="20"/>
  <c r="L125" i="20"/>
  <c r="L126" i="20"/>
  <c r="L127" i="20"/>
  <c r="L128" i="20"/>
  <c r="N128" i="20" s="1"/>
  <c r="O128" i="20" s="1"/>
  <c r="P128" i="20" s="1"/>
  <c r="Q128" i="20" s="1"/>
  <c r="R128" i="20" s="1"/>
  <c r="S128" i="20" s="1"/>
  <c r="T128" i="20" s="1"/>
  <c r="L129" i="20"/>
  <c r="N129" i="20" s="1"/>
  <c r="O129" i="20" s="1"/>
  <c r="P129" i="20" s="1"/>
  <c r="Q129" i="20" s="1"/>
  <c r="R129" i="20" s="1"/>
  <c r="S129" i="20" s="1"/>
  <c r="T129" i="20" s="1"/>
  <c r="L130" i="20"/>
  <c r="N130" i="20" s="1"/>
  <c r="O130" i="20" s="1"/>
  <c r="P130" i="20" s="1"/>
  <c r="Q130" i="20" s="1"/>
  <c r="R130" i="20" s="1"/>
  <c r="S130" i="20" s="1"/>
  <c r="T130" i="20" s="1"/>
  <c r="L131" i="20"/>
  <c r="N131" i="20" s="1"/>
  <c r="O131" i="20" s="1"/>
  <c r="P131" i="20" s="1"/>
  <c r="Q131" i="20" s="1"/>
  <c r="R131" i="20" s="1"/>
  <c r="S131" i="20" s="1"/>
  <c r="T131" i="20" s="1"/>
  <c r="L132" i="20"/>
  <c r="N132" i="20" s="1"/>
  <c r="O132" i="20" s="1"/>
  <c r="P132" i="20" s="1"/>
  <c r="Q132" i="20" s="1"/>
  <c r="R132" i="20" s="1"/>
  <c r="S132" i="20" s="1"/>
  <c r="T132" i="20" s="1"/>
  <c r="L133" i="20"/>
  <c r="N133" i="20" s="1"/>
  <c r="O133" i="20" s="1"/>
  <c r="P133" i="20" s="1"/>
  <c r="Q133" i="20" s="1"/>
  <c r="R133" i="20" s="1"/>
  <c r="S133" i="20" s="1"/>
  <c r="T133" i="20" s="1"/>
  <c r="L134" i="20"/>
  <c r="N134" i="20" s="1"/>
  <c r="O134" i="20" s="1"/>
  <c r="P134" i="20" s="1"/>
  <c r="Q134" i="20" s="1"/>
  <c r="R134" i="20" s="1"/>
  <c r="S134" i="20" s="1"/>
  <c r="T134" i="20" s="1"/>
  <c r="L135" i="20"/>
  <c r="N135" i="20" s="1"/>
  <c r="O135" i="20" s="1"/>
  <c r="P135" i="20" s="1"/>
  <c r="Q135" i="20" s="1"/>
  <c r="R135" i="20" s="1"/>
  <c r="S135" i="20" s="1"/>
  <c r="T135" i="20" s="1"/>
  <c r="L136" i="20"/>
  <c r="N136" i="20" s="1"/>
  <c r="O136" i="20" s="1"/>
  <c r="P136" i="20" s="1"/>
  <c r="Q136" i="20" s="1"/>
  <c r="R136" i="20" s="1"/>
  <c r="S136" i="20" s="1"/>
  <c r="T136" i="20" s="1"/>
  <c r="L137" i="20"/>
  <c r="N137" i="20" s="1"/>
  <c r="O137" i="20" s="1"/>
  <c r="P137" i="20" s="1"/>
  <c r="Q137" i="20" s="1"/>
  <c r="R137" i="20" s="1"/>
  <c r="S137" i="20" s="1"/>
  <c r="T137" i="20" s="1"/>
  <c r="L138" i="20"/>
  <c r="N138" i="20" s="1"/>
  <c r="O138" i="20" s="1"/>
  <c r="P138" i="20" s="1"/>
  <c r="Q138" i="20" s="1"/>
  <c r="R138" i="20" s="1"/>
  <c r="S138" i="20" s="1"/>
  <c r="T138" i="20" s="1"/>
  <c r="L139" i="20"/>
  <c r="N139" i="20" s="1"/>
  <c r="O139" i="20" s="1"/>
  <c r="P139" i="20" s="1"/>
  <c r="Q139" i="20" s="1"/>
  <c r="R139" i="20" s="1"/>
  <c r="S139" i="20" s="1"/>
  <c r="T139" i="20" s="1"/>
  <c r="L140" i="20"/>
  <c r="N140" i="20" s="1"/>
  <c r="O140" i="20" s="1"/>
  <c r="P140" i="20" s="1"/>
  <c r="Q140" i="20" s="1"/>
  <c r="R140" i="20" s="1"/>
  <c r="S140" i="20" s="1"/>
  <c r="T140" i="20" s="1"/>
  <c r="L141" i="20"/>
  <c r="N141" i="20" s="1"/>
  <c r="O141" i="20" s="1"/>
  <c r="P141" i="20" s="1"/>
  <c r="Q141" i="20" s="1"/>
  <c r="R141" i="20" s="1"/>
  <c r="S141" i="20" s="1"/>
  <c r="T141" i="20" s="1"/>
  <c r="L142" i="20"/>
  <c r="N142" i="20" s="1"/>
  <c r="O142" i="20" s="1"/>
  <c r="P142" i="20" s="1"/>
  <c r="Q142" i="20" s="1"/>
  <c r="R142" i="20" s="1"/>
  <c r="S142" i="20" s="1"/>
  <c r="T142" i="20" s="1"/>
  <c r="L143" i="20"/>
  <c r="N143" i="20" s="1"/>
  <c r="O143" i="20" s="1"/>
  <c r="P143" i="20" s="1"/>
  <c r="Q143" i="20" s="1"/>
  <c r="R143" i="20" s="1"/>
  <c r="L144" i="20"/>
  <c r="N144" i="20" s="1"/>
  <c r="O144" i="20" s="1"/>
  <c r="P144" i="20" s="1"/>
  <c r="Q144" i="20" s="1"/>
  <c r="R144" i="20" s="1"/>
  <c r="S144" i="20" s="1"/>
  <c r="T144" i="20" s="1"/>
  <c r="L145" i="20"/>
  <c r="N145" i="20" s="1"/>
  <c r="O145" i="20" s="1"/>
  <c r="P145" i="20" s="1"/>
  <c r="Q145" i="20" s="1"/>
  <c r="R145" i="20" s="1"/>
  <c r="S145" i="20" s="1"/>
  <c r="T145" i="20" s="1"/>
  <c r="L146" i="20"/>
  <c r="N146" i="20" s="1"/>
  <c r="O146" i="20" s="1"/>
  <c r="P146" i="20" s="1"/>
  <c r="Q146" i="20" s="1"/>
  <c r="R146" i="20" s="1"/>
  <c r="S146" i="20" s="1"/>
  <c r="T146" i="20" s="1"/>
  <c r="L147" i="20"/>
  <c r="N147" i="20" s="1"/>
  <c r="O147" i="20" s="1"/>
  <c r="L148" i="20"/>
  <c r="N148" i="20" s="1"/>
  <c r="O148" i="20" s="1"/>
  <c r="P148" i="20" s="1"/>
  <c r="Q148" i="20" s="1"/>
  <c r="R148" i="20" s="1"/>
  <c r="S148" i="20" s="1"/>
  <c r="T148" i="20" s="1"/>
  <c r="L149" i="20"/>
  <c r="N149" i="20" s="1"/>
  <c r="O149" i="20" s="1"/>
  <c r="P149" i="20" s="1"/>
  <c r="Q149" i="20" s="1"/>
  <c r="R149" i="20" s="1"/>
  <c r="S149" i="20" s="1"/>
  <c r="T149" i="20" s="1"/>
  <c r="L150" i="20"/>
  <c r="N150" i="20" s="1"/>
  <c r="O150" i="20" s="1"/>
  <c r="P150" i="20" s="1"/>
  <c r="Q150" i="20" s="1"/>
  <c r="R150" i="20" s="1"/>
  <c r="S150" i="20" s="1"/>
  <c r="T150" i="20" s="1"/>
  <c r="L151" i="20"/>
  <c r="N151" i="20" s="1"/>
  <c r="O151" i="20" s="1"/>
  <c r="P151" i="20" s="1"/>
  <c r="Q151" i="20" s="1"/>
  <c r="R151" i="20" s="1"/>
  <c r="S151" i="20" s="1"/>
  <c r="T151" i="20" s="1"/>
  <c r="L152" i="20"/>
  <c r="N152" i="20" s="1"/>
  <c r="O152" i="20" s="1"/>
  <c r="P152" i="20" s="1"/>
  <c r="Q152" i="20" s="1"/>
  <c r="R152" i="20" s="1"/>
  <c r="S152" i="20" s="1"/>
  <c r="T152" i="20" s="1"/>
  <c r="L153" i="20"/>
  <c r="N153" i="20" s="1"/>
  <c r="O153" i="20" s="1"/>
  <c r="P153" i="20" s="1"/>
  <c r="Q153" i="20" s="1"/>
  <c r="R153" i="20" s="1"/>
  <c r="S153" i="20" s="1"/>
  <c r="T153" i="20" s="1"/>
  <c r="L154" i="20"/>
  <c r="N154" i="20" s="1"/>
  <c r="O154" i="20" s="1"/>
  <c r="P154" i="20" s="1"/>
  <c r="Q154" i="20" s="1"/>
  <c r="R154" i="20" s="1"/>
  <c r="S154" i="20" s="1"/>
  <c r="T154" i="20" s="1"/>
  <c r="L155" i="20"/>
  <c r="N155" i="20" s="1"/>
  <c r="O155" i="20" s="1"/>
  <c r="P155" i="20" s="1"/>
  <c r="Q155" i="20" s="1"/>
  <c r="R155" i="20" s="1"/>
  <c r="S155" i="20" s="1"/>
  <c r="T155" i="20" s="1"/>
  <c r="L156" i="20"/>
  <c r="N156" i="20" s="1"/>
  <c r="O156" i="20" s="1"/>
  <c r="P156" i="20" s="1"/>
  <c r="Q156" i="20" s="1"/>
  <c r="R156" i="20" s="1"/>
  <c r="S156" i="20" s="1"/>
  <c r="T156" i="20" s="1"/>
  <c r="L157" i="20"/>
  <c r="N157" i="20" s="1"/>
  <c r="O157" i="20" s="1"/>
  <c r="P157" i="20" s="1"/>
  <c r="Q157" i="20" s="1"/>
  <c r="R157" i="20" s="1"/>
  <c r="S157" i="20" s="1"/>
  <c r="T157" i="20" s="1"/>
  <c r="L158" i="20"/>
  <c r="N158" i="20" s="1"/>
  <c r="O158" i="20" s="1"/>
  <c r="L159" i="20"/>
  <c r="N159" i="20" s="1"/>
  <c r="O159" i="20" s="1"/>
  <c r="P159" i="20" s="1"/>
  <c r="Q159" i="20" s="1"/>
  <c r="R159" i="20" s="1"/>
  <c r="S159" i="20" s="1"/>
  <c r="T159" i="20" s="1"/>
  <c r="L160" i="20"/>
  <c r="N160" i="20" s="1"/>
  <c r="O160" i="20" s="1"/>
  <c r="P160" i="20" s="1"/>
  <c r="Q160" i="20" s="1"/>
  <c r="R160" i="20" s="1"/>
  <c r="S160" i="20" s="1"/>
  <c r="T160" i="20" s="1"/>
  <c r="L161" i="20"/>
  <c r="N161" i="20" s="1"/>
  <c r="O161" i="20" s="1"/>
  <c r="P161" i="20" s="1"/>
  <c r="Q161" i="20" s="1"/>
  <c r="R161" i="20" s="1"/>
  <c r="S161" i="20" s="1"/>
  <c r="T161" i="20" s="1"/>
  <c r="L162" i="20"/>
  <c r="N162" i="20" s="1"/>
  <c r="O162" i="20" s="1"/>
  <c r="P162" i="20" s="1"/>
  <c r="Q162" i="20" s="1"/>
  <c r="R162" i="20" s="1"/>
  <c r="S162" i="20" s="1"/>
  <c r="T162" i="20" s="1"/>
  <c r="L163" i="20"/>
  <c r="N163" i="20" s="1"/>
  <c r="O163" i="20" s="1"/>
  <c r="P163" i="20" s="1"/>
  <c r="Q163" i="20" s="1"/>
  <c r="R163" i="20" s="1"/>
  <c r="S163" i="20" s="1"/>
  <c r="T163" i="20" s="1"/>
  <c r="L164" i="20"/>
  <c r="N164" i="20" s="1"/>
  <c r="O164" i="20" s="1"/>
  <c r="P164" i="20" s="1"/>
  <c r="Q164" i="20" s="1"/>
  <c r="R164" i="20" s="1"/>
  <c r="S164" i="20" s="1"/>
  <c r="T164" i="20" s="1"/>
  <c r="L165" i="20"/>
  <c r="N165" i="20" s="1"/>
  <c r="O165" i="20" s="1"/>
  <c r="P165" i="20" s="1"/>
  <c r="Q165" i="20" s="1"/>
  <c r="R165" i="20" s="1"/>
  <c r="S165" i="20" s="1"/>
  <c r="T165" i="20" s="1"/>
  <c r="L166" i="20"/>
  <c r="N166" i="20" s="1"/>
  <c r="O166" i="20" s="1"/>
  <c r="L167" i="20"/>
  <c r="N167" i="20" s="1"/>
  <c r="O167" i="20" s="1"/>
  <c r="P167" i="20" s="1"/>
  <c r="Q167" i="20" s="1"/>
  <c r="R167" i="20" s="1"/>
  <c r="S167" i="20" s="1"/>
  <c r="T167" i="20" s="1"/>
  <c r="L168" i="20"/>
  <c r="N168" i="20" s="1"/>
  <c r="O168" i="20" s="1"/>
  <c r="P168" i="20" s="1"/>
  <c r="Q168" i="20" s="1"/>
  <c r="R168" i="20" s="1"/>
  <c r="S168" i="20" s="1"/>
  <c r="T168" i="20" s="1"/>
  <c r="L169" i="20"/>
  <c r="N169" i="20" s="1"/>
  <c r="O169" i="20" s="1"/>
  <c r="P169" i="20" s="1"/>
  <c r="Q169" i="20" s="1"/>
  <c r="R169" i="20" s="1"/>
  <c r="S169" i="20" s="1"/>
  <c r="T169" i="20" s="1"/>
  <c r="L170" i="20"/>
  <c r="N170" i="20" s="1"/>
  <c r="O170" i="20" s="1"/>
  <c r="P170" i="20" s="1"/>
  <c r="Q170" i="20" s="1"/>
  <c r="R170" i="20" s="1"/>
  <c r="S170" i="20" s="1"/>
  <c r="T170" i="20" s="1"/>
  <c r="L171" i="20"/>
  <c r="N171" i="20" s="1"/>
  <c r="O171" i="20" s="1"/>
  <c r="P171" i="20" s="1"/>
  <c r="Q171" i="20" s="1"/>
  <c r="R171" i="20" s="1"/>
  <c r="S171" i="20" s="1"/>
  <c r="T171" i="20" s="1"/>
  <c r="L172" i="20"/>
  <c r="N172" i="20" s="1"/>
  <c r="O172" i="20" s="1"/>
  <c r="P172" i="20" s="1"/>
  <c r="Q172" i="20" s="1"/>
  <c r="R172" i="20" s="1"/>
  <c r="S172" i="20" s="1"/>
  <c r="T172" i="20" s="1"/>
  <c r="L173" i="20"/>
  <c r="N173" i="20" s="1"/>
  <c r="O173" i="20" s="1"/>
  <c r="P173" i="20" s="1"/>
  <c r="Q173" i="20" s="1"/>
  <c r="R173" i="20" s="1"/>
  <c r="S173" i="20" s="1"/>
  <c r="T173" i="20" s="1"/>
  <c r="L174" i="20"/>
  <c r="N174" i="20" s="1"/>
  <c r="O174" i="20" s="1"/>
  <c r="P174" i="20" s="1"/>
  <c r="Q174" i="20" s="1"/>
  <c r="R174" i="20" s="1"/>
  <c r="S174" i="20" s="1"/>
  <c r="T174" i="20" s="1"/>
  <c r="L175" i="20"/>
  <c r="N175" i="20" s="1"/>
  <c r="O175" i="20" s="1"/>
  <c r="P175" i="20" s="1"/>
  <c r="Q175" i="20" s="1"/>
  <c r="R175" i="20" s="1"/>
  <c r="S175" i="20" s="1"/>
  <c r="T175" i="20" s="1"/>
  <c r="L176" i="20"/>
  <c r="N176" i="20" s="1"/>
  <c r="O176" i="20" s="1"/>
  <c r="P176" i="20" s="1"/>
  <c r="Q176" i="20" s="1"/>
  <c r="R176" i="20" s="1"/>
  <c r="S176" i="20" s="1"/>
  <c r="T176" i="20" s="1"/>
  <c r="L177" i="20"/>
  <c r="N177" i="20" s="1"/>
  <c r="O177" i="20" s="1"/>
  <c r="P177" i="20" s="1"/>
  <c r="Q177" i="20" s="1"/>
  <c r="R177" i="20" s="1"/>
  <c r="S177" i="20" s="1"/>
  <c r="T177" i="20" s="1"/>
  <c r="L178" i="20"/>
  <c r="N178" i="20" s="1"/>
  <c r="O178" i="20" s="1"/>
  <c r="P178" i="20" s="1"/>
  <c r="Q178" i="20" s="1"/>
  <c r="R178" i="20" s="1"/>
  <c r="S178" i="20" s="1"/>
  <c r="T178" i="20" s="1"/>
  <c r="L179" i="20"/>
  <c r="N179" i="20" s="1"/>
  <c r="O179" i="20" s="1"/>
  <c r="P179" i="20" s="1"/>
  <c r="Q179" i="20" s="1"/>
  <c r="R179" i="20" s="1"/>
  <c r="S179" i="20" s="1"/>
  <c r="T179" i="20" s="1"/>
  <c r="L180" i="20"/>
  <c r="N180" i="20" s="1"/>
  <c r="O180" i="20" s="1"/>
  <c r="P180" i="20" s="1"/>
  <c r="Q180" i="20" s="1"/>
  <c r="R180" i="20" s="1"/>
  <c r="S180" i="20" s="1"/>
  <c r="T180" i="20" s="1"/>
  <c r="L181" i="20"/>
  <c r="N181" i="20" s="1"/>
  <c r="O181" i="20" s="1"/>
  <c r="P181" i="20" s="1"/>
  <c r="Q181" i="20" s="1"/>
  <c r="R181" i="20" s="1"/>
  <c r="S181" i="20" s="1"/>
  <c r="T181" i="20" s="1"/>
  <c r="L182" i="20"/>
  <c r="N182" i="20" s="1"/>
  <c r="O182" i="20" s="1"/>
  <c r="P182" i="20" s="1"/>
  <c r="Q182" i="20" s="1"/>
  <c r="R182" i="20" s="1"/>
  <c r="S182" i="20" s="1"/>
  <c r="T182" i="20" s="1"/>
  <c r="L183" i="20"/>
  <c r="N183" i="20" s="1"/>
  <c r="O183" i="20" s="1"/>
  <c r="P183" i="20" s="1"/>
  <c r="Q183" i="20" s="1"/>
  <c r="R183" i="20" s="1"/>
  <c r="S183" i="20" s="1"/>
  <c r="T183" i="20" s="1"/>
  <c r="L184" i="20"/>
  <c r="N184" i="20" s="1"/>
  <c r="O184" i="20" s="1"/>
  <c r="P184" i="20" s="1"/>
  <c r="Q184" i="20" s="1"/>
  <c r="R184" i="20" s="1"/>
  <c r="S184" i="20" s="1"/>
  <c r="T184" i="20" s="1"/>
  <c r="L185" i="20"/>
  <c r="N185" i="20" s="1"/>
  <c r="O185" i="20" s="1"/>
  <c r="P185" i="20" s="1"/>
  <c r="Q185" i="20" s="1"/>
  <c r="R185" i="20" s="1"/>
  <c r="S185" i="20" s="1"/>
  <c r="T185" i="20" s="1"/>
  <c r="L186" i="20"/>
  <c r="N186" i="20" s="1"/>
  <c r="O186" i="20" s="1"/>
  <c r="P186" i="20" s="1"/>
  <c r="Q186" i="20" s="1"/>
  <c r="L187" i="20"/>
  <c r="N187" i="20" s="1"/>
  <c r="O187" i="20" s="1"/>
  <c r="P187" i="20" s="1"/>
  <c r="Q187" i="20" s="1"/>
  <c r="R187" i="20" s="1"/>
  <c r="S187" i="20" s="1"/>
  <c r="T187" i="20" s="1"/>
  <c r="L188" i="20"/>
  <c r="N188" i="20" s="1"/>
  <c r="O188" i="20" s="1"/>
  <c r="P188" i="20" s="1"/>
  <c r="Q188" i="20" s="1"/>
  <c r="R188" i="20" s="1"/>
  <c r="S188" i="20" s="1"/>
  <c r="T188" i="20" s="1"/>
  <c r="L189" i="20"/>
  <c r="N189" i="20" s="1"/>
  <c r="O189" i="20" s="1"/>
  <c r="P189" i="20" s="1"/>
  <c r="Q189" i="20" s="1"/>
  <c r="R189" i="20" s="1"/>
  <c r="S189" i="20" s="1"/>
  <c r="T189" i="20" s="1"/>
  <c r="L190" i="20"/>
  <c r="N190" i="20" s="1"/>
  <c r="O190" i="20" s="1"/>
  <c r="P190" i="20" s="1"/>
  <c r="Q190" i="20" s="1"/>
  <c r="R190" i="20" s="1"/>
  <c r="S190" i="20" s="1"/>
  <c r="T190" i="20" s="1"/>
  <c r="L191" i="20"/>
  <c r="N191" i="20" s="1"/>
  <c r="O191" i="20" s="1"/>
  <c r="L192" i="20"/>
  <c r="N192" i="20" s="1"/>
  <c r="O192" i="20" s="1"/>
  <c r="P192" i="20" s="1"/>
  <c r="Q192" i="20" s="1"/>
  <c r="R192" i="20" s="1"/>
  <c r="S192" i="20" s="1"/>
  <c r="T192" i="20" s="1"/>
  <c r="L193" i="20"/>
  <c r="N193" i="20" s="1"/>
  <c r="O193" i="20" s="1"/>
  <c r="P193" i="20" s="1"/>
  <c r="Q193" i="20" s="1"/>
  <c r="R193" i="20" s="1"/>
  <c r="S193" i="20" s="1"/>
  <c r="T193" i="20" s="1"/>
  <c r="L194" i="20"/>
  <c r="N194" i="20" s="1"/>
  <c r="O194" i="20" s="1"/>
  <c r="P194" i="20" s="1"/>
  <c r="Q194" i="20" s="1"/>
  <c r="R194" i="20" s="1"/>
  <c r="S194" i="20" s="1"/>
  <c r="T194" i="20" s="1"/>
  <c r="L195" i="20"/>
  <c r="N195" i="20" s="1"/>
  <c r="O195" i="20" s="1"/>
  <c r="P195" i="20" s="1"/>
  <c r="Q195" i="20" s="1"/>
  <c r="R195" i="20" s="1"/>
  <c r="S195" i="20" s="1"/>
  <c r="T195" i="20" s="1"/>
  <c r="L196" i="20"/>
  <c r="N196" i="20" s="1"/>
  <c r="O196" i="20" s="1"/>
  <c r="P196" i="20" s="1"/>
  <c r="Q196" i="20" s="1"/>
  <c r="R196" i="20" s="1"/>
  <c r="S196" i="20" s="1"/>
  <c r="T196" i="20" s="1"/>
  <c r="L197" i="20"/>
  <c r="N197" i="20" s="1"/>
  <c r="O197" i="20" s="1"/>
  <c r="P197" i="20" s="1"/>
  <c r="Q197" i="20" s="1"/>
  <c r="R197" i="20" s="1"/>
  <c r="S197" i="20" s="1"/>
  <c r="T197" i="20" s="1"/>
  <c r="L198" i="20"/>
  <c r="N198" i="20" s="1"/>
  <c r="O198" i="20" s="1"/>
  <c r="P198" i="20" s="1"/>
  <c r="Q198" i="20" s="1"/>
  <c r="R198" i="20" s="1"/>
  <c r="S198" i="20" s="1"/>
  <c r="T198" i="20" s="1"/>
  <c r="L199" i="20"/>
  <c r="N199" i="20" s="1"/>
  <c r="O199" i="20" s="1"/>
  <c r="P199" i="20" s="1"/>
  <c r="Q199" i="20" s="1"/>
  <c r="R199" i="20" s="1"/>
  <c r="S199" i="20" s="1"/>
  <c r="T199" i="20" s="1"/>
  <c r="L200" i="20"/>
  <c r="N200" i="20" s="1"/>
  <c r="O200" i="20" s="1"/>
  <c r="P200" i="20" s="1"/>
  <c r="Q200" i="20" s="1"/>
  <c r="R200" i="20" s="1"/>
  <c r="S200" i="20" s="1"/>
  <c r="T200" i="20" s="1"/>
  <c r="L201" i="20"/>
  <c r="N201" i="20" s="1"/>
  <c r="O201" i="20" s="1"/>
  <c r="P201" i="20" s="1"/>
  <c r="Q201" i="20" s="1"/>
  <c r="R201" i="20" s="1"/>
  <c r="S201" i="20" s="1"/>
  <c r="T201" i="20" s="1"/>
  <c r="L202" i="20"/>
  <c r="N202" i="20" s="1"/>
  <c r="O202" i="20" s="1"/>
  <c r="P202" i="20" s="1"/>
  <c r="Q202" i="20" s="1"/>
  <c r="R202" i="20" s="1"/>
  <c r="S202" i="20" s="1"/>
  <c r="T202" i="20" s="1"/>
  <c r="L203" i="20"/>
  <c r="N203" i="20" s="1"/>
  <c r="O203" i="20" s="1"/>
  <c r="P203" i="20" s="1"/>
  <c r="Q203" i="20" s="1"/>
  <c r="R203" i="20" s="1"/>
  <c r="S203" i="20" s="1"/>
  <c r="T203" i="20" s="1"/>
  <c r="L204" i="20"/>
  <c r="N204" i="20" s="1"/>
  <c r="O204" i="20" s="1"/>
  <c r="P204" i="20" s="1"/>
  <c r="Q204" i="20" s="1"/>
  <c r="R204" i="20" s="1"/>
  <c r="S204" i="20" s="1"/>
  <c r="T204" i="20" s="1"/>
  <c r="L205" i="20"/>
  <c r="N205" i="20" s="1"/>
  <c r="O205" i="20" s="1"/>
  <c r="P205" i="20" s="1"/>
  <c r="Q205" i="20" s="1"/>
  <c r="R205" i="20" s="1"/>
  <c r="S205" i="20" s="1"/>
  <c r="T205" i="20" s="1"/>
  <c r="L206" i="20"/>
  <c r="N206" i="20" s="1"/>
  <c r="O206" i="20" s="1"/>
  <c r="P206" i="20" s="1"/>
  <c r="Q206" i="20" s="1"/>
  <c r="R206" i="20" s="1"/>
  <c r="S206" i="20" s="1"/>
  <c r="T206" i="20" s="1"/>
  <c r="L207" i="20"/>
  <c r="N207" i="20" s="1"/>
  <c r="O207" i="20" s="1"/>
  <c r="P207" i="20" s="1"/>
  <c r="Q207" i="20" s="1"/>
  <c r="R207" i="20" s="1"/>
  <c r="S207" i="20" s="1"/>
  <c r="L208" i="20"/>
  <c r="N208" i="20" s="1"/>
  <c r="O208" i="20" s="1"/>
  <c r="P208" i="20" s="1"/>
  <c r="Q208" i="20" s="1"/>
  <c r="R208" i="20" s="1"/>
  <c r="S208" i="20" s="1"/>
  <c r="T208" i="20" s="1"/>
  <c r="L209" i="20"/>
  <c r="N209" i="20" s="1"/>
  <c r="O209" i="20" s="1"/>
  <c r="P209" i="20" s="1"/>
  <c r="Q209" i="20" s="1"/>
  <c r="R209" i="20" s="1"/>
  <c r="S209" i="20" s="1"/>
  <c r="T209" i="20" s="1"/>
  <c r="L210" i="20"/>
  <c r="N210" i="20" s="1"/>
  <c r="O210" i="20" s="1"/>
  <c r="P210" i="20" s="1"/>
  <c r="Q210" i="20" s="1"/>
  <c r="L211" i="20"/>
  <c r="N211" i="20" s="1"/>
  <c r="O211" i="20" s="1"/>
  <c r="P211" i="20" s="1"/>
  <c r="Q211" i="20" s="1"/>
  <c r="R211" i="20" s="1"/>
  <c r="S211" i="20" s="1"/>
  <c r="T211" i="20" s="1"/>
  <c r="L212" i="20"/>
  <c r="N212" i="20" s="1"/>
  <c r="O212" i="20" s="1"/>
  <c r="P212" i="20" s="1"/>
  <c r="Q212" i="20" s="1"/>
  <c r="R212" i="20" s="1"/>
  <c r="S212" i="20" s="1"/>
  <c r="T212" i="20" s="1"/>
  <c r="L213" i="20"/>
  <c r="N213" i="20" s="1"/>
  <c r="O213" i="20" s="1"/>
  <c r="P213" i="20" s="1"/>
  <c r="Q213" i="20" s="1"/>
  <c r="L214" i="20"/>
  <c r="N214" i="20" s="1"/>
  <c r="O214" i="20" s="1"/>
  <c r="P214" i="20" s="1"/>
  <c r="Q214" i="20" s="1"/>
  <c r="R214" i="20" s="1"/>
  <c r="S214" i="20" s="1"/>
  <c r="T214" i="20" s="1"/>
  <c r="L215" i="20"/>
  <c r="N215" i="20" s="1"/>
  <c r="O215" i="20" s="1"/>
  <c r="L216" i="20"/>
  <c r="N216" i="20" s="1"/>
  <c r="O216" i="20" s="1"/>
  <c r="P216" i="20" s="1"/>
  <c r="Q216" i="20" s="1"/>
  <c r="R216" i="20" s="1"/>
  <c r="S216" i="20" s="1"/>
  <c r="L217" i="20"/>
  <c r="N217" i="20" s="1"/>
  <c r="O217" i="20" s="1"/>
  <c r="P217" i="20" s="1"/>
  <c r="Q217" i="20" s="1"/>
  <c r="R217" i="20" s="1"/>
  <c r="S217" i="20" s="1"/>
  <c r="T217" i="20" s="1"/>
  <c r="L218" i="20"/>
  <c r="N218" i="20" s="1"/>
  <c r="O218" i="20" s="1"/>
  <c r="P218" i="20" s="1"/>
  <c r="Q218" i="20" s="1"/>
  <c r="R218" i="20" s="1"/>
  <c r="S218" i="20" s="1"/>
  <c r="T218" i="20" s="1"/>
  <c r="L219" i="20"/>
  <c r="N219" i="20" s="1"/>
  <c r="O219" i="20" s="1"/>
  <c r="L220" i="20"/>
  <c r="N220" i="20" s="1"/>
  <c r="O220" i="20" s="1"/>
  <c r="P220" i="20" s="1"/>
  <c r="Q220" i="20" s="1"/>
  <c r="R220" i="20" s="1"/>
  <c r="S220" i="20" s="1"/>
  <c r="T220" i="20" s="1"/>
  <c r="L221" i="20"/>
  <c r="N221" i="20" s="1"/>
  <c r="O221" i="20" s="1"/>
  <c r="P221" i="20" s="1"/>
  <c r="Q221" i="20" s="1"/>
  <c r="R221" i="20" s="1"/>
  <c r="S221" i="20" s="1"/>
  <c r="T221" i="20" s="1"/>
  <c r="L222" i="20"/>
  <c r="N222" i="20" s="1"/>
  <c r="O222" i="20" s="1"/>
  <c r="P222" i="20" s="1"/>
  <c r="Q222" i="20" s="1"/>
  <c r="R222" i="20" s="1"/>
  <c r="L223" i="20"/>
  <c r="N223" i="20" s="1"/>
  <c r="O223" i="20" s="1"/>
  <c r="P223" i="20" s="1"/>
  <c r="Q223" i="20" s="1"/>
  <c r="R223" i="20" s="1"/>
  <c r="S223" i="20" s="1"/>
  <c r="T223" i="20" s="1"/>
  <c r="L224" i="20"/>
  <c r="N224" i="20" s="1"/>
  <c r="O224" i="20" s="1"/>
  <c r="P224" i="20" s="1"/>
  <c r="L225" i="20"/>
  <c r="N225" i="20" s="1"/>
  <c r="O225" i="20" s="1"/>
  <c r="P225" i="20" s="1"/>
  <c r="Q225" i="20" s="1"/>
  <c r="R225" i="20" s="1"/>
  <c r="S225" i="20" s="1"/>
  <c r="T225" i="20" s="1"/>
  <c r="L226" i="20"/>
  <c r="N226" i="20" s="1"/>
  <c r="O226" i="20" s="1"/>
  <c r="P226" i="20" s="1"/>
  <c r="Q226" i="20" s="1"/>
  <c r="R226" i="20" s="1"/>
  <c r="S226" i="20" s="1"/>
  <c r="T226" i="20" s="1"/>
  <c r="L227" i="20"/>
  <c r="N227" i="20" s="1"/>
  <c r="O227" i="20" s="1"/>
  <c r="P227" i="20" s="1"/>
  <c r="Q227" i="20" s="1"/>
  <c r="R227" i="20" s="1"/>
  <c r="S227" i="20" s="1"/>
  <c r="T227" i="20" s="1"/>
  <c r="L228" i="20"/>
  <c r="N228" i="20" s="1"/>
  <c r="O228" i="20" s="1"/>
  <c r="P228" i="20" s="1"/>
  <c r="Q228" i="20" s="1"/>
  <c r="R228" i="20" s="1"/>
  <c r="L229" i="20"/>
  <c r="N229" i="20" s="1"/>
  <c r="O229" i="20" s="1"/>
  <c r="P229" i="20" s="1"/>
  <c r="Q229" i="20" s="1"/>
  <c r="R229" i="20" s="1"/>
  <c r="S229" i="20" s="1"/>
  <c r="T229" i="20" s="1"/>
  <c r="L230" i="20"/>
  <c r="N230" i="20" s="1"/>
  <c r="O230" i="20" s="1"/>
  <c r="P230" i="20" s="1"/>
  <c r="Q230" i="20" s="1"/>
  <c r="R230" i="20" s="1"/>
  <c r="S230" i="20" s="1"/>
  <c r="T230" i="20" s="1"/>
  <c r="L231" i="20"/>
  <c r="N231" i="20" s="1"/>
  <c r="O231" i="20" s="1"/>
  <c r="L232" i="20"/>
  <c r="N232" i="20" s="1"/>
  <c r="O232" i="20" s="1"/>
  <c r="P232" i="20" s="1"/>
  <c r="Q232" i="20" s="1"/>
  <c r="L233" i="20"/>
  <c r="N233" i="20" s="1"/>
  <c r="O233" i="20" s="1"/>
  <c r="P233" i="20" s="1"/>
  <c r="Q233" i="20" s="1"/>
  <c r="R233" i="20" s="1"/>
  <c r="S233" i="20" s="1"/>
  <c r="T233" i="20" s="1"/>
  <c r="L234" i="20"/>
  <c r="N234" i="20" s="1"/>
  <c r="O234" i="20" s="1"/>
  <c r="P234" i="20" s="1"/>
  <c r="L235" i="20"/>
  <c r="N235" i="20" s="1"/>
  <c r="O235" i="20" s="1"/>
  <c r="P235" i="20" s="1"/>
  <c r="Q235" i="20" s="1"/>
  <c r="R235" i="20" s="1"/>
  <c r="S235" i="20" s="1"/>
  <c r="T235" i="20" s="1"/>
  <c r="L236" i="20"/>
  <c r="N236" i="20" s="1"/>
  <c r="O236" i="20" s="1"/>
  <c r="P236" i="20" s="1"/>
  <c r="L237" i="20"/>
  <c r="N237" i="20" s="1"/>
  <c r="O237" i="20" s="1"/>
  <c r="P237" i="20" s="1"/>
  <c r="Q237" i="20" s="1"/>
  <c r="R237" i="20" s="1"/>
  <c r="L238" i="20"/>
  <c r="N238" i="20" s="1"/>
  <c r="O238" i="20" s="1"/>
  <c r="P238" i="20" s="1"/>
  <c r="Q238" i="20" s="1"/>
  <c r="L239" i="20"/>
  <c r="N239" i="20" s="1"/>
  <c r="O239" i="20" s="1"/>
  <c r="P239" i="20" s="1"/>
  <c r="Q239" i="20" s="1"/>
  <c r="R239" i="20" s="1"/>
  <c r="S239" i="20" s="1"/>
  <c r="T239" i="20" s="1"/>
  <c r="L240" i="20"/>
  <c r="N240" i="20" s="1"/>
  <c r="O240" i="20" s="1"/>
  <c r="P240" i="20" s="1"/>
  <c r="Q240" i="20" s="1"/>
  <c r="R240" i="20" s="1"/>
  <c r="S240" i="20" s="1"/>
  <c r="T240" i="20" s="1"/>
  <c r="L241" i="20"/>
  <c r="N241" i="20" s="1"/>
  <c r="O241" i="20" s="1"/>
  <c r="P241" i="20" s="1"/>
  <c r="Q241" i="20" s="1"/>
  <c r="R241" i="20" s="1"/>
  <c r="S241" i="20" s="1"/>
  <c r="T241" i="20" s="1"/>
  <c r="L242" i="20"/>
  <c r="N242" i="20" s="1"/>
  <c r="O242" i="20" s="1"/>
  <c r="L243" i="20"/>
  <c r="N243" i="20" s="1"/>
  <c r="O243" i="20" s="1"/>
  <c r="P243" i="20" s="1"/>
  <c r="Q243" i="20" s="1"/>
  <c r="L244" i="20"/>
  <c r="N244" i="20" s="1"/>
  <c r="O244" i="20" s="1"/>
  <c r="P244" i="20" s="1"/>
  <c r="L245" i="20"/>
  <c r="N245" i="20" s="1"/>
  <c r="O245" i="20" s="1"/>
  <c r="P245" i="20" s="1"/>
  <c r="Q245" i="20" s="1"/>
  <c r="R245" i="20" s="1"/>
  <c r="S245" i="20" s="1"/>
  <c r="T245" i="20" s="1"/>
  <c r="L246" i="20"/>
  <c r="N246" i="20" s="1"/>
  <c r="O246" i="20" s="1"/>
  <c r="P246" i="20" s="1"/>
  <c r="Q246" i="20" s="1"/>
  <c r="L247" i="20"/>
  <c r="N247" i="20" s="1"/>
  <c r="O247" i="20" s="1"/>
  <c r="P247" i="20" s="1"/>
  <c r="Q247" i="20" s="1"/>
  <c r="R247" i="20" s="1"/>
  <c r="S247" i="20" s="1"/>
  <c r="T247" i="20" s="1"/>
  <c r="L248" i="20"/>
  <c r="N248" i="20" s="1"/>
  <c r="O248" i="20" s="1"/>
  <c r="P248" i="20" s="1"/>
  <c r="Q248" i="20" s="1"/>
  <c r="R248" i="20" s="1"/>
  <c r="L249" i="20"/>
  <c r="N249" i="20" s="1"/>
  <c r="O249" i="20" s="1"/>
  <c r="P249" i="20" s="1"/>
  <c r="Q249" i="20" s="1"/>
  <c r="R249" i="20" s="1"/>
  <c r="L250" i="20"/>
  <c r="N250" i="20" s="1"/>
  <c r="O250" i="20" s="1"/>
  <c r="P250" i="20" s="1"/>
  <c r="Q250" i="20" s="1"/>
  <c r="R250" i="20" s="1"/>
  <c r="S250" i="20" s="1"/>
  <c r="T250" i="20" s="1"/>
  <c r="L251" i="20"/>
  <c r="N251" i="20" s="1"/>
  <c r="O251" i="20" s="1"/>
  <c r="P251" i="20" s="1"/>
  <c r="Q251" i="20" s="1"/>
  <c r="R251" i="20" s="1"/>
  <c r="S251" i="20" s="1"/>
  <c r="T251" i="20" s="1"/>
  <c r="L252" i="20"/>
  <c r="N252" i="20" s="1"/>
  <c r="O252" i="20" s="1"/>
  <c r="P252" i="20" s="1"/>
  <c r="Q252" i="20" s="1"/>
  <c r="R252" i="20" s="1"/>
  <c r="S252" i="20" s="1"/>
  <c r="T252" i="20" s="1"/>
  <c r="L253" i="20"/>
  <c r="N253" i="20" s="1"/>
  <c r="O253" i="20" s="1"/>
  <c r="P253" i="20" s="1"/>
  <c r="Q253" i="20" s="1"/>
  <c r="R253" i="20" s="1"/>
  <c r="S253" i="20" s="1"/>
  <c r="T253" i="20" s="1"/>
  <c r="L254" i="20"/>
  <c r="N254" i="20" s="1"/>
  <c r="O254" i="20" s="1"/>
  <c r="P254" i="20" s="1"/>
  <c r="Q254" i="20" s="1"/>
  <c r="R254" i="20" s="1"/>
  <c r="S254" i="20" s="1"/>
  <c r="T254" i="20" s="1"/>
  <c r="M108" i="20"/>
  <c r="M109" i="20"/>
  <c r="M110" i="20"/>
  <c r="M111" i="20"/>
  <c r="M112" i="20"/>
  <c r="M113" i="20"/>
  <c r="M114" i="20"/>
  <c r="M115" i="20"/>
  <c r="M116" i="20"/>
  <c r="M117" i="20"/>
  <c r="M118" i="20"/>
  <c r="M119" i="20"/>
  <c r="M120" i="20"/>
  <c r="M121" i="20"/>
  <c r="M122" i="20"/>
  <c r="M123" i="20"/>
  <c r="M124" i="20"/>
  <c r="M125" i="20"/>
  <c r="M126" i="20"/>
  <c r="M127" i="20"/>
  <c r="M128" i="20"/>
  <c r="M129" i="20"/>
  <c r="M130" i="20"/>
  <c r="M131" i="20"/>
  <c r="M132" i="20"/>
  <c r="M133" i="20"/>
  <c r="M134" i="20"/>
  <c r="M135" i="20"/>
  <c r="M136" i="20"/>
  <c r="M137" i="20"/>
  <c r="M138" i="20"/>
  <c r="M139" i="20"/>
  <c r="M140" i="20"/>
  <c r="M141" i="20"/>
  <c r="M142" i="20"/>
  <c r="M143" i="20"/>
  <c r="M144" i="20"/>
  <c r="M145" i="20"/>
  <c r="M146" i="20"/>
  <c r="M147" i="20"/>
  <c r="M148" i="20"/>
  <c r="M149" i="20"/>
  <c r="M150" i="20"/>
  <c r="M151" i="20"/>
  <c r="M152" i="20"/>
  <c r="M153" i="20"/>
  <c r="M154" i="20"/>
  <c r="M155" i="20"/>
  <c r="M156" i="20"/>
  <c r="M157" i="20"/>
  <c r="M158" i="20"/>
  <c r="M159" i="20"/>
  <c r="M160" i="20"/>
  <c r="M161" i="20"/>
  <c r="M162" i="20"/>
  <c r="M163" i="20"/>
  <c r="M164" i="20"/>
  <c r="M165" i="20"/>
  <c r="M166" i="20"/>
  <c r="M167" i="20"/>
  <c r="M168" i="20"/>
  <c r="M169" i="20"/>
  <c r="M170" i="20"/>
  <c r="M171" i="20"/>
  <c r="M172" i="20"/>
  <c r="M173" i="20"/>
  <c r="M174" i="20"/>
  <c r="M175" i="20"/>
  <c r="M176" i="20"/>
  <c r="M177" i="20"/>
  <c r="M178" i="20"/>
  <c r="M179" i="20"/>
  <c r="M180" i="20"/>
  <c r="M181" i="20"/>
  <c r="M182" i="20"/>
  <c r="M183" i="20"/>
  <c r="M184" i="20"/>
  <c r="M185" i="20"/>
  <c r="M186" i="20"/>
  <c r="M187" i="20"/>
  <c r="M188" i="20"/>
  <c r="M189" i="20"/>
  <c r="M190" i="20"/>
  <c r="M191" i="20"/>
  <c r="M192" i="20"/>
  <c r="M193" i="20"/>
  <c r="M194" i="20"/>
  <c r="M195" i="20"/>
  <c r="M196" i="20"/>
  <c r="M197" i="20"/>
  <c r="M198" i="20"/>
  <c r="M199" i="20"/>
  <c r="M200" i="20"/>
  <c r="M201" i="20"/>
  <c r="M202" i="20"/>
  <c r="M203" i="20"/>
  <c r="M204" i="20"/>
  <c r="M205" i="20"/>
  <c r="M206" i="20"/>
  <c r="M207" i="20"/>
  <c r="M208" i="20"/>
  <c r="M209" i="20"/>
  <c r="M210" i="20"/>
  <c r="M211" i="20"/>
  <c r="M212" i="20"/>
  <c r="M213" i="20"/>
  <c r="M214" i="20"/>
  <c r="M215" i="20"/>
  <c r="M216" i="20"/>
  <c r="M217" i="20"/>
  <c r="M218" i="20"/>
  <c r="M219" i="20"/>
  <c r="M220" i="20"/>
  <c r="M221" i="20"/>
  <c r="M222" i="20"/>
  <c r="M223" i="20"/>
  <c r="M224" i="20"/>
  <c r="M225" i="20"/>
  <c r="M226" i="20"/>
  <c r="M227" i="20"/>
  <c r="M228" i="20"/>
  <c r="M229" i="20"/>
  <c r="M230" i="20"/>
  <c r="M231" i="20"/>
  <c r="M232" i="20"/>
  <c r="M233" i="20"/>
  <c r="M234" i="20"/>
  <c r="M235" i="20"/>
  <c r="M236" i="20"/>
  <c r="M237" i="20"/>
  <c r="M238" i="20"/>
  <c r="M239" i="20"/>
  <c r="M240" i="20"/>
  <c r="M241" i="20"/>
  <c r="M242" i="20"/>
  <c r="M243" i="20"/>
  <c r="M244" i="20"/>
  <c r="M245" i="20"/>
  <c r="M246" i="20"/>
  <c r="M247" i="20"/>
  <c r="M248" i="20"/>
  <c r="M249" i="20"/>
  <c r="M250" i="20"/>
  <c r="M251" i="20"/>
  <c r="M252" i="20"/>
  <c r="M253" i="20"/>
  <c r="M254" i="20"/>
  <c r="X121" i="20"/>
  <c r="X152" i="20"/>
  <c r="X159" i="20"/>
  <c r="X219" i="20"/>
  <c r="AB159" i="20"/>
  <c r="AC159" i="20"/>
  <c r="AD159" i="20"/>
  <c r="AD177" i="20"/>
  <c r="K361" i="20"/>
  <c r="X361" i="20" s="1"/>
  <c r="K345" i="20"/>
  <c r="X345" i="20" s="1"/>
  <c r="K354" i="20"/>
  <c r="L343" i="20"/>
  <c r="N343" i="20" s="1"/>
  <c r="O343" i="20" s="1"/>
  <c r="P343" i="20" s="1"/>
  <c r="Q343" i="20" s="1"/>
  <c r="R343" i="20" s="1"/>
  <c r="S343" i="20" s="1"/>
  <c r="T343" i="20" s="1"/>
  <c r="L344" i="20"/>
  <c r="N344" i="20" s="1"/>
  <c r="O344" i="20" s="1"/>
  <c r="P344" i="20" s="1"/>
  <c r="Q344" i="20" s="1"/>
  <c r="R344" i="20" s="1"/>
  <c r="S344" i="20" s="1"/>
  <c r="T344" i="20" s="1"/>
  <c r="L345" i="20"/>
  <c r="N345" i="20" s="1"/>
  <c r="O345" i="20" s="1"/>
  <c r="P345" i="20" s="1"/>
  <c r="Q345" i="20" s="1"/>
  <c r="R345" i="20" s="1"/>
  <c r="S345" i="20" s="1"/>
  <c r="T345" i="20" s="1"/>
  <c r="L346" i="20"/>
  <c r="N346" i="20" s="1"/>
  <c r="O346" i="20" s="1"/>
  <c r="P346" i="20" s="1"/>
  <c r="Q346" i="20" s="1"/>
  <c r="R346" i="20" s="1"/>
  <c r="S346" i="20" s="1"/>
  <c r="T346" i="20" s="1"/>
  <c r="L347" i="20"/>
  <c r="N347" i="20" s="1"/>
  <c r="O347" i="20" s="1"/>
  <c r="P347" i="20" s="1"/>
  <c r="Q347" i="20" s="1"/>
  <c r="R347" i="20" s="1"/>
  <c r="S347" i="20" s="1"/>
  <c r="T347" i="20" s="1"/>
  <c r="L348" i="20"/>
  <c r="N348" i="20" s="1"/>
  <c r="O348" i="20" s="1"/>
  <c r="P348" i="20" s="1"/>
  <c r="Q348" i="20" s="1"/>
  <c r="R348" i="20" s="1"/>
  <c r="S348" i="20" s="1"/>
  <c r="T348" i="20" s="1"/>
  <c r="L349" i="20"/>
  <c r="N349" i="20" s="1"/>
  <c r="O349" i="20" s="1"/>
  <c r="P349" i="20" s="1"/>
  <c r="Q349" i="20" s="1"/>
  <c r="R349" i="20" s="1"/>
  <c r="S349" i="20" s="1"/>
  <c r="T349" i="20" s="1"/>
  <c r="L350" i="20"/>
  <c r="N350" i="20" s="1"/>
  <c r="O350" i="20" s="1"/>
  <c r="P350" i="20" s="1"/>
  <c r="Q350" i="20" s="1"/>
  <c r="R350" i="20" s="1"/>
  <c r="S350" i="20" s="1"/>
  <c r="T350" i="20" s="1"/>
  <c r="L351" i="20"/>
  <c r="N351" i="20" s="1"/>
  <c r="O351" i="20" s="1"/>
  <c r="P351" i="20" s="1"/>
  <c r="Q351" i="20" s="1"/>
  <c r="R351" i="20" s="1"/>
  <c r="S351" i="20" s="1"/>
  <c r="T351" i="20" s="1"/>
  <c r="L352" i="20"/>
  <c r="N352" i="20" s="1"/>
  <c r="O352" i="20" s="1"/>
  <c r="P352" i="20" s="1"/>
  <c r="Q352" i="20" s="1"/>
  <c r="R352" i="20" s="1"/>
  <c r="S352" i="20" s="1"/>
  <c r="T352" i="20" s="1"/>
  <c r="L353" i="20"/>
  <c r="N353" i="20" s="1"/>
  <c r="O353" i="20" s="1"/>
  <c r="P353" i="20" s="1"/>
  <c r="Q353" i="20" s="1"/>
  <c r="R353" i="20" s="1"/>
  <c r="S353" i="20" s="1"/>
  <c r="T353" i="20" s="1"/>
  <c r="L354" i="20"/>
  <c r="N354" i="20" s="1"/>
  <c r="O354" i="20" s="1"/>
  <c r="P354" i="20" s="1"/>
  <c r="Q354" i="20" s="1"/>
  <c r="R354" i="20" s="1"/>
  <c r="S354" i="20" s="1"/>
  <c r="T354" i="20" s="1"/>
  <c r="L355" i="20"/>
  <c r="N355" i="20" s="1"/>
  <c r="O355" i="20" s="1"/>
  <c r="P355" i="20" s="1"/>
  <c r="Q355" i="20" s="1"/>
  <c r="R355" i="20" s="1"/>
  <c r="S355" i="20" s="1"/>
  <c r="T355" i="20" s="1"/>
  <c r="L356" i="20"/>
  <c r="N356" i="20" s="1"/>
  <c r="O356" i="20" s="1"/>
  <c r="P356" i="20" s="1"/>
  <c r="Q356" i="20" s="1"/>
  <c r="R356" i="20" s="1"/>
  <c r="S356" i="20" s="1"/>
  <c r="T356" i="20" s="1"/>
  <c r="L357" i="20"/>
  <c r="N357" i="20" s="1"/>
  <c r="O357" i="20" s="1"/>
  <c r="P357" i="20" s="1"/>
  <c r="Q357" i="20" s="1"/>
  <c r="R357" i="20" s="1"/>
  <c r="S357" i="20" s="1"/>
  <c r="T357" i="20" s="1"/>
  <c r="L358" i="20"/>
  <c r="N358" i="20" s="1"/>
  <c r="O358" i="20" s="1"/>
  <c r="P358" i="20" s="1"/>
  <c r="Q358" i="20" s="1"/>
  <c r="R358" i="20" s="1"/>
  <c r="S358" i="20" s="1"/>
  <c r="T358" i="20" s="1"/>
  <c r="L359" i="20"/>
  <c r="N359" i="20" s="1"/>
  <c r="O359" i="20" s="1"/>
  <c r="P359" i="20" s="1"/>
  <c r="Q359" i="20" s="1"/>
  <c r="R359" i="20" s="1"/>
  <c r="S359" i="20" s="1"/>
  <c r="T359" i="20" s="1"/>
  <c r="L360" i="20"/>
  <c r="N360" i="20" s="1"/>
  <c r="O360" i="20" s="1"/>
  <c r="P360" i="20" s="1"/>
  <c r="Q360" i="20" s="1"/>
  <c r="R360" i="20" s="1"/>
  <c r="S360" i="20" s="1"/>
  <c r="T360" i="20" s="1"/>
  <c r="L361" i="20"/>
  <c r="N361" i="20" s="1"/>
  <c r="O361" i="20" s="1"/>
  <c r="P361" i="20" s="1"/>
  <c r="Q361" i="20" s="1"/>
  <c r="R361" i="20" s="1"/>
  <c r="S361" i="20" s="1"/>
  <c r="T361" i="20" s="1"/>
  <c r="L362" i="20"/>
  <c r="N362" i="20" s="1"/>
  <c r="O362" i="20" s="1"/>
  <c r="P362" i="20" s="1"/>
  <c r="Q362" i="20" s="1"/>
  <c r="R362" i="20" s="1"/>
  <c r="S362" i="20" s="1"/>
  <c r="T362" i="20" s="1"/>
  <c r="L363" i="20"/>
  <c r="N363" i="20" s="1"/>
  <c r="O363" i="20" s="1"/>
  <c r="P363" i="20" s="1"/>
  <c r="Q363" i="20" s="1"/>
  <c r="R363" i="20" s="1"/>
  <c r="S363" i="20" s="1"/>
  <c r="T363" i="20" s="1"/>
  <c r="L364" i="20"/>
  <c r="N364" i="20" s="1"/>
  <c r="O364" i="20" s="1"/>
  <c r="P364" i="20" s="1"/>
  <c r="Q364" i="20" s="1"/>
  <c r="R364" i="20" s="1"/>
  <c r="S364" i="20" s="1"/>
  <c r="T364" i="20" s="1"/>
  <c r="L365" i="20"/>
  <c r="N365" i="20" s="1"/>
  <c r="O365" i="20" s="1"/>
  <c r="P365" i="20" s="1"/>
  <c r="Q365" i="20" s="1"/>
  <c r="R365" i="20" s="1"/>
  <c r="S365" i="20" s="1"/>
  <c r="T365" i="20" s="1"/>
  <c r="L366" i="20"/>
  <c r="N366" i="20" s="1"/>
  <c r="O366" i="20" s="1"/>
  <c r="P366" i="20" s="1"/>
  <c r="Q366" i="20" s="1"/>
  <c r="R366" i="20" s="1"/>
  <c r="S366" i="20" s="1"/>
  <c r="T366" i="20" s="1"/>
  <c r="L367" i="20"/>
  <c r="N367" i="20" s="1"/>
  <c r="O367" i="20" s="1"/>
  <c r="P367" i="20" s="1"/>
  <c r="Q367" i="20" s="1"/>
  <c r="R367" i="20" s="1"/>
  <c r="S367" i="20" s="1"/>
  <c r="T367" i="20" s="1"/>
  <c r="L368" i="20"/>
  <c r="N368" i="20" s="1"/>
  <c r="O368" i="20" s="1"/>
  <c r="P368" i="20" s="1"/>
  <c r="Q368" i="20" s="1"/>
  <c r="R368" i="20" s="1"/>
  <c r="S368" i="20" s="1"/>
  <c r="T368" i="20" s="1"/>
  <c r="L369" i="20"/>
  <c r="N369" i="20" s="1"/>
  <c r="O369" i="20" s="1"/>
  <c r="P369" i="20" s="1"/>
  <c r="Q369" i="20" s="1"/>
  <c r="R369" i="20" s="1"/>
  <c r="S369" i="20" s="1"/>
  <c r="T369" i="20" s="1"/>
  <c r="L370" i="20"/>
  <c r="N370" i="20" s="1"/>
  <c r="O370" i="20" s="1"/>
  <c r="P370" i="20" s="1"/>
  <c r="Q370" i="20" s="1"/>
  <c r="R370" i="20" s="1"/>
  <c r="S370" i="20" s="1"/>
  <c r="T370" i="20" s="1"/>
  <c r="L371" i="20"/>
  <c r="N371" i="20" s="1"/>
  <c r="O371" i="20" s="1"/>
  <c r="P371" i="20" s="1"/>
  <c r="Q371" i="20" s="1"/>
  <c r="R371" i="20" s="1"/>
  <c r="S371" i="20" s="1"/>
  <c r="T371" i="20" s="1"/>
  <c r="L372" i="20"/>
  <c r="N372" i="20" s="1"/>
  <c r="O372" i="20" s="1"/>
  <c r="P372" i="20" s="1"/>
  <c r="Q372" i="20" s="1"/>
  <c r="R372" i="20" s="1"/>
  <c r="S372" i="20" s="1"/>
  <c r="T372" i="20" s="1"/>
  <c r="M343" i="20"/>
  <c r="M344" i="20"/>
  <c r="M345" i="20"/>
  <c r="M346" i="20"/>
  <c r="M347" i="20"/>
  <c r="M348" i="20"/>
  <c r="M349" i="20"/>
  <c r="M350" i="20"/>
  <c r="M351" i="20"/>
  <c r="M352" i="20"/>
  <c r="M353" i="20"/>
  <c r="M354" i="20"/>
  <c r="M355" i="20"/>
  <c r="M356" i="20"/>
  <c r="M357" i="20"/>
  <c r="M358" i="20"/>
  <c r="M359" i="20"/>
  <c r="M360" i="20"/>
  <c r="M361" i="20"/>
  <c r="M362" i="20"/>
  <c r="M363" i="20"/>
  <c r="M364" i="20"/>
  <c r="M365" i="20"/>
  <c r="M366" i="20"/>
  <c r="M367" i="20"/>
  <c r="M368" i="20"/>
  <c r="M369" i="20"/>
  <c r="M370" i="20"/>
  <c r="M371" i="20"/>
  <c r="M372" i="20"/>
  <c r="L388" i="20"/>
  <c r="N388" i="20" s="1"/>
  <c r="O388" i="20" s="1"/>
  <c r="P388" i="20" s="1"/>
  <c r="Q388" i="20" s="1"/>
  <c r="R388" i="20" s="1"/>
  <c r="S388" i="20" s="1"/>
  <c r="T388" i="20" s="1"/>
  <c r="L389" i="20"/>
  <c r="N389" i="20" s="1"/>
  <c r="O389" i="20" s="1"/>
  <c r="P389" i="20" s="1"/>
  <c r="Q389" i="20" s="1"/>
  <c r="R389" i="20" s="1"/>
  <c r="S389" i="20" s="1"/>
  <c r="T389" i="20" s="1"/>
  <c r="L390" i="20"/>
  <c r="N390" i="20" s="1"/>
  <c r="O390" i="20" s="1"/>
  <c r="P390" i="20" s="1"/>
  <c r="Q390" i="20" s="1"/>
  <c r="R390" i="20" s="1"/>
  <c r="S390" i="20" s="1"/>
  <c r="T390" i="20" s="1"/>
  <c r="L391" i="20"/>
  <c r="N391" i="20" s="1"/>
  <c r="O391" i="20" s="1"/>
  <c r="P391" i="20" s="1"/>
  <c r="Q391" i="20" s="1"/>
  <c r="R391" i="20" s="1"/>
  <c r="S391" i="20" s="1"/>
  <c r="T391" i="20" s="1"/>
  <c r="L392" i="20"/>
  <c r="N392" i="20" s="1"/>
  <c r="O392" i="20" s="1"/>
  <c r="P392" i="20" s="1"/>
  <c r="Q392" i="20" s="1"/>
  <c r="R392" i="20" s="1"/>
  <c r="S392" i="20" s="1"/>
  <c r="T392" i="20" s="1"/>
  <c r="M388" i="20"/>
  <c r="M389" i="20"/>
  <c r="M390" i="20"/>
  <c r="M391" i="20"/>
  <c r="M392" i="20"/>
  <c r="L393" i="20"/>
  <c r="N393" i="20" s="1"/>
  <c r="O393" i="20" s="1"/>
  <c r="P393" i="20" s="1"/>
  <c r="Q393" i="20" s="1"/>
  <c r="R393" i="20" s="1"/>
  <c r="S393" i="20" s="1"/>
  <c r="T393" i="20" s="1"/>
  <c r="L394" i="20"/>
  <c r="N394" i="20" s="1"/>
  <c r="O394" i="20" s="1"/>
  <c r="P394" i="20" s="1"/>
  <c r="Q394" i="20" s="1"/>
  <c r="R394" i="20" s="1"/>
  <c r="S394" i="20" s="1"/>
  <c r="T394" i="20" s="1"/>
  <c r="L395" i="20"/>
  <c r="N395" i="20" s="1"/>
  <c r="O395" i="20" s="1"/>
  <c r="P395" i="20" s="1"/>
  <c r="Q395" i="20" s="1"/>
  <c r="R395" i="20" s="1"/>
  <c r="S395" i="20" s="1"/>
  <c r="T395" i="20" s="1"/>
  <c r="L396" i="20"/>
  <c r="N396" i="20" s="1"/>
  <c r="O396" i="20" s="1"/>
  <c r="P396" i="20" s="1"/>
  <c r="Q396" i="20" s="1"/>
  <c r="R396" i="20" s="1"/>
  <c r="S396" i="20" s="1"/>
  <c r="T396" i="20" s="1"/>
  <c r="L397" i="20"/>
  <c r="N397" i="20" s="1"/>
  <c r="O397" i="20" s="1"/>
  <c r="P397" i="20" s="1"/>
  <c r="Q397" i="20" s="1"/>
  <c r="R397" i="20" s="1"/>
  <c r="S397" i="20" s="1"/>
  <c r="T397" i="20" s="1"/>
  <c r="M393" i="20"/>
  <c r="M394" i="20"/>
  <c r="M395" i="20"/>
  <c r="M396" i="20"/>
  <c r="M397" i="20"/>
  <c r="I6" i="24"/>
  <c r="I7" i="24"/>
  <c r="I8" i="24"/>
  <c r="M8" i="24" s="1"/>
  <c r="I9" i="24"/>
  <c r="M9" i="24"/>
  <c r="I10" i="24"/>
  <c r="I11" i="24"/>
  <c r="L11" i="24"/>
  <c r="I12" i="24"/>
  <c r="M12" i="24" s="1"/>
  <c r="L12" i="24"/>
  <c r="I13" i="24"/>
  <c r="I14" i="24"/>
  <c r="L14" i="24"/>
  <c r="I15" i="24"/>
  <c r="L15" i="24"/>
  <c r="I16" i="24"/>
  <c r="I17" i="24"/>
  <c r="M17" i="24" s="1"/>
  <c r="L17" i="24"/>
  <c r="I18" i="24"/>
  <c r="M18" i="24" s="1"/>
  <c r="L18" i="24"/>
  <c r="I19" i="24"/>
  <c r="I20" i="24"/>
  <c r="L20" i="24"/>
  <c r="I21" i="24"/>
  <c r="L21" i="24" s="1"/>
  <c r="I22" i="24"/>
  <c r="I23" i="24"/>
  <c r="M23" i="24" s="1"/>
  <c r="I24" i="24"/>
  <c r="L24" i="24" s="1"/>
  <c r="I25" i="24"/>
  <c r="I26" i="24"/>
  <c r="I27" i="24"/>
  <c r="L27" i="24"/>
  <c r="M27" i="24"/>
  <c r="I28" i="24"/>
  <c r="I29" i="24"/>
  <c r="M29" i="24" s="1"/>
  <c r="I30" i="24"/>
  <c r="L30" i="24"/>
  <c r="M30" i="24"/>
  <c r="I31" i="24"/>
  <c r="I32" i="24"/>
  <c r="L32" i="24"/>
  <c r="I33" i="24"/>
  <c r="M33" i="24" s="1"/>
  <c r="I34" i="24"/>
  <c r="I35" i="24"/>
  <c r="I36" i="24"/>
  <c r="L36" i="24"/>
  <c r="I37" i="24"/>
  <c r="I38" i="24"/>
  <c r="M38" i="24" s="1"/>
  <c r="L38" i="24"/>
  <c r="I39" i="24"/>
  <c r="L39" i="24"/>
  <c r="I40" i="24"/>
  <c r="I41" i="24"/>
  <c r="M41" i="24" s="1"/>
  <c r="L41" i="24"/>
  <c r="I42" i="24"/>
  <c r="L42" i="24" s="1"/>
  <c r="I43" i="24"/>
  <c r="I44" i="24"/>
  <c r="I45" i="24"/>
  <c r="L45" i="24"/>
  <c r="I46" i="24"/>
  <c r="I47" i="24"/>
  <c r="M47" i="24" s="1"/>
  <c r="I48" i="24"/>
  <c r="L48" i="24"/>
  <c r="M48" i="24"/>
  <c r="I49" i="24"/>
  <c r="I50" i="24"/>
  <c r="L50" i="24"/>
  <c r="I51" i="24"/>
  <c r="L51" i="24" s="1"/>
  <c r="I52" i="24"/>
  <c r="I53" i="24"/>
  <c r="L53" i="24"/>
  <c r="I54" i="24"/>
  <c r="I5" i="24"/>
  <c r="L5" i="24" s="1"/>
  <c r="M4" i="24"/>
  <c r="M39" i="24" s="1"/>
  <c r="I51" i="27"/>
  <c r="I52" i="27"/>
  <c r="I53" i="27"/>
  <c r="M15" i="24" l="1"/>
  <c r="N4" i="24"/>
  <c r="N18" i="24" s="1"/>
  <c r="M50" i="24"/>
  <c r="N45" i="24"/>
  <c r="N36" i="24"/>
  <c r="M35" i="24"/>
  <c r="M26" i="24"/>
  <c r="M20" i="24"/>
  <c r="M44" i="24"/>
  <c r="L33" i="24"/>
  <c r="L29" i="24"/>
  <c r="N48" i="24"/>
  <c r="N39" i="24"/>
  <c r="N42" i="24"/>
  <c r="O54" i="24"/>
  <c r="M21" i="24"/>
  <c r="M11" i="24"/>
  <c r="N30" i="24"/>
  <c r="N21" i="24"/>
  <c r="M51" i="24"/>
  <c r="O44" i="24"/>
  <c r="M42" i="24"/>
  <c r="N33" i="24"/>
  <c r="M32" i="24"/>
  <c r="N54" i="24"/>
  <c r="M53" i="24"/>
  <c r="O45" i="24"/>
  <c r="L44" i="24"/>
  <c r="L35" i="24"/>
  <c r="O24" i="24"/>
  <c r="L23" i="24"/>
  <c r="O15" i="24"/>
  <c r="N27" i="24"/>
  <c r="M54" i="24"/>
  <c r="N24" i="24"/>
  <c r="L54" i="24"/>
  <c r="O48" i="24"/>
  <c r="L47" i="24"/>
  <c r="M45" i="24"/>
  <c r="M36" i="24"/>
  <c r="O34" i="24"/>
  <c r="L26" i="24"/>
  <c r="M24" i="24"/>
  <c r="O17" i="24"/>
  <c r="N15" i="24"/>
  <c r="M14" i="24"/>
  <c r="Z189" i="20"/>
  <c r="X189" i="20"/>
  <c r="W159" i="20"/>
  <c r="V159" i="20" s="1"/>
  <c r="U159" i="20" s="1"/>
  <c r="AB117" i="20"/>
  <c r="Y143" i="20"/>
  <c r="Y117" i="20"/>
  <c r="AD171" i="20"/>
  <c r="X171" i="20"/>
  <c r="Y171" i="20"/>
  <c r="AB132" i="20"/>
  <c r="Z177" i="20"/>
  <c r="AC117" i="20"/>
  <c r="W117" i="20"/>
  <c r="AA141" i="20"/>
  <c r="AD138" i="20"/>
  <c r="X143" i="20"/>
  <c r="Y189" i="20"/>
  <c r="AA189" i="20"/>
  <c r="AD132" i="20"/>
  <c r="AC195" i="20"/>
  <c r="L8" i="24"/>
  <c r="AA138" i="20"/>
  <c r="Z174" i="20"/>
  <c r="Z108" i="20"/>
  <c r="AC108" i="20"/>
  <c r="AB108" i="20"/>
  <c r="W108" i="20" s="1"/>
  <c r="Z246" i="20"/>
  <c r="Z162" i="20"/>
  <c r="Y234" i="20"/>
  <c r="Y156" i="20"/>
  <c r="AA204" i="20"/>
  <c r="Z210" i="20"/>
  <c r="Y210" i="20"/>
  <c r="Z204" i="20"/>
  <c r="Y192" i="20"/>
  <c r="Y138" i="20"/>
  <c r="AC138" i="20"/>
  <c r="AB150" i="20"/>
  <c r="AA150" i="20"/>
  <c r="Z138" i="20"/>
  <c r="N6" i="24"/>
  <c r="L6" i="24"/>
  <c r="Z114" i="20"/>
  <c r="AA114" i="20"/>
  <c r="AC114" i="20"/>
  <c r="AD114" i="20"/>
  <c r="Y114" i="20"/>
  <c r="AA240" i="20"/>
  <c r="Y118" i="20"/>
  <c r="Y172" i="20"/>
  <c r="AD141" i="20"/>
  <c r="Z228" i="20"/>
  <c r="Y198" i="20"/>
  <c r="Y174" i="20"/>
  <c r="AD144" i="20"/>
  <c r="AD120" i="20"/>
  <c r="Z237" i="20"/>
  <c r="Y196" i="20"/>
  <c r="Y177" i="20"/>
  <c r="Y184" i="20"/>
  <c r="Y186" i="20"/>
  <c r="Y157" i="20"/>
  <c r="Z132" i="20"/>
  <c r="Y250" i="20"/>
  <c r="AA183" i="20"/>
  <c r="AB111" i="20"/>
  <c r="Y254" i="20"/>
  <c r="X254" i="20"/>
  <c r="AA254" i="20"/>
  <c r="X224" i="20"/>
  <c r="Y224" i="20"/>
  <c r="AB212" i="20"/>
  <c r="X212" i="20"/>
  <c r="AC212" i="20"/>
  <c r="AD212" i="20"/>
  <c r="Z212" i="20"/>
  <c r="AA200" i="20"/>
  <c r="Z200" i="20"/>
  <c r="X164" i="20"/>
  <c r="AB164" i="20"/>
  <c r="AA164" i="20"/>
  <c r="Y164" i="20"/>
  <c r="Z164" i="20"/>
  <c r="AB140" i="20"/>
  <c r="X140" i="20"/>
  <c r="X134" i="20"/>
  <c r="Y134" i="20"/>
  <c r="X116" i="20"/>
  <c r="Z116" i="20"/>
  <c r="AB116" i="20"/>
  <c r="Y116" i="20"/>
  <c r="AD254" i="20"/>
  <c r="T216" i="20"/>
  <c r="AD216" i="20" s="1"/>
  <c r="AC216" i="20"/>
  <c r="R210" i="20"/>
  <c r="AA210" i="20"/>
  <c r="Y230" i="20"/>
  <c r="X206" i="20"/>
  <c r="AA206" i="20"/>
  <c r="AD188" i="20"/>
  <c r="X176" i="20"/>
  <c r="Z176" i="20"/>
  <c r="Z152" i="20"/>
  <c r="AB128" i="20"/>
  <c r="X128" i="20"/>
  <c r="Y110" i="20"/>
  <c r="Y366" i="20"/>
  <c r="AD206" i="20"/>
  <c r="AC230" i="20"/>
  <c r="AC174" i="20"/>
  <c r="AB177" i="20"/>
  <c r="W177" i="20" s="1"/>
  <c r="AA177" i="20"/>
  <c r="Z240" i="20"/>
  <c r="Z195" i="20"/>
  <c r="Z128" i="20"/>
  <c r="Z113" i="20"/>
  <c r="Y228" i="20"/>
  <c r="X177" i="20"/>
  <c r="AD198" i="20"/>
  <c r="AB174" i="20"/>
  <c r="AA174" i="20"/>
  <c r="Z192" i="20"/>
  <c r="Y182" i="20"/>
  <c r="AA182" i="20"/>
  <c r="Y126" i="20"/>
  <c r="AC123" i="20"/>
  <c r="AA123" i="20"/>
  <c r="X162" i="20"/>
  <c r="AA162" i="20"/>
  <c r="AA108" i="20"/>
  <c r="Y108" i="20"/>
  <c r="AC144" i="20"/>
  <c r="X237" i="20"/>
  <c r="X174" i="20"/>
  <c r="X119" i="20"/>
  <c r="Z119" i="20"/>
  <c r="AA228" i="20"/>
  <c r="AA120" i="20"/>
  <c r="Z120" i="20"/>
  <c r="Y248" i="20"/>
  <c r="Y206" i="20"/>
  <c r="Y128" i="20"/>
  <c r="P191" i="20"/>
  <c r="Q191" i="20" s="1"/>
  <c r="R191" i="20" s="1"/>
  <c r="S191" i="20" s="1"/>
  <c r="T191" i="20" s="1"/>
  <c r="Y191" i="20"/>
  <c r="AD174" i="20"/>
  <c r="AC197" i="20"/>
  <c r="AC141" i="20"/>
  <c r="AB252" i="20"/>
  <c r="AB162" i="20"/>
  <c r="AB120" i="20"/>
  <c r="W120" i="20" s="1"/>
  <c r="V120" i="20" s="1"/>
  <c r="U120" i="20" s="1"/>
  <c r="AA159" i="20"/>
  <c r="Z206" i="20"/>
  <c r="Z188" i="20"/>
  <c r="Z150" i="20"/>
  <c r="Y246" i="20"/>
  <c r="Y150" i="20"/>
  <c r="Y120" i="20"/>
  <c r="X120" i="20"/>
  <c r="AA198" i="20"/>
  <c r="Z198" i="20"/>
  <c r="AA110" i="20"/>
  <c r="Y236" i="20"/>
  <c r="Y197" i="20"/>
  <c r="Y176" i="20"/>
  <c r="Y144" i="20"/>
  <c r="X228" i="20"/>
  <c r="X186" i="20"/>
  <c r="P147" i="20"/>
  <c r="Y147" i="20"/>
  <c r="Y113" i="20"/>
  <c r="AA180" i="20"/>
  <c r="Y243" i="20"/>
  <c r="Z207" i="20"/>
  <c r="Z172" i="20"/>
  <c r="Y135" i="20"/>
  <c r="Z249" i="20"/>
  <c r="Z173" i="20"/>
  <c r="Y141" i="20"/>
  <c r="AB204" i="20"/>
  <c r="AD150" i="20"/>
  <c r="Z171" i="20"/>
  <c r="AB165" i="20"/>
  <c r="Y245" i="20"/>
  <c r="Y213" i="20"/>
  <c r="Y222" i="20"/>
  <c r="AC168" i="20"/>
  <c r="AB114" i="20"/>
  <c r="AB226" i="20"/>
  <c r="AC189" i="20"/>
  <c r="AA117" i="20"/>
  <c r="Z232" i="20"/>
  <c r="X232" i="20"/>
  <c r="Z220" i="20"/>
  <c r="X220" i="20"/>
  <c r="AC208" i="20"/>
  <c r="AA208" i="20"/>
  <c r="X148" i="20"/>
  <c r="Z148" i="20"/>
  <c r="AA148" i="20"/>
  <c r="AD112" i="20"/>
  <c r="AA112" i="20"/>
  <c r="X151" i="20"/>
  <c r="AD151" i="20"/>
  <c r="X127" i="20"/>
  <c r="AD127" i="20"/>
  <c r="X115" i="20"/>
  <c r="AD115" i="20"/>
  <c r="AC190" i="20"/>
  <c r="Y190" i="20"/>
  <c r="AA190" i="20"/>
  <c r="AD204" i="20"/>
  <c r="AD164" i="20"/>
  <c r="AC164" i="20"/>
  <c r="AC132" i="20"/>
  <c r="AB195" i="20"/>
  <c r="W195" i="20" s="1"/>
  <c r="AB110" i="20"/>
  <c r="AA212" i="20"/>
  <c r="AA168" i="20"/>
  <c r="AA119" i="20"/>
  <c r="Z168" i="20"/>
  <c r="Z110" i="20"/>
  <c r="Y240" i="20"/>
  <c r="Y212" i="20"/>
  <c r="Y195" i="20"/>
  <c r="Y173" i="20"/>
  <c r="Y119" i="20"/>
  <c r="X168" i="20"/>
  <c r="X157" i="20"/>
  <c r="X114" i="20"/>
  <c r="AD142" i="20"/>
  <c r="AD157" i="20"/>
  <c r="Y345" i="20"/>
  <c r="AD195" i="20"/>
  <c r="AC188" i="20"/>
  <c r="AC150" i="20"/>
  <c r="AC118" i="20"/>
  <c r="AB119" i="20"/>
  <c r="AA188" i="20"/>
  <c r="Y132" i="20"/>
  <c r="X204" i="20"/>
  <c r="X141" i="20"/>
  <c r="X132" i="20"/>
  <c r="X110" i="20"/>
  <c r="AB168" i="20"/>
  <c r="AB141" i="20"/>
  <c r="W141" i="20" s="1"/>
  <c r="V141" i="20" s="1"/>
  <c r="U141" i="20" s="1"/>
  <c r="AB118" i="20"/>
  <c r="W118" i="20" s="1"/>
  <c r="AA249" i="20"/>
  <c r="AA132" i="20"/>
  <c r="AA111" i="20"/>
  <c r="Z222" i="20"/>
  <c r="Y249" i="20"/>
  <c r="Y204" i="20"/>
  <c r="Y168" i="20"/>
  <c r="X250" i="20"/>
  <c r="X226" i="20"/>
  <c r="X173" i="20"/>
  <c r="AD110" i="20"/>
  <c r="Y125" i="20"/>
  <c r="Y242" i="20"/>
  <c r="AD240" i="20"/>
  <c r="AD230" i="20"/>
  <c r="AD173" i="20"/>
  <c r="AD152" i="20"/>
  <c r="AD135" i="20"/>
  <c r="AD139" i="20"/>
  <c r="AC204" i="20"/>
  <c r="AC110" i="20"/>
  <c r="AB130" i="20"/>
  <c r="AA195" i="20"/>
  <c r="AA173" i="20"/>
  <c r="Y188" i="20"/>
  <c r="X207" i="20"/>
  <c r="X188" i="20"/>
  <c r="AD148" i="20"/>
  <c r="AD124" i="20"/>
  <c r="AD108" i="20"/>
  <c r="AC198" i="20"/>
  <c r="AC180" i="20"/>
  <c r="AC162" i="20"/>
  <c r="AC136" i="20"/>
  <c r="AB197" i="20"/>
  <c r="AB148" i="20"/>
  <c r="AA230" i="20"/>
  <c r="AA165" i="20"/>
  <c r="AA140" i="20"/>
  <c r="AA124" i="20"/>
  <c r="Z250" i="20"/>
  <c r="Z230" i="20"/>
  <c r="Z213" i="20"/>
  <c r="Z190" i="20"/>
  <c r="Z165" i="20"/>
  <c r="Z140" i="20"/>
  <c r="Z118" i="20"/>
  <c r="Z111" i="20"/>
  <c r="Y237" i="20"/>
  <c r="Y226" i="20"/>
  <c r="Y200" i="20"/>
  <c r="Y183" i="20"/>
  <c r="Y162" i="20"/>
  <c r="Y148" i="20"/>
  <c r="Y140" i="20"/>
  <c r="Y130" i="20"/>
  <c r="Y111" i="20"/>
  <c r="X245" i="20"/>
  <c r="X208" i="20"/>
  <c r="X196" i="20"/>
  <c r="X190" i="20"/>
  <c r="X184" i="20"/>
  <c r="X172" i="20"/>
  <c r="X135" i="20"/>
  <c r="X123" i="20"/>
  <c r="X117" i="20"/>
  <c r="X111" i="20"/>
  <c r="AD172" i="20"/>
  <c r="AD145" i="20"/>
  <c r="AD197" i="20"/>
  <c r="Z145" i="20"/>
  <c r="AD168" i="20"/>
  <c r="AD226" i="20"/>
  <c r="AC154" i="20"/>
  <c r="AC142" i="20"/>
  <c r="AC130" i="20"/>
  <c r="AB208" i="20"/>
  <c r="W208" i="20" s="1"/>
  <c r="AB190" i="20"/>
  <c r="AB172" i="20"/>
  <c r="AB142" i="20"/>
  <c r="AA226" i="20"/>
  <c r="AA136" i="20"/>
  <c r="Z226" i="20"/>
  <c r="Z136" i="20"/>
  <c r="Z124" i="20"/>
  <c r="Y208" i="20"/>
  <c r="Y136" i="20"/>
  <c r="X200" i="20"/>
  <c r="AC200" i="20"/>
  <c r="Y238" i="20"/>
  <c r="AC226" i="20"/>
  <c r="AD220" i="20"/>
  <c r="AD111" i="20"/>
  <c r="AD109" i="20"/>
  <c r="AD190" i="20"/>
  <c r="AD162" i="20"/>
  <c r="AD136" i="20"/>
  <c r="AD118" i="20"/>
  <c r="AC171" i="20"/>
  <c r="AC152" i="20"/>
  <c r="AB189" i="20"/>
  <c r="AB171" i="20"/>
  <c r="AB154" i="20"/>
  <c r="AB124" i="20"/>
  <c r="AA252" i="20"/>
  <c r="AA220" i="20"/>
  <c r="AA172" i="20"/>
  <c r="AA144" i="20"/>
  <c r="Z208" i="20"/>
  <c r="Z197" i="20"/>
  <c r="Z183" i="20"/>
  <c r="Z144" i="20"/>
  <c r="Z135" i="20"/>
  <c r="Z123" i="20"/>
  <c r="Y232" i="20"/>
  <c r="Y220" i="20"/>
  <c r="Y207" i="20"/>
  <c r="Y154" i="20"/>
  <c r="Y124" i="20"/>
  <c r="X230" i="20"/>
  <c r="X144" i="20"/>
  <c r="X126" i="20"/>
  <c r="X108" i="20"/>
  <c r="AD140" i="20"/>
  <c r="Y253" i="20"/>
  <c r="AA222" i="20"/>
  <c r="AC220" i="20"/>
  <c r="AD208" i="20"/>
  <c r="AD189" i="20"/>
  <c r="AD117" i="20"/>
  <c r="AC140" i="20"/>
  <c r="AC124" i="20"/>
  <c r="AC112" i="20"/>
  <c r="AB220" i="20"/>
  <c r="AB183" i="20"/>
  <c r="W183" i="20" s="1"/>
  <c r="V183" i="20" s="1"/>
  <c r="U183" i="20" s="1"/>
  <c r="AB152" i="20"/>
  <c r="AB123" i="20"/>
  <c r="AB112" i="20"/>
  <c r="W112" i="20" s="1"/>
  <c r="AA216" i="20"/>
  <c r="AA171" i="20"/>
  <c r="AA154" i="20"/>
  <c r="AA142" i="20"/>
  <c r="AA130" i="20"/>
  <c r="AA118" i="20"/>
  <c r="Z180" i="20"/>
  <c r="Z154" i="20"/>
  <c r="Z142" i="20"/>
  <c r="Y252" i="20"/>
  <c r="Y216" i="20"/>
  <c r="Y165" i="20"/>
  <c r="Y152" i="20"/>
  <c r="Y142" i="20"/>
  <c r="Y123" i="20"/>
  <c r="X198" i="20"/>
  <c r="X180" i="20"/>
  <c r="AD252" i="20"/>
  <c r="AD154" i="20"/>
  <c r="AD130" i="20"/>
  <c r="AC148" i="20"/>
  <c r="AC111" i="20"/>
  <c r="AB216" i="20"/>
  <c r="AB198" i="20"/>
  <c r="AB180" i="20"/>
  <c r="AB136" i="20"/>
  <c r="W136" i="20" s="1"/>
  <c r="AA152" i="20"/>
  <c r="Z252" i="20"/>
  <c r="Z216" i="20"/>
  <c r="Z130" i="20"/>
  <c r="Z112" i="20"/>
  <c r="Y112" i="20"/>
  <c r="X112" i="20"/>
  <c r="AC252" i="20"/>
  <c r="AD180" i="20"/>
  <c r="AD121" i="20"/>
  <c r="AC173" i="20"/>
  <c r="AC135" i="20"/>
  <c r="Z238" i="20"/>
  <c r="Z186" i="20"/>
  <c r="S249" i="20"/>
  <c r="AB249" i="20"/>
  <c r="P231" i="20"/>
  <c r="Y231" i="20"/>
  <c r="R213" i="20"/>
  <c r="AA213" i="20"/>
  <c r="Q244" i="20"/>
  <c r="R244" i="20" s="1"/>
  <c r="S244" i="20" s="1"/>
  <c r="T244" i="20" s="1"/>
  <c r="Z244" i="20"/>
  <c r="S237" i="20"/>
  <c r="AB237" i="20"/>
  <c r="Q224" i="20"/>
  <c r="Z224" i="20"/>
  <c r="P215" i="20"/>
  <c r="Y215" i="20"/>
  <c r="AD125" i="20"/>
  <c r="AB125" i="20"/>
  <c r="S248" i="20"/>
  <c r="T248" i="20" s="1"/>
  <c r="AD248" i="20" s="1"/>
  <c r="AB248" i="20"/>
  <c r="R246" i="20"/>
  <c r="AA246" i="20"/>
  <c r="R243" i="20"/>
  <c r="AA243" i="20"/>
  <c r="S228" i="20"/>
  <c r="AB228" i="20"/>
  <c r="T207" i="20"/>
  <c r="AD207" i="20" s="1"/>
  <c r="AC207" i="20"/>
  <c r="R186" i="20"/>
  <c r="AA186" i="20"/>
  <c r="AC240" i="20"/>
  <c r="AB240" i="20"/>
  <c r="Z243" i="20"/>
  <c r="P242" i="20"/>
  <c r="Q242" i="20" s="1"/>
  <c r="R242" i="20" s="1"/>
  <c r="S242" i="20" s="1"/>
  <c r="T242" i="20" s="1"/>
  <c r="Q236" i="20"/>
  <c r="Z236" i="20"/>
  <c r="Z234" i="20"/>
  <c r="Q234" i="20"/>
  <c r="R232" i="20"/>
  <c r="AA232" i="20"/>
  <c r="P166" i="20"/>
  <c r="Y166" i="20"/>
  <c r="AC254" i="20"/>
  <c r="AB230" i="20"/>
  <c r="AB135" i="20"/>
  <c r="S222" i="20"/>
  <c r="AB222" i="20"/>
  <c r="AB143" i="20"/>
  <c r="S143" i="20"/>
  <c r="T143" i="20" s="1"/>
  <c r="AD143" i="20" s="1"/>
  <c r="AD119" i="20"/>
  <c r="AC119" i="20"/>
  <c r="AA237" i="20"/>
  <c r="R238" i="20"/>
  <c r="AA238" i="20"/>
  <c r="P219" i="20"/>
  <c r="Y219" i="20"/>
  <c r="P158" i="20"/>
  <c r="Q158" i="20" s="1"/>
  <c r="R158" i="20" s="1"/>
  <c r="S158" i="20" s="1"/>
  <c r="T158" i="20" s="1"/>
  <c r="Y158" i="20"/>
  <c r="AB113" i="20"/>
  <c r="Z133" i="20"/>
  <c r="AD183" i="20"/>
  <c r="AC183" i="20"/>
  <c r="AA176" i="20"/>
  <c r="AC157" i="20"/>
  <c r="AC151" i="20"/>
  <c r="AC145" i="20"/>
  <c r="AC139" i="20"/>
  <c r="AC127" i="20"/>
  <c r="AC121" i="20"/>
  <c r="AC115" i="20"/>
  <c r="AC109" i="20"/>
  <c r="AB200" i="20"/>
  <c r="AB144" i="20"/>
  <c r="W144" i="20" s="1"/>
  <c r="AB138" i="20"/>
  <c r="AA248" i="20"/>
  <c r="AA143" i="20"/>
  <c r="AA125" i="20"/>
  <c r="AA113" i="20"/>
  <c r="Z254" i="20"/>
  <c r="Z248" i="20"/>
  <c r="Z182" i="20"/>
  <c r="Z127" i="20"/>
  <c r="Y127" i="20"/>
  <c r="AD200" i="20"/>
  <c r="Y225" i="20"/>
  <c r="Y194" i="20"/>
  <c r="Y161" i="20"/>
  <c r="Y129" i="20"/>
  <c r="Z201" i="20"/>
  <c r="Y137" i="20"/>
  <c r="Y247" i="20"/>
  <c r="Y241" i="20"/>
  <c r="Y235" i="20"/>
  <c r="Y229" i="20"/>
  <c r="Y223" i="20"/>
  <c r="Y217" i="20"/>
  <c r="Y211" i="20"/>
  <c r="Y205" i="20"/>
  <c r="Y199" i="20"/>
  <c r="Y193" i="20"/>
  <c r="Y187" i="20"/>
  <c r="Y181" i="20"/>
  <c r="Y175" i="20"/>
  <c r="Y169" i="20"/>
  <c r="Y163" i="20"/>
  <c r="AC206" i="20"/>
  <c r="W206" i="20" s="1"/>
  <c r="V206" i="20" s="1"/>
  <c r="U206" i="20" s="1"/>
  <c r="AC125" i="20"/>
  <c r="AB254" i="20"/>
  <c r="W254" i="20" s="1"/>
  <c r="V254" i="20" s="1"/>
  <c r="U254" i="20" s="1"/>
  <c r="AB173" i="20"/>
  <c r="AA197" i="20"/>
  <c r="AA135" i="20"/>
  <c r="Z139" i="20"/>
  <c r="Z125" i="20"/>
  <c r="Y244" i="20"/>
  <c r="Y133" i="20"/>
  <c r="Z196" i="20"/>
  <c r="Z245" i="20"/>
  <c r="Y233" i="20"/>
  <c r="Y178" i="20"/>
  <c r="Y170" i="20"/>
  <c r="Y146" i="20"/>
  <c r="AA128" i="20"/>
  <c r="AA116" i="20"/>
  <c r="Z151" i="20"/>
  <c r="Y201" i="20"/>
  <c r="Y145" i="20"/>
  <c r="Y139" i="20"/>
  <c r="Y109" i="20"/>
  <c r="Y209" i="20"/>
  <c r="Y251" i="20"/>
  <c r="Y239" i="20"/>
  <c r="Y227" i="20"/>
  <c r="Y221" i="20"/>
  <c r="Y203" i="20"/>
  <c r="Y179" i="20"/>
  <c r="Y167" i="20"/>
  <c r="Y155" i="20"/>
  <c r="Y149" i="20"/>
  <c r="Y131" i="20"/>
  <c r="AA207" i="20"/>
  <c r="AA157" i="20"/>
  <c r="AA151" i="20"/>
  <c r="AA145" i="20"/>
  <c r="AA139" i="20"/>
  <c r="AA127" i="20"/>
  <c r="AA121" i="20"/>
  <c r="AA115" i="20"/>
  <c r="AA109" i="20"/>
  <c r="Z143" i="20"/>
  <c r="Y121" i="20"/>
  <c r="Y115" i="20"/>
  <c r="Z156" i="20"/>
  <c r="Y218" i="20"/>
  <c r="Y185" i="20"/>
  <c r="Y153" i="20"/>
  <c r="Z134" i="20"/>
  <c r="Y122" i="20"/>
  <c r="Y202" i="20"/>
  <c r="AC172" i="20"/>
  <c r="AB207" i="20"/>
  <c r="AB188" i="20"/>
  <c r="AB157" i="20"/>
  <c r="AB151" i="20"/>
  <c r="W151" i="20" s="1"/>
  <c r="AB145" i="20"/>
  <c r="AB139" i="20"/>
  <c r="AB127" i="20"/>
  <c r="AB121" i="20"/>
  <c r="W121" i="20" s="1"/>
  <c r="AB115" i="20"/>
  <c r="W115" i="20" s="1"/>
  <c r="AB109" i="20"/>
  <c r="Z157" i="20"/>
  <c r="Z121" i="20"/>
  <c r="Z115" i="20"/>
  <c r="Z109" i="20"/>
  <c r="Y151" i="20"/>
  <c r="Z184" i="20"/>
  <c r="AC343" i="20"/>
  <c r="Z343" i="20"/>
  <c r="Y214" i="20"/>
  <c r="AA214" i="20"/>
  <c r="AC214" i="20"/>
  <c r="X214" i="20"/>
  <c r="Z214" i="20"/>
  <c r="AB214" i="20"/>
  <c r="AD214" i="20"/>
  <c r="Y160" i="20"/>
  <c r="AA160" i="20"/>
  <c r="AC160" i="20"/>
  <c r="X160" i="20"/>
  <c r="Z160" i="20"/>
  <c r="AB160" i="20"/>
  <c r="AD160" i="20"/>
  <c r="AA250" i="20"/>
  <c r="AA192" i="20"/>
  <c r="AD165" i="20"/>
  <c r="AC165" i="20"/>
  <c r="Z348" i="20"/>
  <c r="K367" i="20"/>
  <c r="Z367" i="20" s="1"/>
  <c r="K393" i="20"/>
  <c r="AA393" i="20" s="1"/>
  <c r="K365" i="20"/>
  <c r="Y365" i="20" s="1"/>
  <c r="K347" i="20"/>
  <c r="AC347" i="20" s="1"/>
  <c r="Y159" i="20"/>
  <c r="K388" i="20"/>
  <c r="X388" i="20" s="1"/>
  <c r="K359" i="20"/>
  <c r="AD359" i="20" s="1"/>
  <c r="K372" i="20"/>
  <c r="AA372" i="20" s="1"/>
  <c r="Y360" i="20"/>
  <c r="K369" i="20"/>
  <c r="X369" i="20" s="1"/>
  <c r="K363" i="20"/>
  <c r="X363" i="20" s="1"/>
  <c r="K351" i="20"/>
  <c r="X351" i="20" s="1"/>
  <c r="X366" i="20"/>
  <c r="Y343" i="20"/>
  <c r="K362" i="20"/>
  <c r="Y362" i="20" s="1"/>
  <c r="K350" i="20"/>
  <c r="Y350" i="20" s="1"/>
  <c r="Y357" i="20"/>
  <c r="AD361" i="20"/>
  <c r="Z361" i="20"/>
  <c r="Y356" i="20"/>
  <c r="AC348" i="20"/>
  <c r="Z368" i="20"/>
  <c r="Z349" i="20"/>
  <c r="K370" i="20"/>
  <c r="AD370" i="20" s="1"/>
  <c r="K364" i="20"/>
  <c r="AC364" i="20" s="1"/>
  <c r="K358" i="20"/>
  <c r="AD358" i="20" s="1"/>
  <c r="K352" i="20"/>
  <c r="Z352" i="20" s="1"/>
  <c r="K346" i="20"/>
  <c r="AC346" i="20" s="1"/>
  <c r="Z360" i="20"/>
  <c r="K394" i="20"/>
  <c r="X394" i="20" s="1"/>
  <c r="AC368" i="20"/>
  <c r="AA349" i="20"/>
  <c r="Z355" i="20"/>
  <c r="Y354" i="20"/>
  <c r="AA343" i="20"/>
  <c r="Z354" i="20"/>
  <c r="Y349" i="20"/>
  <c r="Z366" i="20"/>
  <c r="AD343" i="20"/>
  <c r="AB349" i="20"/>
  <c r="AC355" i="20"/>
  <c r="AB343" i="20"/>
  <c r="AD360" i="20"/>
  <c r="AC360" i="20"/>
  <c r="Z344" i="20"/>
  <c r="X357" i="20"/>
  <c r="Z356" i="20"/>
  <c r="AC354" i="20"/>
  <c r="K389" i="20"/>
  <c r="X389" i="20" s="1"/>
  <c r="AD354" i="20"/>
  <c r="AA360" i="20"/>
  <c r="AA354" i="20"/>
  <c r="Y344" i="20"/>
  <c r="X360" i="20"/>
  <c r="X354" i="20"/>
  <c r="K392" i="20"/>
  <c r="AD392" i="20" s="1"/>
  <c r="AB368" i="20"/>
  <c r="AB355" i="20"/>
  <c r="AB348" i="20"/>
  <c r="Y368" i="20"/>
  <c r="Y361" i="20"/>
  <c r="Y355" i="20"/>
  <c r="Y348" i="20"/>
  <c r="AB360" i="20"/>
  <c r="AB354" i="20"/>
  <c r="W354" i="20" s="1"/>
  <c r="K371" i="20"/>
  <c r="Z371" i="20" s="1"/>
  <c r="K353" i="20"/>
  <c r="AB353" i="20" s="1"/>
  <c r="K395" i="20"/>
  <c r="X395" i="20" s="1"/>
  <c r="K391" i="20"/>
  <c r="X391" i="20" s="1"/>
  <c r="K390" i="20"/>
  <c r="X390" i="20" s="1"/>
  <c r="AD368" i="20"/>
  <c r="AD355" i="20"/>
  <c r="AD348" i="20"/>
  <c r="AA368" i="20"/>
  <c r="AA355" i="20"/>
  <c r="AA348" i="20"/>
  <c r="K396" i="20"/>
  <c r="X396" i="20" s="1"/>
  <c r="K397" i="20"/>
  <c r="AC397" i="20" s="1"/>
  <c r="N5" i="24"/>
  <c r="N9" i="24"/>
  <c r="L9" i="24"/>
  <c r="M6" i="24"/>
  <c r="O9" i="24"/>
  <c r="L52" i="24"/>
  <c r="M52" i="24"/>
  <c r="N52" i="24"/>
  <c r="L46" i="24"/>
  <c r="M46" i="24"/>
  <c r="N46" i="24"/>
  <c r="L40" i="24"/>
  <c r="M40" i="24"/>
  <c r="N40" i="24"/>
  <c r="L49" i="24"/>
  <c r="M49" i="24"/>
  <c r="N49" i="24"/>
  <c r="L43" i="24"/>
  <c r="M43" i="24"/>
  <c r="N43" i="24"/>
  <c r="L37" i="24"/>
  <c r="M37" i="24"/>
  <c r="N34" i="24"/>
  <c r="N31" i="24"/>
  <c r="N28" i="24"/>
  <c r="N25" i="24"/>
  <c r="N22" i="24"/>
  <c r="N19" i="24"/>
  <c r="N16" i="24"/>
  <c r="N10" i="24"/>
  <c r="N7" i="24"/>
  <c r="M34" i="24"/>
  <c r="M31" i="24"/>
  <c r="M28" i="24"/>
  <c r="M25" i="24"/>
  <c r="M22" i="24"/>
  <c r="M19" i="24"/>
  <c r="M16" i="24"/>
  <c r="M13" i="24"/>
  <c r="M10" i="24"/>
  <c r="M7" i="24"/>
  <c r="N53" i="24"/>
  <c r="N50" i="24"/>
  <c r="N47" i="24"/>
  <c r="N41" i="24"/>
  <c r="N38" i="24"/>
  <c r="N35" i="24"/>
  <c r="L34" i="24"/>
  <c r="N32" i="24"/>
  <c r="L31" i="24"/>
  <c r="N29" i="24"/>
  <c r="L28" i="24"/>
  <c r="N26" i="24"/>
  <c r="L25" i="24"/>
  <c r="N23" i="24"/>
  <c r="L22" i="24"/>
  <c r="N20" i="24"/>
  <c r="L19" i="24"/>
  <c r="N17" i="24"/>
  <c r="L16" i="24"/>
  <c r="N14" i="24"/>
  <c r="L13" i="24"/>
  <c r="N11" i="24"/>
  <c r="L10" i="24"/>
  <c r="N8" i="24"/>
  <c r="L7" i="24"/>
  <c r="O22" i="24"/>
  <c r="O4" i="24"/>
  <c r="O37" i="24" s="1"/>
  <c r="O47" i="24" l="1"/>
  <c r="O13" i="24"/>
  <c r="N44" i="24"/>
  <c r="N13" i="24"/>
  <c r="N37" i="24"/>
  <c r="N51" i="24"/>
  <c r="N12" i="24"/>
  <c r="O38" i="24"/>
  <c r="O10" i="24"/>
  <c r="O7" i="24"/>
  <c r="O6" i="24"/>
  <c r="O36" i="24"/>
  <c r="O12" i="24"/>
  <c r="O21" i="24"/>
  <c r="O51" i="24"/>
  <c r="O18" i="24"/>
  <c r="O29" i="24"/>
  <c r="O52" i="24"/>
  <c r="O11" i="24"/>
  <c r="O25" i="24"/>
  <c r="O30" i="24"/>
  <c r="O40" i="24"/>
  <c r="O33" i="24"/>
  <c r="O53" i="24"/>
  <c r="O42" i="24"/>
  <c r="O20" i="24"/>
  <c r="O41" i="24"/>
  <c r="O46" i="24"/>
  <c r="O50" i="24"/>
  <c r="O19" i="24"/>
  <c r="O28" i="24"/>
  <c r="O16" i="24"/>
  <c r="O32" i="24"/>
  <c r="O39" i="24"/>
  <c r="O26" i="24"/>
  <c r="O49" i="24"/>
  <c r="O31" i="24"/>
  <c r="O8" i="24"/>
  <c r="O27" i="24"/>
  <c r="O43" i="24"/>
  <c r="O35" i="24"/>
  <c r="O23" i="24"/>
  <c r="O14" i="24"/>
  <c r="W207" i="20"/>
  <c r="V207" i="20" s="1"/>
  <c r="U207" i="20" s="1"/>
  <c r="W200" i="20"/>
  <c r="V200" i="20" s="1"/>
  <c r="U200" i="20" s="1"/>
  <c r="W240" i="20"/>
  <c r="V240" i="20" s="1"/>
  <c r="U240" i="20" s="1"/>
  <c r="W152" i="20"/>
  <c r="V152" i="20" s="1"/>
  <c r="U152" i="20" s="1"/>
  <c r="W124" i="20"/>
  <c r="V124" i="20" s="1"/>
  <c r="U124" i="20" s="1"/>
  <c r="W142" i="20"/>
  <c r="V142" i="20" s="1"/>
  <c r="U142" i="20" s="1"/>
  <c r="W165" i="20"/>
  <c r="V165" i="20" s="1"/>
  <c r="U165" i="20" s="1"/>
  <c r="W188" i="20"/>
  <c r="V188" i="20" s="1"/>
  <c r="U188" i="20" s="1"/>
  <c r="W154" i="20"/>
  <c r="V154" i="20" s="1"/>
  <c r="U154" i="20" s="1"/>
  <c r="W119" i="20"/>
  <c r="V119" i="20" s="1"/>
  <c r="U119" i="20" s="1"/>
  <c r="W125" i="20"/>
  <c r="V125" i="20" s="1"/>
  <c r="U125" i="20" s="1"/>
  <c r="W348" i="20"/>
  <c r="V348" i="20" s="1"/>
  <c r="U348" i="20" s="1"/>
  <c r="W190" i="20"/>
  <c r="V190" i="20" s="1"/>
  <c r="U190" i="20" s="1"/>
  <c r="W168" i="20"/>
  <c r="V168" i="20" s="1"/>
  <c r="U168" i="20" s="1"/>
  <c r="W197" i="20"/>
  <c r="V197" i="20" s="1"/>
  <c r="U197" i="20" s="1"/>
  <c r="W138" i="20"/>
  <c r="V138" i="20" s="1"/>
  <c r="U138" i="20" s="1"/>
  <c r="W368" i="20"/>
  <c r="W214" i="20"/>
  <c r="V214" i="20" s="1"/>
  <c r="U214" i="20" s="1"/>
  <c r="W360" i="20"/>
  <c r="V360" i="20" s="1"/>
  <c r="U360" i="20" s="1"/>
  <c r="W160" i="20"/>
  <c r="V160" i="20" s="1"/>
  <c r="U160" i="20" s="1"/>
  <c r="W127" i="20"/>
  <c r="V127" i="20" s="1"/>
  <c r="U127" i="20" s="1"/>
  <c r="W171" i="20"/>
  <c r="V171" i="20" s="1"/>
  <c r="U171" i="20" s="1"/>
  <c r="AB352" i="20"/>
  <c r="W139" i="20"/>
  <c r="V139" i="20" s="1"/>
  <c r="U139" i="20" s="1"/>
  <c r="V117" i="20"/>
  <c r="U117" i="20" s="1"/>
  <c r="W173" i="20"/>
  <c r="V173" i="20" s="1"/>
  <c r="U173" i="20" s="1"/>
  <c r="W135" i="20"/>
  <c r="V135" i="20" s="1"/>
  <c r="U135" i="20" s="1"/>
  <c r="W189" i="20"/>
  <c r="V189" i="20" s="1"/>
  <c r="U189" i="20" s="1"/>
  <c r="W130" i="20"/>
  <c r="V130" i="20" s="1"/>
  <c r="U130" i="20" s="1"/>
  <c r="W226" i="20"/>
  <c r="V226" i="20" s="1"/>
  <c r="U226" i="20" s="1"/>
  <c r="W252" i="20"/>
  <c r="V252" i="20" s="1"/>
  <c r="U252" i="20" s="1"/>
  <c r="W140" i="20"/>
  <c r="V140" i="20" s="1"/>
  <c r="U140" i="20" s="1"/>
  <c r="W132" i="20"/>
  <c r="V132" i="20" s="1"/>
  <c r="U132" i="20" s="1"/>
  <c r="W172" i="20"/>
  <c r="V172" i="20" s="1"/>
  <c r="U172" i="20" s="1"/>
  <c r="W162" i="20"/>
  <c r="V162" i="20" s="1"/>
  <c r="U162" i="20" s="1"/>
  <c r="W145" i="20"/>
  <c r="V145" i="20" s="1"/>
  <c r="U145" i="20" s="1"/>
  <c r="W230" i="20"/>
  <c r="V230" i="20" s="1"/>
  <c r="U230" i="20" s="1"/>
  <c r="W237" i="20"/>
  <c r="V237" i="20" s="1"/>
  <c r="U237" i="20" s="1"/>
  <c r="W114" i="20"/>
  <c r="V114" i="20" s="1"/>
  <c r="U114" i="20" s="1"/>
  <c r="W204" i="20"/>
  <c r="V204" i="20" s="1"/>
  <c r="U204" i="20" s="1"/>
  <c r="W150" i="20"/>
  <c r="V150" i="20" s="1"/>
  <c r="U150" i="20" s="1"/>
  <c r="W220" i="20"/>
  <c r="V220" i="20" s="1"/>
  <c r="U220" i="20" s="1"/>
  <c r="W180" i="20"/>
  <c r="V180" i="20" s="1"/>
  <c r="U180" i="20" s="1"/>
  <c r="W148" i="20"/>
  <c r="V148" i="20" s="1"/>
  <c r="U148" i="20" s="1"/>
  <c r="W116" i="20"/>
  <c r="V116" i="20" s="1"/>
  <c r="U116" i="20" s="1"/>
  <c r="W111" i="20"/>
  <c r="V111" i="20" s="1"/>
  <c r="U111" i="20" s="1"/>
  <c r="W157" i="20"/>
  <c r="V157" i="20" s="1"/>
  <c r="U157" i="20" s="1"/>
  <c r="W198" i="20"/>
  <c r="V198" i="20" s="1"/>
  <c r="U198" i="20" s="1"/>
  <c r="W355" i="20"/>
  <c r="V355" i="20" s="1"/>
  <c r="U355" i="20" s="1"/>
  <c r="W343" i="20"/>
  <c r="V343" i="20" s="1"/>
  <c r="U343" i="20" s="1"/>
  <c r="W109" i="20"/>
  <c r="V109" i="20" s="1"/>
  <c r="U109" i="20" s="1"/>
  <c r="W216" i="20"/>
  <c r="V216" i="20" s="1"/>
  <c r="U216" i="20" s="1"/>
  <c r="W123" i="20"/>
  <c r="V123" i="20" s="1"/>
  <c r="U123" i="20" s="1"/>
  <c r="W110" i="20"/>
  <c r="V110" i="20" s="1"/>
  <c r="U110" i="20" s="1"/>
  <c r="W174" i="20"/>
  <c r="V174" i="20" s="1"/>
  <c r="U174" i="20" s="1"/>
  <c r="W164" i="20"/>
  <c r="V164" i="20" s="1"/>
  <c r="U164" i="20" s="1"/>
  <c r="W212" i="20"/>
  <c r="V212" i="20" s="1"/>
  <c r="U212" i="20" s="1"/>
  <c r="V108" i="20"/>
  <c r="U108" i="20" s="1"/>
  <c r="Y364" i="20"/>
  <c r="AC393" i="20"/>
  <c r="Y367" i="20"/>
  <c r="Y392" i="20"/>
  <c r="AC353" i="20"/>
  <c r="W353" i="20" s="1"/>
  <c r="AC352" i="20"/>
  <c r="W352" i="20" s="1"/>
  <c r="AA365" i="20"/>
  <c r="X365" i="20"/>
  <c r="V177" i="20"/>
  <c r="U177" i="20" s="1"/>
  <c r="Z126" i="20"/>
  <c r="S210" i="20"/>
  <c r="AB210" i="20"/>
  <c r="AB371" i="20"/>
  <c r="W371" i="20" s="1"/>
  <c r="AD365" i="20"/>
  <c r="Z362" i="20"/>
  <c r="Z392" i="20"/>
  <c r="AC365" i="20"/>
  <c r="AB359" i="20"/>
  <c r="AC367" i="20"/>
  <c r="Z365" i="20"/>
  <c r="AA191" i="20"/>
  <c r="Z158" i="20"/>
  <c r="AB393" i="20"/>
  <c r="W393" i="20" s="1"/>
  <c r="V393" i="20" s="1"/>
  <c r="U393" i="20" s="1"/>
  <c r="AB347" i="20"/>
  <c r="W347" i="20" s="1"/>
  <c r="AB365" i="20"/>
  <c r="X362" i="20"/>
  <c r="Z191" i="20"/>
  <c r="V136" i="20"/>
  <c r="U136" i="20" s="1"/>
  <c r="V195" i="20"/>
  <c r="U195" i="20" s="1"/>
  <c r="Q147" i="20"/>
  <c r="Z147" i="20"/>
  <c r="V118" i="20"/>
  <c r="U118" i="20" s="1"/>
  <c r="V112" i="20"/>
  <c r="U112" i="20" s="1"/>
  <c r="V144" i="20"/>
  <c r="U144" i="20" s="1"/>
  <c r="Y369" i="20"/>
  <c r="AA397" i="20"/>
  <c r="Z347" i="20"/>
  <c r="Z350" i="20"/>
  <c r="X359" i="20"/>
  <c r="X347" i="20"/>
  <c r="V208" i="20"/>
  <c r="U208" i="20" s="1"/>
  <c r="Z393" i="20"/>
  <c r="AD347" i="20"/>
  <c r="X371" i="20"/>
  <c r="AA364" i="20"/>
  <c r="Y359" i="20"/>
  <c r="Y393" i="20"/>
  <c r="AA347" i="20"/>
  <c r="Y351" i="20"/>
  <c r="AA359" i="20"/>
  <c r="Z351" i="20"/>
  <c r="AA346" i="20"/>
  <c r="AA370" i="20"/>
  <c r="X350" i="20"/>
  <c r="AD393" i="20"/>
  <c r="Y347" i="20"/>
  <c r="AC359" i="20"/>
  <c r="T228" i="20"/>
  <c r="AD228" i="20" s="1"/>
  <c r="AC228" i="20"/>
  <c r="W228" i="20" s="1"/>
  <c r="V228" i="20" s="1"/>
  <c r="U228" i="20" s="1"/>
  <c r="AC249" i="20"/>
  <c r="W249" i="20" s="1"/>
  <c r="V249" i="20" s="1"/>
  <c r="U249" i="20" s="1"/>
  <c r="T249" i="20"/>
  <c r="AD249" i="20" s="1"/>
  <c r="AB186" i="20"/>
  <c r="S186" i="20"/>
  <c r="S243" i="20"/>
  <c r="AB243" i="20"/>
  <c r="S213" i="20"/>
  <c r="AB213" i="20"/>
  <c r="AC248" i="20"/>
  <c r="W248" i="20" s="1"/>
  <c r="V248" i="20" s="1"/>
  <c r="U248" i="20" s="1"/>
  <c r="R234" i="20"/>
  <c r="AA234" i="20"/>
  <c r="Z219" i="20"/>
  <c r="Q219" i="20"/>
  <c r="Q215" i="20"/>
  <c r="Z215" i="20"/>
  <c r="AA244" i="20"/>
  <c r="Q166" i="20"/>
  <c r="Z166" i="20"/>
  <c r="R224" i="20"/>
  <c r="AA224" i="20"/>
  <c r="AC143" i="20"/>
  <c r="W143" i="20" s="1"/>
  <c r="V143" i="20" s="1"/>
  <c r="U143" i="20" s="1"/>
  <c r="T222" i="20"/>
  <c r="AD222" i="20" s="1"/>
  <c r="AC222" i="20"/>
  <c r="W222" i="20" s="1"/>
  <c r="V222" i="20" s="1"/>
  <c r="U222" i="20" s="1"/>
  <c r="S238" i="20"/>
  <c r="AB238" i="20"/>
  <c r="AA236" i="20"/>
  <c r="R236" i="20"/>
  <c r="AB232" i="20"/>
  <c r="S232" i="20"/>
  <c r="S246" i="20"/>
  <c r="AB246" i="20"/>
  <c r="T237" i="20"/>
  <c r="AD237" i="20" s="1"/>
  <c r="AC237" i="20"/>
  <c r="Q231" i="20"/>
  <c r="Z231" i="20"/>
  <c r="V121" i="20"/>
  <c r="U121" i="20" s="1"/>
  <c r="V115" i="20"/>
  <c r="U115" i="20" s="1"/>
  <c r="V151" i="20"/>
  <c r="U151" i="20" s="1"/>
  <c r="Z149" i="20"/>
  <c r="Z227" i="20"/>
  <c r="AA158" i="20"/>
  <c r="AA196" i="20"/>
  <c r="Z175" i="20"/>
  <c r="Z193" i="20"/>
  <c r="Z211" i="20"/>
  <c r="Z229" i="20"/>
  <c r="Z247" i="20"/>
  <c r="Z129" i="20"/>
  <c r="Z225" i="20"/>
  <c r="Z202" i="20"/>
  <c r="Z153" i="20"/>
  <c r="AA156" i="20"/>
  <c r="Z155" i="20"/>
  <c r="Z203" i="20"/>
  <c r="Z209" i="20"/>
  <c r="Z178" i="20"/>
  <c r="Z163" i="20"/>
  <c r="Z235" i="20"/>
  <c r="Z161" i="20"/>
  <c r="AB244" i="20"/>
  <c r="AA133" i="20"/>
  <c r="AA184" i="20"/>
  <c r="Z185" i="20"/>
  <c r="Z239" i="20"/>
  <c r="AB182" i="20"/>
  <c r="Z181" i="20"/>
  <c r="Z199" i="20"/>
  <c r="Z217" i="20"/>
  <c r="Z137" i="20"/>
  <c r="Z122" i="20"/>
  <c r="Z167" i="20"/>
  <c r="Z253" i="20"/>
  <c r="Z146" i="20"/>
  <c r="Z233" i="20"/>
  <c r="AD128" i="20"/>
  <c r="AC128" i="20"/>
  <c r="W128" i="20" s="1"/>
  <c r="V128" i="20" s="1"/>
  <c r="U128" i="20" s="1"/>
  <c r="Z205" i="20"/>
  <c r="Z241" i="20"/>
  <c r="AB176" i="20"/>
  <c r="AB191" i="20"/>
  <c r="Z242" i="20"/>
  <c r="Z131" i="20"/>
  <c r="Z221" i="20"/>
  <c r="Z251" i="20"/>
  <c r="AD116" i="20"/>
  <c r="AC116" i="20"/>
  <c r="AA245" i="20"/>
  <c r="Z169" i="20"/>
  <c r="Z187" i="20"/>
  <c r="Z223" i="20"/>
  <c r="AA201" i="20"/>
  <c r="Z194" i="20"/>
  <c r="AA134" i="20"/>
  <c r="Z218" i="20"/>
  <c r="Z179" i="20"/>
  <c r="Z170" i="20"/>
  <c r="AD113" i="20"/>
  <c r="AC113" i="20"/>
  <c r="W113" i="20" s="1"/>
  <c r="V113" i="20" s="1"/>
  <c r="U113" i="20" s="1"/>
  <c r="Y395" i="20"/>
  <c r="AB388" i="20"/>
  <c r="AB364" i="20"/>
  <c r="W364" i="20" s="1"/>
  <c r="AB192" i="20"/>
  <c r="AC388" i="20"/>
  <c r="Y371" i="20"/>
  <c r="X364" i="20"/>
  <c r="Z388" i="20"/>
  <c r="AD388" i="20"/>
  <c r="AA388" i="20"/>
  <c r="Z363" i="20"/>
  <c r="Z364" i="20"/>
  <c r="Y372" i="20"/>
  <c r="Z372" i="20"/>
  <c r="X372" i="20"/>
  <c r="Y388" i="20"/>
  <c r="X393" i="20"/>
  <c r="X353" i="20"/>
  <c r="X367" i="20"/>
  <c r="AD364" i="20"/>
  <c r="Z359" i="20"/>
  <c r="AB250" i="20"/>
  <c r="Y391" i="20"/>
  <c r="AA367" i="20"/>
  <c r="AD346" i="20"/>
  <c r="AB367" i="20"/>
  <c r="X346" i="20"/>
  <c r="AD367" i="20"/>
  <c r="Y363" i="20"/>
  <c r="AB346" i="20"/>
  <c r="W346" i="20" s="1"/>
  <c r="V346" i="20" s="1"/>
  <c r="U346" i="20" s="1"/>
  <c r="AA353" i="20"/>
  <c r="Y346" i="20"/>
  <c r="Y390" i="20"/>
  <c r="AD353" i="20"/>
  <c r="AA371" i="20"/>
  <c r="Z346" i="20"/>
  <c r="V354" i="20"/>
  <c r="U354" i="20" s="1"/>
  <c r="AA389" i="20"/>
  <c r="AD389" i="20"/>
  <c r="X392" i="20"/>
  <c r="AB358" i="20"/>
  <c r="W358" i="20" s="1"/>
  <c r="AA358" i="20"/>
  <c r="Z370" i="20"/>
  <c r="AA352" i="20"/>
  <c r="AD352" i="20"/>
  <c r="X352" i="20"/>
  <c r="Y358" i="20"/>
  <c r="Y394" i="20"/>
  <c r="Z389" i="20"/>
  <c r="AA392" i="20"/>
  <c r="AD371" i="20"/>
  <c r="AA361" i="20"/>
  <c r="Z357" i="20"/>
  <c r="X358" i="20"/>
  <c r="AB392" i="20"/>
  <c r="W392" i="20" s="1"/>
  <c r="AC358" i="20"/>
  <c r="Y370" i="20"/>
  <c r="AB370" i="20"/>
  <c r="AB357" i="20"/>
  <c r="Z396" i="20"/>
  <c r="Y389" i="20"/>
  <c r="AC392" i="20"/>
  <c r="AB389" i="20"/>
  <c r="W389" i="20" s="1"/>
  <c r="AC371" i="20"/>
  <c r="Z358" i="20"/>
  <c r="X370" i="20"/>
  <c r="AC361" i="20"/>
  <c r="Z397" i="20"/>
  <c r="AC389" i="20"/>
  <c r="AB361" i="20"/>
  <c r="AA357" i="20"/>
  <c r="Y352" i="20"/>
  <c r="AC370" i="20"/>
  <c r="Z353" i="20"/>
  <c r="AA356" i="20"/>
  <c r="AB397" i="20"/>
  <c r="W397" i="20" s="1"/>
  <c r="Y353" i="20"/>
  <c r="V368" i="20"/>
  <c r="U368" i="20" s="1"/>
  <c r="Z345" i="20"/>
  <c r="AA351" i="20"/>
  <c r="Z369" i="20"/>
  <c r="AD397" i="20"/>
  <c r="AA362" i="20"/>
  <c r="AA344" i="20"/>
  <c r="AB372" i="20"/>
  <c r="AA350" i="20"/>
  <c r="AA363" i="20"/>
  <c r="AA366" i="20"/>
  <c r="AD349" i="20"/>
  <c r="AC349" i="20"/>
  <c r="W349" i="20" s="1"/>
  <c r="V349" i="20" s="1"/>
  <c r="U349" i="20" s="1"/>
  <c r="AA396" i="20"/>
  <c r="AB396" i="20"/>
  <c r="AA390" i="20"/>
  <c r="AB390" i="20"/>
  <c r="AC396" i="20"/>
  <c r="AD396" i="20"/>
  <c r="X397" i="20"/>
  <c r="Y396" i="20"/>
  <c r="Y397" i="20"/>
  <c r="Z390" i="20"/>
  <c r="Z391" i="20"/>
  <c r="AC390" i="20"/>
  <c r="AD390" i="20"/>
  <c r="Z394" i="20"/>
  <c r="Z395" i="20"/>
  <c r="P4" i="24"/>
  <c r="P15" i="24" l="1"/>
  <c r="P24" i="24"/>
  <c r="P42" i="24"/>
  <c r="P45" i="24"/>
  <c r="P22" i="24"/>
  <c r="P47" i="24"/>
  <c r="P29" i="24"/>
  <c r="P17" i="24"/>
  <c r="P30" i="24"/>
  <c r="P52" i="24"/>
  <c r="P48" i="24"/>
  <c r="P9" i="24"/>
  <c r="P36" i="24"/>
  <c r="P12" i="24"/>
  <c r="P40" i="24"/>
  <c r="P19" i="24"/>
  <c r="P44" i="24"/>
  <c r="P54" i="24"/>
  <c r="P34" i="24"/>
  <c r="P23" i="24"/>
  <c r="P51" i="24"/>
  <c r="P31" i="24"/>
  <c r="P39" i="24"/>
  <c r="P53" i="24"/>
  <c r="P32" i="24"/>
  <c r="P20" i="24"/>
  <c r="P8" i="24"/>
  <c r="P18" i="24"/>
  <c r="P16" i="24"/>
  <c r="P41" i="24"/>
  <c r="P26" i="24"/>
  <c r="P14" i="24"/>
  <c r="P10" i="24"/>
  <c r="P6" i="24"/>
  <c r="P33" i="24"/>
  <c r="P28" i="24"/>
  <c r="P49" i="24"/>
  <c r="P50" i="24"/>
  <c r="P21" i="24"/>
  <c r="P46" i="24"/>
  <c r="P37" i="24"/>
  <c r="P13" i="24"/>
  <c r="P38" i="24"/>
  <c r="P35" i="24"/>
  <c r="P11" i="24"/>
  <c r="P43" i="24"/>
  <c r="P7" i="24"/>
  <c r="P27" i="24"/>
  <c r="P25" i="24"/>
  <c r="W390" i="20"/>
  <c r="V390" i="20" s="1"/>
  <c r="U390" i="20" s="1"/>
  <c r="W370" i="20"/>
  <c r="V370" i="20" s="1"/>
  <c r="U370" i="20" s="1"/>
  <c r="W359" i="20"/>
  <c r="V359" i="20" s="1"/>
  <c r="U359" i="20" s="1"/>
  <c r="W238" i="20"/>
  <c r="V238" i="20" s="1"/>
  <c r="U238" i="20" s="1"/>
  <c r="W365" i="20"/>
  <c r="V365" i="20" s="1"/>
  <c r="U365" i="20" s="1"/>
  <c r="W367" i="20"/>
  <c r="V367" i="20" s="1"/>
  <c r="U367" i="20" s="1"/>
  <c r="V352" i="20"/>
  <c r="U352" i="20" s="1"/>
  <c r="W361" i="20"/>
  <c r="V361" i="20" s="1"/>
  <c r="U361" i="20" s="1"/>
  <c r="W388" i="20"/>
  <c r="V388" i="20" s="1"/>
  <c r="U388" i="20" s="1"/>
  <c r="W396" i="20"/>
  <c r="V396" i="20" s="1"/>
  <c r="U396" i="20" s="1"/>
  <c r="V353" i="20"/>
  <c r="U353" i="20" s="1"/>
  <c r="V397" i="20"/>
  <c r="U397" i="20" s="1"/>
  <c r="V347" i="20"/>
  <c r="U347" i="20" s="1"/>
  <c r="V371" i="20"/>
  <c r="U371" i="20" s="1"/>
  <c r="T210" i="20"/>
  <c r="AD210" i="20" s="1"/>
  <c r="AC210" i="20"/>
  <c r="W210" i="20" s="1"/>
  <c r="V210" i="20" s="1"/>
  <c r="U210" i="20" s="1"/>
  <c r="AA126" i="20"/>
  <c r="R147" i="20"/>
  <c r="AA147" i="20"/>
  <c r="V364" i="20"/>
  <c r="U364" i="20" s="1"/>
  <c r="S234" i="20"/>
  <c r="AB234" i="20"/>
  <c r="S236" i="20"/>
  <c r="AB236" i="20"/>
  <c r="R166" i="20"/>
  <c r="AA166" i="20"/>
  <c r="T213" i="20"/>
  <c r="AD213" i="20" s="1"/>
  <c r="AC213" i="20"/>
  <c r="W213" i="20" s="1"/>
  <c r="V213" i="20" s="1"/>
  <c r="U213" i="20" s="1"/>
  <c r="AC246" i="20"/>
  <c r="W246" i="20" s="1"/>
  <c r="V246" i="20" s="1"/>
  <c r="U246" i="20" s="1"/>
  <c r="T246" i="20"/>
  <c r="AD246" i="20" s="1"/>
  <c r="AC243" i="20"/>
  <c r="W243" i="20" s="1"/>
  <c r="V243" i="20" s="1"/>
  <c r="U243" i="20" s="1"/>
  <c r="T243" i="20"/>
  <c r="AD243" i="20" s="1"/>
  <c r="T232" i="20"/>
  <c r="AD232" i="20" s="1"/>
  <c r="AC232" i="20"/>
  <c r="W232" i="20" s="1"/>
  <c r="V232" i="20" s="1"/>
  <c r="U232" i="20" s="1"/>
  <c r="T238" i="20"/>
  <c r="AD238" i="20" s="1"/>
  <c r="AC238" i="20"/>
  <c r="R215" i="20"/>
  <c r="AA215" i="20"/>
  <c r="T186" i="20"/>
  <c r="AD186" i="20" s="1"/>
  <c r="AC186" i="20"/>
  <c r="W186" i="20" s="1"/>
  <c r="V186" i="20" s="1"/>
  <c r="U186" i="20" s="1"/>
  <c r="R231" i="20"/>
  <c r="AA231" i="20"/>
  <c r="S224" i="20"/>
  <c r="AB224" i="20"/>
  <c r="R219" i="20"/>
  <c r="AA219" i="20"/>
  <c r="AA218" i="20"/>
  <c r="AB201" i="20"/>
  <c r="AA169" i="20"/>
  <c r="AA251" i="20"/>
  <c r="AA242" i="20"/>
  <c r="AA233" i="20"/>
  <c r="AA167" i="20"/>
  <c r="AA161" i="20"/>
  <c r="AA170" i="20"/>
  <c r="AB134" i="20"/>
  <c r="AA223" i="20"/>
  <c r="AB245" i="20"/>
  <c r="AA221" i="20"/>
  <c r="AA241" i="20"/>
  <c r="AD182" i="20"/>
  <c r="AC182" i="20"/>
  <c r="W182" i="20" s="1"/>
  <c r="V182" i="20" s="1"/>
  <c r="U182" i="20" s="1"/>
  <c r="AB184" i="20"/>
  <c r="AA178" i="20"/>
  <c r="AA155" i="20"/>
  <c r="AA202" i="20"/>
  <c r="AA247" i="20"/>
  <c r="AB158" i="20"/>
  <c r="AD191" i="20"/>
  <c r="AC191" i="20"/>
  <c r="W191" i="20" s="1"/>
  <c r="V191" i="20" s="1"/>
  <c r="U191" i="20" s="1"/>
  <c r="AA205" i="20"/>
  <c r="AA146" i="20"/>
  <c r="AA122" i="20"/>
  <c r="AA199" i="20"/>
  <c r="AA239" i="20"/>
  <c r="AB133" i="20"/>
  <c r="AA235" i="20"/>
  <c r="AA209" i="20"/>
  <c r="AB156" i="20"/>
  <c r="AA225" i="20"/>
  <c r="AA229" i="20"/>
  <c r="AA175" i="20"/>
  <c r="AA227" i="20"/>
  <c r="AA179" i="20"/>
  <c r="AA194" i="20"/>
  <c r="AA187" i="20"/>
  <c r="AA131" i="20"/>
  <c r="AA153" i="20"/>
  <c r="AA217" i="20"/>
  <c r="AA193" i="20"/>
  <c r="AD176" i="20"/>
  <c r="AC176" i="20"/>
  <c r="W176" i="20" s="1"/>
  <c r="V176" i="20" s="1"/>
  <c r="U176" i="20" s="1"/>
  <c r="AA253" i="20"/>
  <c r="AA137" i="20"/>
  <c r="AA181" i="20"/>
  <c r="AA185" i="20"/>
  <c r="AD244" i="20"/>
  <c r="AC244" i="20"/>
  <c r="W244" i="20" s="1"/>
  <c r="V244" i="20" s="1"/>
  <c r="U244" i="20" s="1"/>
  <c r="AA163" i="20"/>
  <c r="AA203" i="20"/>
  <c r="AA129" i="20"/>
  <c r="AA211" i="20"/>
  <c r="AB196" i="20"/>
  <c r="AA149" i="20"/>
  <c r="AD192" i="20"/>
  <c r="AC192" i="20"/>
  <c r="W192" i="20" s="1"/>
  <c r="V192" i="20" s="1"/>
  <c r="U192" i="20" s="1"/>
  <c r="AD250" i="20"/>
  <c r="AC250" i="20"/>
  <c r="W250" i="20" s="1"/>
  <c r="V250" i="20" s="1"/>
  <c r="U250" i="20" s="1"/>
  <c r="V392" i="20"/>
  <c r="U392" i="20" s="1"/>
  <c r="V389" i="20"/>
  <c r="U389" i="20" s="1"/>
  <c r="AD357" i="20"/>
  <c r="AC357" i="20"/>
  <c r="W357" i="20" s="1"/>
  <c r="V357" i="20" s="1"/>
  <c r="U357" i="20" s="1"/>
  <c r="V358" i="20"/>
  <c r="U358" i="20" s="1"/>
  <c r="AB366" i="20"/>
  <c r="AA345" i="20"/>
  <c r="AD372" i="20"/>
  <c r="AC372" i="20"/>
  <c r="W372" i="20" s="1"/>
  <c r="V372" i="20" s="1"/>
  <c r="U372" i="20" s="1"/>
  <c r="AB363" i="20"/>
  <c r="AB344" i="20"/>
  <c r="AB356" i="20"/>
  <c r="AA369" i="20"/>
  <c r="AB350" i="20"/>
  <c r="AB351" i="20"/>
  <c r="AB362" i="20"/>
  <c r="AA391" i="20"/>
  <c r="AA395" i="20"/>
  <c r="AA394" i="20"/>
  <c r="Q4" i="24"/>
  <c r="R4" i="24" l="1"/>
  <c r="Q33" i="24"/>
  <c r="K33" i="24" s="1"/>
  <c r="J33" i="24" s="1"/>
  <c r="Q53" i="24"/>
  <c r="K53" i="24" s="1"/>
  <c r="J53" i="24" s="1"/>
  <c r="Q21" i="24"/>
  <c r="K21" i="24" s="1"/>
  <c r="J21" i="24" s="1"/>
  <c r="Q30" i="24"/>
  <c r="Q23" i="24"/>
  <c r="Q12" i="24"/>
  <c r="K12" i="24" s="1"/>
  <c r="J12" i="24" s="1"/>
  <c r="Q14" i="24"/>
  <c r="K14" i="24" s="1"/>
  <c r="J14" i="24" s="1"/>
  <c r="Q35" i="24"/>
  <c r="K35" i="24" s="1"/>
  <c r="J35" i="24" s="1"/>
  <c r="Q44" i="24"/>
  <c r="K44" i="24" s="1"/>
  <c r="J44" i="24" s="1"/>
  <c r="Q11" i="24"/>
  <c r="K11" i="24" s="1"/>
  <c r="J11" i="24" s="1"/>
  <c r="Q32" i="24"/>
  <c r="Q42" i="24"/>
  <c r="Q51" i="24"/>
  <c r="Q20" i="24"/>
  <c r="K20" i="24" s="1"/>
  <c r="J20" i="24" s="1"/>
  <c r="Q41" i="24"/>
  <c r="Q50" i="24"/>
  <c r="K50" i="24" s="1"/>
  <c r="J50" i="24" s="1"/>
  <c r="Q27" i="24"/>
  <c r="K27" i="24" s="1"/>
  <c r="J27" i="24" s="1"/>
  <c r="Q6" i="24"/>
  <c r="K6" i="24" s="1"/>
  <c r="J6" i="24" s="1"/>
  <c r="Q52" i="24"/>
  <c r="K52" i="24" s="1"/>
  <c r="J52" i="24" s="1"/>
  <c r="Q43" i="24"/>
  <c r="K43" i="24" s="1"/>
  <c r="J43" i="24" s="1"/>
  <c r="Q18" i="24"/>
  <c r="Q28" i="24"/>
  <c r="K28" i="24" s="1"/>
  <c r="J28" i="24" s="1"/>
  <c r="Q19" i="24"/>
  <c r="K19" i="24" s="1"/>
  <c r="J19" i="24" s="1"/>
  <c r="Q38" i="24"/>
  <c r="K38" i="24" s="1"/>
  <c r="J38" i="24" s="1"/>
  <c r="Q8" i="24"/>
  <c r="K8" i="24" s="1"/>
  <c r="J8" i="24" s="1"/>
  <c r="Q25" i="24"/>
  <c r="K25" i="24" s="1"/>
  <c r="J25" i="24" s="1"/>
  <c r="Q34" i="24"/>
  <c r="K34" i="24" s="1"/>
  <c r="J34" i="24" s="1"/>
  <c r="Q47" i="24"/>
  <c r="Q26" i="24"/>
  <c r="Q48" i="24"/>
  <c r="K48" i="24" s="1"/>
  <c r="J48" i="24" s="1"/>
  <c r="Q10" i="24"/>
  <c r="Q9" i="24"/>
  <c r="K9" i="24" s="1"/>
  <c r="J9" i="24" s="1"/>
  <c r="Q46" i="24"/>
  <c r="K46" i="24" s="1"/>
  <c r="J46" i="24" s="1"/>
  <c r="Q13" i="24"/>
  <c r="K13" i="24" s="1"/>
  <c r="J13" i="24" s="1"/>
  <c r="Q36" i="24"/>
  <c r="K36" i="24" s="1"/>
  <c r="J36" i="24" s="1"/>
  <c r="Q24" i="24"/>
  <c r="Q39" i="24"/>
  <c r="Q49" i="24"/>
  <c r="K49" i="24" s="1"/>
  <c r="J49" i="24" s="1"/>
  <c r="Q16" i="24"/>
  <c r="K16" i="24" s="1"/>
  <c r="J16" i="24" s="1"/>
  <c r="Q45" i="24"/>
  <c r="K45" i="24" s="1"/>
  <c r="J45" i="24" s="1"/>
  <c r="Q15" i="24"/>
  <c r="K15" i="24" s="1"/>
  <c r="J15" i="24" s="1"/>
  <c r="Q54" i="24"/>
  <c r="K54" i="24" s="1"/>
  <c r="J54" i="24" s="1"/>
  <c r="Q22" i="24"/>
  <c r="K22" i="24" s="1"/>
  <c r="J22" i="24" s="1"/>
  <c r="Q7" i="24"/>
  <c r="Q17" i="24"/>
  <c r="K17" i="24" s="1"/>
  <c r="J17" i="24" s="1"/>
  <c r="Q40" i="24"/>
  <c r="K40" i="24" s="1"/>
  <c r="J40" i="24" s="1"/>
  <c r="Q37" i="24"/>
  <c r="Q31" i="24"/>
  <c r="K31" i="24" s="1"/>
  <c r="J31" i="24" s="1"/>
  <c r="Q29" i="24"/>
  <c r="K29" i="24" s="1"/>
  <c r="J29" i="24" s="1"/>
  <c r="K18" i="24"/>
  <c r="J18" i="24" s="1"/>
  <c r="K42" i="24"/>
  <c r="J42" i="24" s="1"/>
  <c r="K7" i="24"/>
  <c r="J7" i="24" s="1"/>
  <c r="K26" i="24"/>
  <c r="J26" i="24" s="1"/>
  <c r="K39" i="24"/>
  <c r="J39" i="24" s="1"/>
  <c r="K47" i="24"/>
  <c r="J47" i="24" s="1"/>
  <c r="K23" i="24"/>
  <c r="J23" i="24" s="1"/>
  <c r="K24" i="24"/>
  <c r="J24" i="24" s="1"/>
  <c r="K41" i="24"/>
  <c r="J41" i="24" s="1"/>
  <c r="K51" i="24"/>
  <c r="J51" i="24" s="1"/>
  <c r="K37" i="24"/>
  <c r="J37" i="24" s="1"/>
  <c r="K10" i="24"/>
  <c r="J10" i="24" s="1"/>
  <c r="K32" i="24"/>
  <c r="J32" i="24" s="1"/>
  <c r="K30" i="24"/>
  <c r="J30" i="24" s="1"/>
  <c r="W156" i="20"/>
  <c r="V156" i="20" s="1"/>
  <c r="U156" i="20" s="1"/>
  <c r="W366" i="20"/>
  <c r="V366" i="20" s="1"/>
  <c r="U366" i="20" s="1"/>
  <c r="W158" i="20"/>
  <c r="V158" i="20" s="1"/>
  <c r="U158" i="20" s="1"/>
  <c r="S147" i="20"/>
  <c r="AB147" i="20"/>
  <c r="AB126" i="20"/>
  <c r="S219" i="20"/>
  <c r="AB219" i="20"/>
  <c r="S166" i="20"/>
  <c r="AB166" i="20"/>
  <c r="T224" i="20"/>
  <c r="AD224" i="20" s="1"/>
  <c r="AC224" i="20"/>
  <c r="W224" i="20" s="1"/>
  <c r="V224" i="20" s="1"/>
  <c r="U224" i="20" s="1"/>
  <c r="T236" i="20"/>
  <c r="AD236" i="20" s="1"/>
  <c r="AC236" i="20"/>
  <c r="W236" i="20" s="1"/>
  <c r="V236" i="20" s="1"/>
  <c r="U236" i="20" s="1"/>
  <c r="S215" i="20"/>
  <c r="AB215" i="20"/>
  <c r="S231" i="20"/>
  <c r="AB231" i="20"/>
  <c r="T234" i="20"/>
  <c r="AD234" i="20" s="1"/>
  <c r="AC234" i="20"/>
  <c r="W234" i="20" s="1"/>
  <c r="V234" i="20" s="1"/>
  <c r="U234" i="20" s="1"/>
  <c r="AB211" i="20"/>
  <c r="AB163" i="20"/>
  <c r="AB181" i="20"/>
  <c r="AB187" i="20"/>
  <c r="AB129" i="20"/>
  <c r="AB233" i="20"/>
  <c r="AB149" i="20"/>
  <c r="AB137" i="20"/>
  <c r="AB153" i="20"/>
  <c r="AB194" i="20"/>
  <c r="AB161" i="20"/>
  <c r="AB227" i="20"/>
  <c r="AB225" i="20"/>
  <c r="AB235" i="20"/>
  <c r="AB199" i="20"/>
  <c r="AB205" i="20"/>
  <c r="AB247" i="20"/>
  <c r="AB178" i="20"/>
  <c r="AB241" i="20"/>
  <c r="AB223" i="20"/>
  <c r="AB169" i="20"/>
  <c r="AB193" i="20"/>
  <c r="AB175" i="20"/>
  <c r="AD156" i="20"/>
  <c r="AC156" i="20"/>
  <c r="AD133" i="20"/>
  <c r="AC133" i="20"/>
  <c r="W133" i="20" s="1"/>
  <c r="AB122" i="20"/>
  <c r="AB202" i="20"/>
  <c r="AD184" i="20"/>
  <c r="AC184" i="20"/>
  <c r="W184" i="20" s="1"/>
  <c r="V184" i="20" s="1"/>
  <c r="U184" i="20" s="1"/>
  <c r="AB221" i="20"/>
  <c r="AD134" i="20"/>
  <c r="AC134" i="20"/>
  <c r="W134" i="20" s="1"/>
  <c r="V134" i="20" s="1"/>
  <c r="U134" i="20" s="1"/>
  <c r="AB242" i="20"/>
  <c r="AD201" i="20"/>
  <c r="AC201" i="20"/>
  <c r="W201" i="20" s="1"/>
  <c r="V201" i="20" s="1"/>
  <c r="U201" i="20" s="1"/>
  <c r="AD196" i="20"/>
  <c r="AC196" i="20"/>
  <c r="W196" i="20" s="1"/>
  <c r="V196" i="20" s="1"/>
  <c r="U196" i="20" s="1"/>
  <c r="AB203" i="20"/>
  <c r="AB185" i="20"/>
  <c r="AB253" i="20"/>
  <c r="AB131" i="20"/>
  <c r="AB179" i="20"/>
  <c r="AB217" i="20"/>
  <c r="AB229" i="20"/>
  <c r="AB209" i="20"/>
  <c r="AB239" i="20"/>
  <c r="AB146" i="20"/>
  <c r="AD158" i="20"/>
  <c r="AC158" i="20"/>
  <c r="AB155" i="20"/>
  <c r="AD245" i="20"/>
  <c r="AC245" i="20"/>
  <c r="W245" i="20" s="1"/>
  <c r="V245" i="20" s="1"/>
  <c r="U245" i="20" s="1"/>
  <c r="AB170" i="20"/>
  <c r="AB167" i="20"/>
  <c r="AB251" i="20"/>
  <c r="AB218" i="20"/>
  <c r="AD351" i="20"/>
  <c r="AC351" i="20"/>
  <c r="W351" i="20" s="1"/>
  <c r="AD363" i="20"/>
  <c r="AC363" i="20"/>
  <c r="W363" i="20" s="1"/>
  <c r="V363" i="20" s="1"/>
  <c r="U363" i="20" s="1"/>
  <c r="AB369" i="20"/>
  <c r="AD362" i="20"/>
  <c r="AC362" i="20"/>
  <c r="W362" i="20" s="1"/>
  <c r="AD356" i="20"/>
  <c r="AC356" i="20"/>
  <c r="W356" i="20" s="1"/>
  <c r="V356" i="20" s="1"/>
  <c r="U356" i="20" s="1"/>
  <c r="AD344" i="20"/>
  <c r="AC344" i="20"/>
  <c r="W344" i="20" s="1"/>
  <c r="AB345" i="20"/>
  <c r="AD350" i="20"/>
  <c r="AC350" i="20"/>
  <c r="W350" i="20" s="1"/>
  <c r="V350" i="20" s="1"/>
  <c r="U350" i="20" s="1"/>
  <c r="AD366" i="20"/>
  <c r="AC366" i="20"/>
  <c r="AB391" i="20"/>
  <c r="AB394" i="20"/>
  <c r="AB395" i="20"/>
  <c r="R30" i="24" l="1"/>
  <c r="R12" i="24"/>
  <c r="R11" i="24"/>
  <c r="R21" i="24"/>
  <c r="R32" i="24"/>
  <c r="R18" i="24"/>
  <c r="R39" i="24"/>
  <c r="R14" i="24"/>
  <c r="R23" i="24"/>
  <c r="R33" i="24"/>
  <c r="R44" i="24"/>
  <c r="R53" i="24"/>
  <c r="R35" i="24"/>
  <c r="R42" i="24"/>
  <c r="R51" i="24"/>
  <c r="R46" i="24"/>
  <c r="R37" i="24"/>
  <c r="R28" i="24"/>
  <c r="R36" i="24"/>
  <c r="R31" i="24"/>
  <c r="R38" i="24"/>
  <c r="R41" i="24"/>
  <c r="R19" i="24"/>
  <c r="R50" i="24"/>
  <c r="R20" i="24"/>
  <c r="R7" i="24"/>
  <c r="R40" i="24"/>
  <c r="R22" i="24"/>
  <c r="R8" i="24"/>
  <c r="R13" i="24"/>
  <c r="R47" i="24"/>
  <c r="R17" i="24"/>
  <c r="R29" i="24"/>
  <c r="R54" i="24"/>
  <c r="R9" i="24"/>
  <c r="R52" i="24"/>
  <c r="R43" i="24"/>
  <c r="R34" i="24"/>
  <c r="R10" i="24"/>
  <c r="R45" i="24"/>
  <c r="R48" i="24"/>
  <c r="R27" i="24"/>
  <c r="R24" i="24"/>
  <c r="R15" i="24"/>
  <c r="R25" i="24"/>
  <c r="R49" i="24"/>
  <c r="R16" i="24"/>
  <c r="R26" i="24"/>
  <c r="R6" i="24"/>
  <c r="V362" i="20"/>
  <c r="U362" i="20" s="1"/>
  <c r="V344" i="20"/>
  <c r="U344" i="20" s="1"/>
  <c r="V351" i="20"/>
  <c r="U351" i="20" s="1"/>
  <c r="V133" i="20"/>
  <c r="U133" i="20" s="1"/>
  <c r="W253" i="20"/>
  <c r="V253" i="20" s="1"/>
  <c r="W178" i="20"/>
  <c r="V178" i="20" s="1"/>
  <c r="U178" i="20" s="1"/>
  <c r="W219" i="20"/>
  <c r="V219" i="20" s="1"/>
  <c r="U219" i="20" s="1"/>
  <c r="W223" i="20"/>
  <c r="V223" i="20" s="1"/>
  <c r="U223" i="20" s="1"/>
  <c r="W369" i="20"/>
  <c r="V369" i="20" s="1"/>
  <c r="U369" i="20" s="1"/>
  <c r="AD126" i="20"/>
  <c r="AC126" i="20"/>
  <c r="W126" i="20" s="1"/>
  <c r="V126" i="20" s="1"/>
  <c r="U126" i="20" s="1"/>
  <c r="T147" i="20"/>
  <c r="AD147" i="20" s="1"/>
  <c r="AC147" i="20"/>
  <c r="W147" i="20" s="1"/>
  <c r="V147" i="20" s="1"/>
  <c r="U147" i="20" s="1"/>
  <c r="T166" i="20"/>
  <c r="AD166" i="20" s="1"/>
  <c r="AC166" i="20"/>
  <c r="W166" i="20" s="1"/>
  <c r="V166" i="20" s="1"/>
  <c r="U166" i="20" s="1"/>
  <c r="T215" i="20"/>
  <c r="AD215" i="20" s="1"/>
  <c r="AC215" i="20"/>
  <c r="W215" i="20" s="1"/>
  <c r="V215" i="20" s="1"/>
  <c r="U215" i="20" s="1"/>
  <c r="T231" i="20"/>
  <c r="AD231" i="20" s="1"/>
  <c r="AC231" i="20"/>
  <c r="W231" i="20" s="1"/>
  <c r="V231" i="20" s="1"/>
  <c r="U231" i="20" s="1"/>
  <c r="T219" i="20"/>
  <c r="AD219" i="20" s="1"/>
  <c r="AC219" i="20"/>
  <c r="AD218" i="20"/>
  <c r="AC218" i="20"/>
  <c r="W218" i="20" s="1"/>
  <c r="V218" i="20" s="1"/>
  <c r="U218" i="20" s="1"/>
  <c r="AD170" i="20"/>
  <c r="AC170" i="20"/>
  <c r="W170" i="20" s="1"/>
  <c r="V170" i="20" s="1"/>
  <c r="U170" i="20" s="1"/>
  <c r="AD209" i="20"/>
  <c r="AC209" i="20"/>
  <c r="W209" i="20" s="1"/>
  <c r="AD253" i="20"/>
  <c r="AC253" i="20"/>
  <c r="AD169" i="20"/>
  <c r="AC169" i="20"/>
  <c r="W169" i="20" s="1"/>
  <c r="V169" i="20" s="1"/>
  <c r="U169" i="20" s="1"/>
  <c r="AD178" i="20"/>
  <c r="AC178" i="20"/>
  <c r="AD199" i="20"/>
  <c r="AC199" i="20"/>
  <c r="W199" i="20" s="1"/>
  <c r="V199" i="20" s="1"/>
  <c r="U199" i="20" s="1"/>
  <c r="AD227" i="20"/>
  <c r="AC227" i="20"/>
  <c r="W227" i="20" s="1"/>
  <c r="V227" i="20" s="1"/>
  <c r="U227" i="20" s="1"/>
  <c r="AD194" i="20"/>
  <c r="AC194" i="20"/>
  <c r="W194" i="20" s="1"/>
  <c r="V194" i="20" s="1"/>
  <c r="U194" i="20" s="1"/>
  <c r="AD179" i="20"/>
  <c r="AC179" i="20"/>
  <c r="W179" i="20" s="1"/>
  <c r="V179" i="20" s="1"/>
  <c r="U179" i="20" s="1"/>
  <c r="AD193" i="20"/>
  <c r="AC193" i="20"/>
  <c r="W193" i="20" s="1"/>
  <c r="V193" i="20" s="1"/>
  <c r="U193" i="20" s="1"/>
  <c r="AD235" i="20"/>
  <c r="AC235" i="20"/>
  <c r="W235" i="20" s="1"/>
  <c r="AD181" i="20"/>
  <c r="AC181" i="20"/>
  <c r="W181" i="20" s="1"/>
  <c r="V181" i="20" s="1"/>
  <c r="U181" i="20" s="1"/>
  <c r="AD146" i="20"/>
  <c r="AC146" i="20"/>
  <c r="W146" i="20" s="1"/>
  <c r="V146" i="20" s="1"/>
  <c r="U146" i="20" s="1"/>
  <c r="AD229" i="20"/>
  <c r="AC229" i="20"/>
  <c r="W229" i="20" s="1"/>
  <c r="V229" i="20" s="1"/>
  <c r="U229" i="20" s="1"/>
  <c r="AD185" i="20"/>
  <c r="AC185" i="20"/>
  <c r="W185" i="20" s="1"/>
  <c r="AD221" i="20"/>
  <c r="AC221" i="20"/>
  <c r="W221" i="20" s="1"/>
  <c r="V221" i="20" s="1"/>
  <c r="U221" i="20" s="1"/>
  <c r="AD223" i="20"/>
  <c r="AC223" i="20"/>
  <c r="AD247" i="20"/>
  <c r="AC247" i="20"/>
  <c r="W247" i="20" s="1"/>
  <c r="AD153" i="20"/>
  <c r="AC153" i="20"/>
  <c r="W153" i="20" s="1"/>
  <c r="V153" i="20" s="1"/>
  <c r="U153" i="20" s="1"/>
  <c r="AD149" i="20"/>
  <c r="AC149" i="20"/>
  <c r="W149" i="20" s="1"/>
  <c r="V149" i="20" s="1"/>
  <c r="U149" i="20" s="1"/>
  <c r="AD131" i="20"/>
  <c r="AC131" i="20"/>
  <c r="W131" i="20" s="1"/>
  <c r="V131" i="20" s="1"/>
  <c r="U131" i="20" s="1"/>
  <c r="AD122" i="20"/>
  <c r="AC122" i="20"/>
  <c r="W122" i="20" s="1"/>
  <c r="V122" i="20" s="1"/>
  <c r="U122" i="20" s="1"/>
  <c r="AD175" i="20"/>
  <c r="AC175" i="20"/>
  <c r="W175" i="20" s="1"/>
  <c r="V175" i="20" s="1"/>
  <c r="U175" i="20" s="1"/>
  <c r="AD129" i="20"/>
  <c r="AC129" i="20"/>
  <c r="W129" i="20" s="1"/>
  <c r="V129" i="20" s="1"/>
  <c r="U129" i="20" s="1"/>
  <c r="AD163" i="20"/>
  <c r="AC163" i="20"/>
  <c r="W163" i="20" s="1"/>
  <c r="AD167" i="20"/>
  <c r="AC167" i="20"/>
  <c r="W167" i="20" s="1"/>
  <c r="V167" i="20" s="1"/>
  <c r="AD155" i="20"/>
  <c r="AC155" i="20"/>
  <c r="W155" i="20" s="1"/>
  <c r="AD203" i="20"/>
  <c r="AC203" i="20"/>
  <c r="W203" i="20" s="1"/>
  <c r="V203" i="20" s="1"/>
  <c r="U203" i="20" s="1"/>
  <c r="AD242" i="20"/>
  <c r="AC242" i="20"/>
  <c r="W242" i="20" s="1"/>
  <c r="V242" i="20" s="1"/>
  <c r="U242" i="20" s="1"/>
  <c r="AC241" i="20"/>
  <c r="W241" i="20" s="1"/>
  <c r="AD241" i="20"/>
  <c r="AD205" i="20"/>
  <c r="AC205" i="20"/>
  <c r="W205" i="20" s="1"/>
  <c r="V205" i="20" s="1"/>
  <c r="U205" i="20" s="1"/>
  <c r="AD225" i="20"/>
  <c r="AC225" i="20"/>
  <c r="W225" i="20" s="1"/>
  <c r="V225" i="20" s="1"/>
  <c r="U225" i="20" s="1"/>
  <c r="AD161" i="20"/>
  <c r="AC161" i="20"/>
  <c r="W161" i="20" s="1"/>
  <c r="V161" i="20" s="1"/>
  <c r="U161" i="20" s="1"/>
  <c r="AD137" i="20"/>
  <c r="AC137" i="20"/>
  <c r="W137" i="20" s="1"/>
  <c r="AD233" i="20"/>
  <c r="AC233" i="20"/>
  <c r="W233" i="20" s="1"/>
  <c r="V233" i="20" s="1"/>
  <c r="U233" i="20" s="1"/>
  <c r="AD251" i="20"/>
  <c r="AC251" i="20"/>
  <c r="W251" i="20" s="1"/>
  <c r="V251" i="20" s="1"/>
  <c r="U251" i="20" s="1"/>
  <c r="AD202" i="20"/>
  <c r="AC202" i="20"/>
  <c r="W202" i="20" s="1"/>
  <c r="V202" i="20" s="1"/>
  <c r="U202" i="20" s="1"/>
  <c r="AD239" i="20"/>
  <c r="AC239" i="20"/>
  <c r="W239" i="20" s="1"/>
  <c r="V239" i="20" s="1"/>
  <c r="U239" i="20" s="1"/>
  <c r="AD217" i="20"/>
  <c r="AC217" i="20"/>
  <c r="W217" i="20" s="1"/>
  <c r="V217" i="20" s="1"/>
  <c r="U217" i="20" s="1"/>
  <c r="AD187" i="20"/>
  <c r="AC187" i="20"/>
  <c r="W187" i="20" s="1"/>
  <c r="V187" i="20" s="1"/>
  <c r="AD211" i="20"/>
  <c r="AC211" i="20"/>
  <c r="W211" i="20" s="1"/>
  <c r="V211" i="20" s="1"/>
  <c r="U211" i="20" s="1"/>
  <c r="AD345" i="20"/>
  <c r="AC345" i="20"/>
  <c r="W345" i="20" s="1"/>
  <c r="AD369" i="20"/>
  <c r="AC369" i="20"/>
  <c r="AC391" i="20"/>
  <c r="W391" i="20" s="1"/>
  <c r="V391" i="20" s="1"/>
  <c r="U391" i="20" s="1"/>
  <c r="AD391" i="20"/>
  <c r="AC395" i="20"/>
  <c r="W395" i="20" s="1"/>
  <c r="AD395" i="20"/>
  <c r="AD394" i="20"/>
  <c r="AC394" i="20"/>
  <c r="W394" i="20" s="1"/>
  <c r="V394" i="20" s="1"/>
  <c r="U253" i="20" l="1"/>
  <c r="V345" i="20"/>
  <c r="U345" i="20" s="1"/>
  <c r="V241" i="20"/>
  <c r="U241" i="20" s="1"/>
  <c r="V395" i="20"/>
  <c r="U395" i="20" s="1"/>
  <c r="V163" i="20"/>
  <c r="U163" i="20" s="1"/>
  <c r="V137" i="20"/>
  <c r="U137" i="20" s="1"/>
  <c r="V247" i="20"/>
  <c r="U247" i="20" s="1"/>
  <c r="V209" i="20"/>
  <c r="U209" i="20" s="1"/>
  <c r="V155" i="20"/>
  <c r="U155" i="20" s="1"/>
  <c r="V185" i="20"/>
  <c r="U185" i="20" s="1"/>
  <c r="V235" i="20"/>
  <c r="U235" i="20" s="1"/>
  <c r="U167" i="20"/>
  <c r="U394" i="20"/>
  <c r="U187" i="20"/>
  <c r="K399" i="20"/>
  <c r="X399" i="20" s="1"/>
  <c r="L399" i="20"/>
  <c r="N399" i="20" s="1"/>
  <c r="O399" i="20" s="1"/>
  <c r="P399" i="20" s="1"/>
  <c r="Q399" i="20" s="1"/>
  <c r="R399" i="20" s="1"/>
  <c r="S399" i="20" s="1"/>
  <c r="T399" i="20" s="1"/>
  <c r="M399" i="20"/>
  <c r="L400" i="20"/>
  <c r="N400" i="20" s="1"/>
  <c r="O400" i="20" s="1"/>
  <c r="P400" i="20" s="1"/>
  <c r="Q400" i="20" s="1"/>
  <c r="R400" i="20" s="1"/>
  <c r="S400" i="20" s="1"/>
  <c r="T400" i="20" s="1"/>
  <c r="M400" i="20"/>
  <c r="L401" i="20"/>
  <c r="N401" i="20" s="1"/>
  <c r="O401" i="20" s="1"/>
  <c r="P401" i="20" s="1"/>
  <c r="Q401" i="20" s="1"/>
  <c r="R401" i="20" s="1"/>
  <c r="S401" i="20" s="1"/>
  <c r="T401" i="20" s="1"/>
  <c r="M401" i="20"/>
  <c r="X9" i="44"/>
  <c r="X10" i="44"/>
  <c r="X11" i="44"/>
  <c r="X12" i="44"/>
  <c r="X13" i="44"/>
  <c r="X14" i="44"/>
  <c r="X15" i="44"/>
  <c r="X16" i="44"/>
  <c r="X17" i="44"/>
  <c r="X18" i="44"/>
  <c r="X19" i="44"/>
  <c r="X20" i="44"/>
  <c r="X21" i="44"/>
  <c r="X22" i="44"/>
  <c r="X23" i="44"/>
  <c r="X24" i="44"/>
  <c r="X25" i="44"/>
  <c r="X26" i="44"/>
  <c r="X27" i="44"/>
  <c r="X28" i="44"/>
  <c r="X29" i="44"/>
  <c r="X30" i="44"/>
  <c r="X31" i="44"/>
  <c r="X32" i="44"/>
  <c r="X33" i="44"/>
  <c r="X34" i="44"/>
  <c r="X35" i="44"/>
  <c r="X36" i="44"/>
  <c r="X37" i="44"/>
  <c r="X38" i="44"/>
  <c r="X39" i="44"/>
  <c r="X40" i="44"/>
  <c r="X41" i="44"/>
  <c r="X42" i="44"/>
  <c r="X43" i="44"/>
  <c r="X44" i="44"/>
  <c r="X45" i="44"/>
  <c r="X46" i="44"/>
  <c r="X47" i="44"/>
  <c r="X48" i="44"/>
  <c r="X49" i="44"/>
  <c r="X50" i="44"/>
  <c r="X51" i="44"/>
  <c r="X52" i="44"/>
  <c r="X53" i="44"/>
  <c r="X54" i="44"/>
  <c r="X55" i="44"/>
  <c r="X56" i="44"/>
  <c r="X57" i="44"/>
  <c r="X58" i="44"/>
  <c r="X59" i="44"/>
  <c r="X60" i="44"/>
  <c r="X61" i="44"/>
  <c r="X62" i="44"/>
  <c r="X63" i="44"/>
  <c r="X64" i="44"/>
  <c r="X65" i="44"/>
  <c r="X66" i="44"/>
  <c r="X67" i="44"/>
  <c r="X68" i="44"/>
  <c r="X69" i="44"/>
  <c r="X70" i="44"/>
  <c r="X71" i="44"/>
  <c r="X72" i="44"/>
  <c r="X73" i="44"/>
  <c r="X74" i="44"/>
  <c r="X75" i="44"/>
  <c r="X76" i="44"/>
  <c r="X77" i="44"/>
  <c r="X78" i="44"/>
  <c r="X79" i="44"/>
  <c r="X80" i="44"/>
  <c r="X81" i="44"/>
  <c r="X82" i="44"/>
  <c r="X83" i="44"/>
  <c r="X84" i="44"/>
  <c r="X85" i="44"/>
  <c r="X86" i="44"/>
  <c r="X87" i="44"/>
  <c r="X88" i="44"/>
  <c r="X89" i="44"/>
  <c r="X90" i="44"/>
  <c r="X91" i="44"/>
  <c r="X92" i="44"/>
  <c r="X93" i="44"/>
  <c r="X94" i="44"/>
  <c r="X95" i="44"/>
  <c r="X96" i="44"/>
  <c r="X97" i="44"/>
  <c r="X98" i="44"/>
  <c r="X99" i="44"/>
  <c r="X100" i="44"/>
  <c r="X101" i="44"/>
  <c r="X102" i="44"/>
  <c r="X103" i="44"/>
  <c r="X104" i="44"/>
  <c r="X105" i="44"/>
  <c r="M9" i="44"/>
  <c r="M10" i="44"/>
  <c r="M11" i="44"/>
  <c r="M12" i="44"/>
  <c r="M13" i="44"/>
  <c r="M14" i="44"/>
  <c r="N14" i="44"/>
  <c r="M15" i="44"/>
  <c r="M16" i="44"/>
  <c r="M17" i="44"/>
  <c r="M18" i="44"/>
  <c r="M19" i="44"/>
  <c r="M20" i="44"/>
  <c r="M21" i="44"/>
  <c r="N21" i="44"/>
  <c r="M22" i="44"/>
  <c r="M23" i="44"/>
  <c r="M24" i="44"/>
  <c r="M25" i="44"/>
  <c r="M26" i="44"/>
  <c r="M27" i="44"/>
  <c r="M28" i="44"/>
  <c r="N28" i="44"/>
  <c r="M29" i="44"/>
  <c r="M30" i="44"/>
  <c r="M31" i="44"/>
  <c r="M32" i="44"/>
  <c r="M33" i="44"/>
  <c r="M34" i="44"/>
  <c r="M35" i="44"/>
  <c r="N35" i="44"/>
  <c r="M36" i="44"/>
  <c r="M37" i="44"/>
  <c r="M38" i="44"/>
  <c r="M39" i="44"/>
  <c r="M40" i="44"/>
  <c r="M41" i="44"/>
  <c r="M42" i="44"/>
  <c r="N42" i="44"/>
  <c r="M43" i="44"/>
  <c r="M44" i="44"/>
  <c r="M45" i="44"/>
  <c r="M46" i="44"/>
  <c r="M47" i="44"/>
  <c r="M48" i="44"/>
  <c r="M49" i="44"/>
  <c r="N49" i="44"/>
  <c r="M50" i="44"/>
  <c r="M51" i="44"/>
  <c r="M52" i="44"/>
  <c r="M53" i="44"/>
  <c r="M54" i="44"/>
  <c r="M55" i="44"/>
  <c r="M56" i="44"/>
  <c r="N56" i="44"/>
  <c r="M57" i="44"/>
  <c r="M58" i="44"/>
  <c r="M59" i="44"/>
  <c r="M60" i="44"/>
  <c r="M61" i="44"/>
  <c r="M62" i="44"/>
  <c r="M63" i="44"/>
  <c r="N63" i="44"/>
  <c r="M64" i="44"/>
  <c r="M65" i="44"/>
  <c r="M66" i="44"/>
  <c r="M67" i="44"/>
  <c r="M68" i="44"/>
  <c r="M69" i="44"/>
  <c r="M70" i="44"/>
  <c r="N70" i="44"/>
  <c r="M71" i="44"/>
  <c r="M72" i="44"/>
  <c r="M73" i="44"/>
  <c r="M74" i="44"/>
  <c r="M75" i="44"/>
  <c r="M76" i="44"/>
  <c r="M77" i="44"/>
  <c r="N77" i="44"/>
  <c r="M78" i="44"/>
  <c r="M79" i="44"/>
  <c r="M80" i="44"/>
  <c r="M81" i="44"/>
  <c r="M82" i="44"/>
  <c r="M83" i="44"/>
  <c r="M84" i="44"/>
  <c r="N84" i="44"/>
  <c r="M85" i="44"/>
  <c r="M86" i="44"/>
  <c r="M87" i="44"/>
  <c r="M88" i="44"/>
  <c r="M89" i="44"/>
  <c r="M90" i="44"/>
  <c r="M91" i="44"/>
  <c r="N91" i="44"/>
  <c r="M92" i="44"/>
  <c r="M93" i="44"/>
  <c r="M94" i="44"/>
  <c r="M95" i="44"/>
  <c r="M96" i="44"/>
  <c r="M97" i="44"/>
  <c r="M98" i="44"/>
  <c r="N98" i="44"/>
  <c r="M99" i="44"/>
  <c r="M100" i="44"/>
  <c r="M101" i="44"/>
  <c r="M102" i="44"/>
  <c r="M103" i="44"/>
  <c r="M104" i="44"/>
  <c r="M105" i="44"/>
  <c r="N105" i="44"/>
  <c r="X8" i="44"/>
  <c r="K400" i="20" l="1"/>
  <c r="AB400" i="20" s="1"/>
  <c r="Y399" i="20"/>
  <c r="K401" i="20"/>
  <c r="X401" i="20" s="1"/>
  <c r="M8" i="44"/>
  <c r="F90" i="4"/>
  <c r="AA400" i="20" l="1"/>
  <c r="X400" i="20"/>
  <c r="AB399" i="20"/>
  <c r="W399" i="20" s="1"/>
  <c r="Z399" i="20"/>
  <c r="Z400" i="20"/>
  <c r="AA399" i="20"/>
  <c r="Y400" i="20"/>
  <c r="AD400" i="20"/>
  <c r="AC400" i="20"/>
  <c r="W400" i="20" s="1"/>
  <c r="W24" i="44"/>
  <c r="Y24" i="44" s="1"/>
  <c r="W45" i="44"/>
  <c r="Y45" i="44" s="1"/>
  <c r="W66" i="44"/>
  <c r="Y66" i="44" s="1"/>
  <c r="W87" i="44"/>
  <c r="Y87" i="44" s="1"/>
  <c r="W10" i="44"/>
  <c r="Y10" i="44" s="1"/>
  <c r="W31" i="44"/>
  <c r="Y31" i="44" s="1"/>
  <c r="W52" i="44"/>
  <c r="Y52" i="44" s="1"/>
  <c r="W73" i="44"/>
  <c r="Y73" i="44" s="1"/>
  <c r="W94" i="44"/>
  <c r="Y94" i="44" s="1"/>
  <c r="W17" i="44"/>
  <c r="Y17" i="44" s="1"/>
  <c r="W38" i="44"/>
  <c r="Y38" i="44" s="1"/>
  <c r="W59" i="44"/>
  <c r="Y59" i="44" s="1"/>
  <c r="W80" i="44"/>
  <c r="Y80" i="44" s="1"/>
  <c r="W101" i="44"/>
  <c r="Y101" i="44" s="1"/>
  <c r="Y401" i="20"/>
  <c r="AC399" i="20"/>
  <c r="AD399" i="20"/>
  <c r="Z401" i="20"/>
  <c r="V400" i="20" l="1"/>
  <c r="U400" i="20" s="1"/>
  <c r="V399" i="20"/>
  <c r="U399" i="20" s="1"/>
  <c r="AA401" i="20"/>
  <c r="AB401" i="20" l="1"/>
  <c r="AC401" i="20" l="1"/>
  <c r="W401" i="20" s="1"/>
  <c r="AD401" i="20"/>
  <c r="V401" i="20" l="1"/>
  <c r="U401" i="20" s="1"/>
  <c r="G89" i="4"/>
  <c r="G90" i="4"/>
  <c r="F94" i="4" l="1"/>
  <c r="F93" i="4"/>
  <c r="F92" i="4"/>
  <c r="F91" i="4"/>
  <c r="F82" i="4"/>
  <c r="F81" i="4"/>
  <c r="F80" i="4"/>
  <c r="F79" i="4"/>
  <c r="F78" i="4"/>
  <c r="W18" i="44" l="1"/>
  <c r="Y18" i="44" s="1"/>
  <c r="W39" i="44"/>
  <c r="Y39" i="44" s="1"/>
  <c r="W60" i="44"/>
  <c r="Y60" i="44" s="1"/>
  <c r="W81" i="44"/>
  <c r="Y81" i="44" s="1"/>
  <c r="W102" i="44"/>
  <c r="Y102" i="44" s="1"/>
  <c r="W25" i="44"/>
  <c r="Y25" i="44" s="1"/>
  <c r="W46" i="44"/>
  <c r="Y46" i="44" s="1"/>
  <c r="W67" i="44"/>
  <c r="Y67" i="44" s="1"/>
  <c r="W88" i="44"/>
  <c r="Y88" i="44" s="1"/>
  <c r="W11" i="44"/>
  <c r="Y11" i="44" s="1"/>
  <c r="W32" i="44"/>
  <c r="Y32" i="44" s="1"/>
  <c r="W53" i="44"/>
  <c r="Y53" i="44" s="1"/>
  <c r="W74" i="44"/>
  <c r="Y74" i="44" s="1"/>
  <c r="W95" i="44"/>
  <c r="Y95" i="44" s="1"/>
  <c r="W12" i="44"/>
  <c r="Y12" i="44" s="1"/>
  <c r="W33" i="44"/>
  <c r="Y33" i="44" s="1"/>
  <c r="W54" i="44"/>
  <c r="Y54" i="44" s="1"/>
  <c r="W75" i="44"/>
  <c r="Y75" i="44" s="1"/>
  <c r="W96" i="44"/>
  <c r="Y96" i="44" s="1"/>
  <c r="W19" i="44"/>
  <c r="Y19" i="44" s="1"/>
  <c r="W40" i="44"/>
  <c r="Y40" i="44" s="1"/>
  <c r="W61" i="44"/>
  <c r="Y61" i="44" s="1"/>
  <c r="W82" i="44"/>
  <c r="Y82" i="44" s="1"/>
  <c r="W103" i="44"/>
  <c r="Y103" i="44" s="1"/>
  <c r="W26" i="44"/>
  <c r="Y26" i="44" s="1"/>
  <c r="W47" i="44"/>
  <c r="Y47" i="44" s="1"/>
  <c r="W68" i="44"/>
  <c r="Y68" i="44" s="1"/>
  <c r="W89" i="44"/>
  <c r="Y89" i="44" s="1"/>
  <c r="W27" i="44"/>
  <c r="Y27" i="44" s="1"/>
  <c r="W48" i="44"/>
  <c r="Y48" i="44" s="1"/>
  <c r="W69" i="44"/>
  <c r="Y69" i="44" s="1"/>
  <c r="W90" i="44"/>
  <c r="Y90" i="44" s="1"/>
  <c r="W13" i="44"/>
  <c r="Y13" i="44" s="1"/>
  <c r="W34" i="44"/>
  <c r="Y34" i="44" s="1"/>
  <c r="W55" i="44"/>
  <c r="Y55" i="44" s="1"/>
  <c r="W76" i="44"/>
  <c r="Y76" i="44" s="1"/>
  <c r="W97" i="44"/>
  <c r="Y97" i="44" s="1"/>
  <c r="W20" i="44"/>
  <c r="Y20" i="44" s="1"/>
  <c r="W41" i="44"/>
  <c r="Y41" i="44" s="1"/>
  <c r="W62" i="44"/>
  <c r="Y62" i="44" s="1"/>
  <c r="W83" i="44"/>
  <c r="Y83" i="44" s="1"/>
  <c r="W104" i="44"/>
  <c r="Y104" i="44" s="1"/>
  <c r="W21" i="44"/>
  <c r="W42" i="44"/>
  <c r="W63" i="44"/>
  <c r="W84" i="44"/>
  <c r="W105" i="44"/>
  <c r="W28" i="44"/>
  <c r="W49" i="44"/>
  <c r="W70" i="44"/>
  <c r="W91" i="44"/>
  <c r="W14" i="44"/>
  <c r="W35" i="44"/>
  <c r="W56" i="44"/>
  <c r="W77" i="44"/>
  <c r="W98" i="44"/>
  <c r="G80" i="4"/>
  <c r="G82" i="4"/>
  <c r="G81" i="4"/>
  <c r="G79" i="4"/>
  <c r="G78" i="4"/>
  <c r="G94" i="4"/>
  <c r="G93" i="4"/>
  <c r="G92" i="4"/>
  <c r="G91" i="4"/>
  <c r="F88" i="4"/>
  <c r="F89" i="4"/>
  <c r="G88" i="4"/>
  <c r="F77" i="4"/>
  <c r="F76" i="4"/>
  <c r="W15" i="44" l="1"/>
  <c r="Y15" i="44" s="1"/>
  <c r="W29" i="44"/>
  <c r="Y29" i="44" s="1"/>
  <c r="W43" i="44"/>
  <c r="Y43" i="44" s="1"/>
  <c r="W57" i="44"/>
  <c r="Y57" i="44" s="1"/>
  <c r="W71" i="44"/>
  <c r="Y71" i="44" s="1"/>
  <c r="W85" i="44"/>
  <c r="Y85" i="44" s="1"/>
  <c r="W99" i="44"/>
  <c r="Y99" i="44" s="1"/>
  <c r="W8" i="44"/>
  <c r="Y8" i="44" s="1"/>
  <c r="W22" i="44"/>
  <c r="Y22" i="44" s="1"/>
  <c r="W36" i="44"/>
  <c r="Y36" i="44" s="1"/>
  <c r="W50" i="44"/>
  <c r="Y50" i="44" s="1"/>
  <c r="W64" i="44"/>
  <c r="Y64" i="44" s="1"/>
  <c r="W78" i="44"/>
  <c r="Y78" i="44" s="1"/>
  <c r="W92" i="44"/>
  <c r="Y92" i="44" s="1"/>
  <c r="W9" i="44"/>
  <c r="Y9" i="44" s="1"/>
  <c r="W23" i="44"/>
  <c r="Y23" i="44" s="1"/>
  <c r="W37" i="44"/>
  <c r="Y37" i="44" s="1"/>
  <c r="W51" i="44"/>
  <c r="Y51" i="44" s="1"/>
  <c r="W65" i="44"/>
  <c r="Y65" i="44" s="1"/>
  <c r="W79" i="44"/>
  <c r="Y79" i="44" s="1"/>
  <c r="W93" i="44"/>
  <c r="Y93" i="44" s="1"/>
  <c r="W16" i="44"/>
  <c r="Y16" i="44" s="1"/>
  <c r="W30" i="44"/>
  <c r="Y30" i="44" s="1"/>
  <c r="W44" i="44"/>
  <c r="Y44" i="44" s="1"/>
  <c r="W58" i="44"/>
  <c r="Y58" i="44" s="1"/>
  <c r="W72" i="44"/>
  <c r="Y72" i="44" s="1"/>
  <c r="W86" i="44"/>
  <c r="Y86" i="44" s="1"/>
  <c r="W100" i="44"/>
  <c r="Y100" i="44" s="1"/>
  <c r="I54" i="27"/>
  <c r="I50" i="27"/>
  <c r="I49" i="27"/>
  <c r="I48" i="27"/>
  <c r="I47" i="27"/>
  <c r="I46" i="27"/>
  <c r="I45" i="27"/>
  <c r="I44" i="27"/>
  <c r="I43" i="27"/>
  <c r="I42" i="27"/>
  <c r="I41" i="27"/>
  <c r="I40" i="27"/>
  <c r="I39" i="27"/>
  <c r="I38" i="27"/>
  <c r="I37" i="27"/>
  <c r="I36" i="27"/>
  <c r="I35" i="27"/>
  <c r="I34" i="27"/>
  <c r="I33" i="27"/>
  <c r="I32" i="27"/>
  <c r="I31" i="27"/>
  <c r="I30" i="27"/>
  <c r="I29" i="27"/>
  <c r="I28" i="27"/>
  <c r="I27" i="27"/>
  <c r="I26" i="27"/>
  <c r="I25" i="27"/>
  <c r="I24" i="27"/>
  <c r="I23" i="27"/>
  <c r="I22" i="27"/>
  <c r="I21" i="27"/>
  <c r="I20" i="27"/>
  <c r="I19" i="27"/>
  <c r="I18" i="27"/>
  <c r="I17" i="27"/>
  <c r="B2" i="24" l="1"/>
  <c r="C2" i="24"/>
  <c r="M7" i="20" l="1"/>
  <c r="F3" i="42" l="1"/>
  <c r="G3" i="42" s="1"/>
  <c r="F2" i="42"/>
  <c r="G2" i="42" s="1"/>
  <c r="K124" i="4"/>
  <c r="J124" i="4"/>
  <c r="I124" i="4"/>
  <c r="H124" i="4"/>
  <c r="G124" i="4"/>
  <c r="F124" i="4"/>
  <c r="C99" i="44" l="1"/>
  <c r="C92" i="44"/>
  <c r="C85" i="44"/>
  <c r="C78" i="44"/>
  <c r="C71" i="44"/>
  <c r="A99" i="44"/>
  <c r="A92" i="44"/>
  <c r="A85" i="44"/>
  <c r="A78" i="44"/>
  <c r="A71" i="44"/>
  <c r="C64" i="44"/>
  <c r="C57" i="44"/>
  <c r="C50" i="44"/>
  <c r="C43" i="44"/>
  <c r="C36" i="44"/>
  <c r="C29" i="44"/>
  <c r="C22" i="44"/>
  <c r="C15" i="44"/>
  <c r="C8" i="44"/>
  <c r="A64" i="44"/>
  <c r="A57" i="44"/>
  <c r="A50" i="44"/>
  <c r="A43" i="44"/>
  <c r="A36" i="44"/>
  <c r="A29" i="44"/>
  <c r="A22" i="44"/>
  <c r="A15" i="44"/>
  <c r="A8" i="44"/>
  <c r="B47" i="44" l="1"/>
  <c r="L47" i="44" s="1"/>
  <c r="N47" i="44" s="1"/>
  <c r="B27" i="44"/>
  <c r="L27" i="44" s="1"/>
  <c r="N27" i="44" s="1"/>
  <c r="B70" i="44"/>
  <c r="L70" i="44" s="1"/>
  <c r="B42" i="44"/>
  <c r="L42" i="44" s="1"/>
  <c r="B105" i="44"/>
  <c r="I105" i="44" s="1"/>
  <c r="B14" i="44"/>
  <c r="L14" i="44" s="1"/>
  <c r="B55" i="44"/>
  <c r="L55" i="44" s="1"/>
  <c r="N55" i="44" s="1"/>
  <c r="B77" i="44"/>
  <c r="T77" i="44" s="1"/>
  <c r="B19" i="44"/>
  <c r="L19" i="44" s="1"/>
  <c r="N19" i="44" s="1"/>
  <c r="B63" i="44"/>
  <c r="L63" i="44" s="1"/>
  <c r="B81" i="44"/>
  <c r="S81" i="44" s="1"/>
  <c r="B35" i="44"/>
  <c r="L35" i="44" s="1"/>
  <c r="B97" i="44"/>
  <c r="L97" i="44" s="1"/>
  <c r="N97" i="44" s="1"/>
  <c r="K47" i="44"/>
  <c r="T47" i="44"/>
  <c r="Q47" i="44"/>
  <c r="K70" i="44"/>
  <c r="T70" i="44"/>
  <c r="B41" i="44"/>
  <c r="L41" i="44" s="1"/>
  <c r="N41" i="44" s="1"/>
  <c r="B78" i="44"/>
  <c r="L78" i="44" s="1"/>
  <c r="N78" i="44" s="1"/>
  <c r="B49" i="44"/>
  <c r="L49" i="44" s="1"/>
  <c r="B94" i="44"/>
  <c r="B36" i="44"/>
  <c r="L36" i="44" s="1"/>
  <c r="N36" i="44" s="1"/>
  <c r="B67" i="44"/>
  <c r="L67" i="44" s="1"/>
  <c r="N67" i="44" s="1"/>
  <c r="B82" i="44"/>
  <c r="L82" i="44" s="1"/>
  <c r="N82" i="44" s="1"/>
  <c r="B32" i="44"/>
  <c r="L32" i="44" s="1"/>
  <c r="N32" i="44" s="1"/>
  <c r="B17" i="44"/>
  <c r="L17" i="44" s="1"/>
  <c r="N17" i="44" s="1"/>
  <c r="B21" i="44"/>
  <c r="L21" i="44" s="1"/>
  <c r="B45" i="44"/>
  <c r="L45" i="44" s="1"/>
  <c r="N45" i="44" s="1"/>
  <c r="B103" i="44"/>
  <c r="L103" i="44" s="1"/>
  <c r="N103" i="44" s="1"/>
  <c r="B12" i="44"/>
  <c r="L12" i="44" s="1"/>
  <c r="N12" i="44" s="1"/>
  <c r="B20" i="44"/>
  <c r="L20" i="44" s="1"/>
  <c r="N20" i="44" s="1"/>
  <c r="B37" i="44"/>
  <c r="L37" i="44" s="1"/>
  <c r="N37" i="44" s="1"/>
  <c r="B44" i="44"/>
  <c r="B60" i="44"/>
  <c r="L60" i="44" s="1"/>
  <c r="N60" i="44" s="1"/>
  <c r="B68" i="44"/>
  <c r="L68" i="44" s="1"/>
  <c r="N68" i="44" s="1"/>
  <c r="B71" i="44"/>
  <c r="L71" i="44" s="1"/>
  <c r="N71" i="44" s="1"/>
  <c r="B79" i="44"/>
  <c r="L79" i="44" s="1"/>
  <c r="N79" i="44" s="1"/>
  <c r="B98" i="44"/>
  <c r="L98" i="44" s="1"/>
  <c r="B8" i="44"/>
  <c r="B64" i="44"/>
  <c r="L64" i="44" s="1"/>
  <c r="N64" i="44" s="1"/>
  <c r="B69" i="44"/>
  <c r="L69" i="44" s="1"/>
  <c r="N69" i="44" s="1"/>
  <c r="B74" i="44"/>
  <c r="L74" i="44" s="1"/>
  <c r="N74" i="44" s="1"/>
  <c r="B99" i="44"/>
  <c r="L99" i="44" s="1"/>
  <c r="N99" i="44" s="1"/>
  <c r="B11" i="44"/>
  <c r="L11" i="44" s="1"/>
  <c r="N11" i="44" s="1"/>
  <c r="B13" i="44"/>
  <c r="L13" i="44" s="1"/>
  <c r="N13" i="44" s="1"/>
  <c r="B39" i="44"/>
  <c r="L39" i="44" s="1"/>
  <c r="N39" i="44" s="1"/>
  <c r="B9" i="44"/>
  <c r="B16" i="44"/>
  <c r="L16" i="44" s="1"/>
  <c r="N16" i="44" s="1"/>
  <c r="B40" i="44"/>
  <c r="B48" i="44"/>
  <c r="L48" i="44" s="1"/>
  <c r="N48" i="44" s="1"/>
  <c r="B65" i="44"/>
  <c r="L65" i="44" s="1"/>
  <c r="N65" i="44" s="1"/>
  <c r="B75" i="44"/>
  <c r="L75" i="44" s="1"/>
  <c r="N75" i="44" s="1"/>
  <c r="B83" i="44"/>
  <c r="L83" i="44" s="1"/>
  <c r="N83" i="44" s="1"/>
  <c r="B102" i="44"/>
  <c r="L102" i="44" s="1"/>
  <c r="N102" i="44" s="1"/>
  <c r="B89" i="44"/>
  <c r="L89" i="44" s="1"/>
  <c r="N89" i="44" s="1"/>
  <c r="B85" i="44"/>
  <c r="L85" i="44" s="1"/>
  <c r="N85" i="44" s="1"/>
  <c r="B91" i="44"/>
  <c r="L91" i="44" s="1"/>
  <c r="B87" i="44"/>
  <c r="L87" i="44" s="1"/>
  <c r="N87" i="44" s="1"/>
  <c r="B88" i="44"/>
  <c r="L88" i="44" s="1"/>
  <c r="N88" i="44" s="1"/>
  <c r="B86" i="44"/>
  <c r="L86" i="44" s="1"/>
  <c r="N86" i="44" s="1"/>
  <c r="S97" i="44"/>
  <c r="B90" i="44"/>
  <c r="L90" i="44" s="1"/>
  <c r="N90" i="44" s="1"/>
  <c r="B72" i="44"/>
  <c r="L72" i="44" s="1"/>
  <c r="N72" i="44" s="1"/>
  <c r="B76" i="44"/>
  <c r="L76" i="44" s="1"/>
  <c r="N76" i="44" s="1"/>
  <c r="B80" i="44"/>
  <c r="L80" i="44" s="1"/>
  <c r="N80" i="44" s="1"/>
  <c r="B84" i="44"/>
  <c r="L84" i="44" s="1"/>
  <c r="B92" i="44"/>
  <c r="L92" i="44" s="1"/>
  <c r="N92" i="44" s="1"/>
  <c r="B96" i="44"/>
  <c r="L96" i="44" s="1"/>
  <c r="N96" i="44" s="1"/>
  <c r="B100" i="44"/>
  <c r="L100" i="44" s="1"/>
  <c r="N100" i="44" s="1"/>
  <c r="B104" i="44"/>
  <c r="L104" i="44" s="1"/>
  <c r="N104" i="44" s="1"/>
  <c r="B95" i="44"/>
  <c r="L95" i="44" s="1"/>
  <c r="N95" i="44" s="1"/>
  <c r="B73" i="44"/>
  <c r="L73" i="44" s="1"/>
  <c r="N73" i="44" s="1"/>
  <c r="B93" i="44"/>
  <c r="L93" i="44" s="1"/>
  <c r="N93" i="44" s="1"/>
  <c r="B101" i="44"/>
  <c r="L101" i="44" s="1"/>
  <c r="N101" i="44" s="1"/>
  <c r="I42" i="44"/>
  <c r="J19" i="44"/>
  <c r="S47" i="44"/>
  <c r="I47" i="44"/>
  <c r="J47" i="44"/>
  <c r="R47" i="44"/>
  <c r="U47" i="44"/>
  <c r="P47" i="44"/>
  <c r="I70" i="44"/>
  <c r="J70" i="44"/>
  <c r="U70" i="44"/>
  <c r="R70" i="44"/>
  <c r="S70" i="44"/>
  <c r="P70" i="44"/>
  <c r="S27" i="44"/>
  <c r="I27" i="44"/>
  <c r="P27" i="44"/>
  <c r="R27" i="44"/>
  <c r="J27" i="44"/>
  <c r="U27" i="44"/>
  <c r="I55" i="44"/>
  <c r="I63" i="44"/>
  <c r="P63" i="44"/>
  <c r="J63" i="44"/>
  <c r="R63" i="44"/>
  <c r="S63" i="44"/>
  <c r="B24" i="44"/>
  <c r="L24" i="44" s="1"/>
  <c r="N24" i="44" s="1"/>
  <c r="B56" i="44"/>
  <c r="L56" i="44" s="1"/>
  <c r="B10" i="44"/>
  <c r="L10" i="44" s="1"/>
  <c r="N10" i="44" s="1"/>
  <c r="B18" i="44"/>
  <c r="L18" i="44" s="1"/>
  <c r="N18" i="44" s="1"/>
  <c r="B22" i="44"/>
  <c r="L22" i="44" s="1"/>
  <c r="N22" i="44" s="1"/>
  <c r="B26" i="44"/>
  <c r="L26" i="44" s="1"/>
  <c r="N26" i="44" s="1"/>
  <c r="B30" i="44"/>
  <c r="L30" i="44" s="1"/>
  <c r="N30" i="44" s="1"/>
  <c r="B34" i="44"/>
  <c r="L34" i="44" s="1"/>
  <c r="N34" i="44" s="1"/>
  <c r="B38" i="44"/>
  <c r="L38" i="44" s="1"/>
  <c r="N38" i="44" s="1"/>
  <c r="B46" i="44"/>
  <c r="L46" i="44" s="1"/>
  <c r="N46" i="44" s="1"/>
  <c r="B50" i="44"/>
  <c r="L50" i="44" s="1"/>
  <c r="N50" i="44" s="1"/>
  <c r="B54" i="44"/>
  <c r="L54" i="44" s="1"/>
  <c r="N54" i="44" s="1"/>
  <c r="B58" i="44"/>
  <c r="L58" i="44" s="1"/>
  <c r="N58" i="44" s="1"/>
  <c r="B62" i="44"/>
  <c r="L62" i="44" s="1"/>
  <c r="N62" i="44" s="1"/>
  <c r="B66" i="44"/>
  <c r="L66" i="44" s="1"/>
  <c r="N66" i="44" s="1"/>
  <c r="B28" i="44"/>
  <c r="L28" i="44" s="1"/>
  <c r="B52" i="44"/>
  <c r="L52" i="44" s="1"/>
  <c r="N52" i="44" s="1"/>
  <c r="B25" i="44"/>
  <c r="L25" i="44" s="1"/>
  <c r="N25" i="44" s="1"/>
  <c r="B29" i="44"/>
  <c r="L29" i="44" s="1"/>
  <c r="N29" i="44" s="1"/>
  <c r="B33" i="44"/>
  <c r="L33" i="44" s="1"/>
  <c r="N33" i="44" s="1"/>
  <c r="B53" i="44"/>
  <c r="L53" i="44" s="1"/>
  <c r="N53" i="44" s="1"/>
  <c r="B57" i="44"/>
  <c r="L57" i="44" s="1"/>
  <c r="N57" i="44" s="1"/>
  <c r="B61" i="44"/>
  <c r="L61" i="44" s="1"/>
  <c r="N61" i="44" s="1"/>
  <c r="B15" i="44"/>
  <c r="L15" i="44" s="1"/>
  <c r="N15" i="44" s="1"/>
  <c r="B23" i="44"/>
  <c r="L23" i="44" s="1"/>
  <c r="N23" i="44" s="1"/>
  <c r="B31" i="44"/>
  <c r="L31" i="44" s="1"/>
  <c r="N31" i="44" s="1"/>
  <c r="B43" i="44"/>
  <c r="L43" i="44" s="1"/>
  <c r="N43" i="44" s="1"/>
  <c r="B51" i="44"/>
  <c r="L51" i="44" s="1"/>
  <c r="N51" i="44" s="1"/>
  <c r="B59" i="44"/>
  <c r="L59" i="44" s="1"/>
  <c r="N59" i="44" s="1"/>
  <c r="S55" i="44" l="1"/>
  <c r="R97" i="44"/>
  <c r="U55" i="44"/>
  <c r="S42" i="44"/>
  <c r="I77" i="44"/>
  <c r="J97" i="44"/>
  <c r="R55" i="44"/>
  <c r="U77" i="44"/>
  <c r="J55" i="44"/>
  <c r="U42" i="44"/>
  <c r="R77" i="44"/>
  <c r="P55" i="44"/>
  <c r="P97" i="44"/>
  <c r="U97" i="44"/>
  <c r="Q55" i="44"/>
  <c r="P35" i="44"/>
  <c r="P42" i="44"/>
  <c r="S35" i="44"/>
  <c r="J42" i="44"/>
  <c r="Q42" i="44"/>
  <c r="I35" i="44"/>
  <c r="R42" i="44"/>
  <c r="Q27" i="44"/>
  <c r="V27" i="44" s="1"/>
  <c r="Z27" i="44" s="1"/>
  <c r="R19" i="44"/>
  <c r="R35" i="44"/>
  <c r="T27" i="44"/>
  <c r="K27" i="44"/>
  <c r="O27" i="44" s="1"/>
  <c r="J14" i="44"/>
  <c r="U35" i="44"/>
  <c r="J35" i="44"/>
  <c r="I14" i="44"/>
  <c r="Q35" i="44"/>
  <c r="Q70" i="44"/>
  <c r="V70" i="44" s="1"/>
  <c r="Z70" i="44" s="1"/>
  <c r="Q19" i="44"/>
  <c r="P77" i="44"/>
  <c r="J77" i="44"/>
  <c r="T35" i="44"/>
  <c r="Q77" i="44"/>
  <c r="T19" i="44"/>
  <c r="U19" i="44"/>
  <c r="Q14" i="44"/>
  <c r="T42" i="44"/>
  <c r="O47" i="44"/>
  <c r="T14" i="44"/>
  <c r="I97" i="44"/>
  <c r="O70" i="44"/>
  <c r="K14" i="44"/>
  <c r="J8" i="44"/>
  <c r="K35" i="44"/>
  <c r="K55" i="44"/>
  <c r="K42" i="44"/>
  <c r="U105" i="44"/>
  <c r="U81" i="44"/>
  <c r="J81" i="44"/>
  <c r="P81" i="44"/>
  <c r="R81" i="44"/>
  <c r="I81" i="44"/>
  <c r="Q97" i="44"/>
  <c r="J40" i="44"/>
  <c r="L40" i="44"/>
  <c r="N40" i="44" s="1"/>
  <c r="Q81" i="44"/>
  <c r="L81" i="44"/>
  <c r="N81" i="44" s="1"/>
  <c r="K105" i="44"/>
  <c r="L105" i="44"/>
  <c r="U63" i="44"/>
  <c r="P105" i="44"/>
  <c r="J9" i="44"/>
  <c r="L9" i="44"/>
  <c r="N9" i="44" s="1"/>
  <c r="S105" i="44"/>
  <c r="Q63" i="44"/>
  <c r="T97" i="44"/>
  <c r="T63" i="44"/>
  <c r="T55" i="44"/>
  <c r="R105" i="44"/>
  <c r="K97" i="44"/>
  <c r="S77" i="44"/>
  <c r="L77" i="44"/>
  <c r="K8" i="44"/>
  <c r="L8" i="44"/>
  <c r="N8" i="44" s="1"/>
  <c r="S44" i="44"/>
  <c r="L44" i="44"/>
  <c r="N44" i="44" s="1"/>
  <c r="J94" i="44"/>
  <c r="L94" i="44"/>
  <c r="N94" i="44" s="1"/>
  <c r="K63" i="44"/>
  <c r="J105" i="44"/>
  <c r="H105" i="44" s="1"/>
  <c r="Q22" i="44"/>
  <c r="K19" i="44"/>
  <c r="T81" i="44"/>
  <c r="Q105" i="44"/>
  <c r="K81" i="44"/>
  <c r="T105" i="44"/>
  <c r="K77" i="44"/>
  <c r="U85" i="44"/>
  <c r="K85" i="44"/>
  <c r="Q85" i="44"/>
  <c r="T85" i="44"/>
  <c r="R98" i="44"/>
  <c r="K98" i="44"/>
  <c r="T98" i="44"/>
  <c r="Q98" i="44"/>
  <c r="U37" i="44"/>
  <c r="K37" i="44"/>
  <c r="Q37" i="44"/>
  <c r="T37" i="44"/>
  <c r="S49" i="44"/>
  <c r="K49" i="44"/>
  <c r="Q49" i="44"/>
  <c r="T49" i="44"/>
  <c r="K93" i="44"/>
  <c r="T93" i="44"/>
  <c r="Q93" i="44"/>
  <c r="J92" i="44"/>
  <c r="K92" i="44"/>
  <c r="T92" i="44"/>
  <c r="Q92" i="44"/>
  <c r="K89" i="44"/>
  <c r="T89" i="44"/>
  <c r="Q89" i="44"/>
  <c r="K40" i="44"/>
  <c r="Q40" i="44"/>
  <c r="T40" i="44"/>
  <c r="R99" i="44"/>
  <c r="K99" i="44"/>
  <c r="T99" i="44"/>
  <c r="Q99" i="44"/>
  <c r="S79" i="44"/>
  <c r="K79" i="44"/>
  <c r="T79" i="44"/>
  <c r="Q79" i="44"/>
  <c r="I20" i="44"/>
  <c r="K20" i="44"/>
  <c r="T20" i="44"/>
  <c r="Q20" i="44"/>
  <c r="U32" i="44"/>
  <c r="K32" i="44"/>
  <c r="T32" i="44"/>
  <c r="Q32" i="44"/>
  <c r="K23" i="44"/>
  <c r="T23" i="44"/>
  <c r="Q23" i="44"/>
  <c r="K29" i="44"/>
  <c r="T29" i="44"/>
  <c r="Q29" i="44"/>
  <c r="K46" i="44"/>
  <c r="Q46" i="44"/>
  <c r="T46" i="44"/>
  <c r="K18" i="44"/>
  <c r="Q18" i="44"/>
  <c r="T18" i="44"/>
  <c r="U73" i="44"/>
  <c r="K73" i="44"/>
  <c r="Q73" i="44"/>
  <c r="T73" i="44"/>
  <c r="K84" i="44"/>
  <c r="T84" i="44"/>
  <c r="Q84" i="44"/>
  <c r="K86" i="44"/>
  <c r="T86" i="44"/>
  <c r="Q86" i="44"/>
  <c r="P102" i="44"/>
  <c r="K102" i="44"/>
  <c r="T102" i="44"/>
  <c r="Q102" i="44"/>
  <c r="J16" i="44"/>
  <c r="K16" i="44"/>
  <c r="Q16" i="44"/>
  <c r="T16" i="44"/>
  <c r="J74" i="44"/>
  <c r="K74" i="44"/>
  <c r="T74" i="44"/>
  <c r="Q74" i="44"/>
  <c r="K71" i="44"/>
  <c r="Q71" i="44"/>
  <c r="T71" i="44"/>
  <c r="J12" i="44"/>
  <c r="K12" i="44"/>
  <c r="T12" i="44"/>
  <c r="Q12" i="44"/>
  <c r="S82" i="44"/>
  <c r="K82" i="44"/>
  <c r="Q82" i="44"/>
  <c r="T82" i="44"/>
  <c r="K41" i="44"/>
  <c r="T41" i="44"/>
  <c r="Q41" i="44"/>
  <c r="K43" i="44"/>
  <c r="T43" i="44"/>
  <c r="Q43" i="44"/>
  <c r="K26" i="44"/>
  <c r="T26" i="44"/>
  <c r="Q26" i="44"/>
  <c r="P48" i="44"/>
  <c r="K48" i="44"/>
  <c r="Q48" i="44"/>
  <c r="T48" i="44"/>
  <c r="K17" i="44"/>
  <c r="T17" i="44"/>
  <c r="Q17" i="44"/>
  <c r="K90" i="44"/>
  <c r="T90" i="44"/>
  <c r="Q90" i="44"/>
  <c r="U88" i="44"/>
  <c r="K88" i="44"/>
  <c r="Q88" i="44"/>
  <c r="T88" i="44"/>
  <c r="I83" i="44"/>
  <c r="K83" i="44"/>
  <c r="T83" i="44"/>
  <c r="Q83" i="44"/>
  <c r="K9" i="44"/>
  <c r="T9" i="44"/>
  <c r="Q9" i="44"/>
  <c r="S69" i="44"/>
  <c r="K69" i="44"/>
  <c r="T69" i="44"/>
  <c r="Q69" i="44"/>
  <c r="P68" i="44"/>
  <c r="K68" i="44"/>
  <c r="T68" i="44"/>
  <c r="Q68" i="44"/>
  <c r="U103" i="44"/>
  <c r="K103" i="44"/>
  <c r="Q103" i="44"/>
  <c r="T103" i="44"/>
  <c r="K67" i="44"/>
  <c r="Q67" i="44"/>
  <c r="T67" i="44"/>
  <c r="K54" i="44"/>
  <c r="T54" i="44"/>
  <c r="Q54" i="44"/>
  <c r="K101" i="44"/>
  <c r="T101" i="44"/>
  <c r="Q101" i="44"/>
  <c r="K96" i="44"/>
  <c r="T96" i="44"/>
  <c r="Q96" i="44"/>
  <c r="K11" i="44"/>
  <c r="T11" i="44"/>
  <c r="Q11" i="44"/>
  <c r="P95" i="44"/>
  <c r="K95" i="44"/>
  <c r="Q95" i="44"/>
  <c r="T95" i="44"/>
  <c r="K80" i="44"/>
  <c r="T80" i="44"/>
  <c r="Q80" i="44"/>
  <c r="K59" i="44"/>
  <c r="T59" i="44"/>
  <c r="Q59" i="44"/>
  <c r="K61" i="44"/>
  <c r="T61" i="44"/>
  <c r="Q61" i="44"/>
  <c r="K52" i="44"/>
  <c r="Q52" i="44"/>
  <c r="T52" i="44"/>
  <c r="K62" i="44"/>
  <c r="T62" i="44"/>
  <c r="Q62" i="44"/>
  <c r="K34" i="44"/>
  <c r="Q34" i="44"/>
  <c r="T34" i="44"/>
  <c r="K56" i="44"/>
  <c r="T56" i="44"/>
  <c r="Q56" i="44"/>
  <c r="K104" i="44"/>
  <c r="T104" i="44"/>
  <c r="Q104" i="44"/>
  <c r="K76" i="44"/>
  <c r="Q76" i="44"/>
  <c r="T76" i="44"/>
  <c r="K87" i="44"/>
  <c r="T87" i="44"/>
  <c r="Q87" i="44"/>
  <c r="R75" i="44"/>
  <c r="K75" i="44"/>
  <c r="T75" i="44"/>
  <c r="Q75" i="44"/>
  <c r="I39" i="44"/>
  <c r="K39" i="44"/>
  <c r="T39" i="44"/>
  <c r="Q39" i="44"/>
  <c r="K64" i="44"/>
  <c r="Q64" i="44"/>
  <c r="T64" i="44"/>
  <c r="K60" i="44"/>
  <c r="Q60" i="44"/>
  <c r="T60" i="44"/>
  <c r="K45" i="44"/>
  <c r="T45" i="44"/>
  <c r="Q45" i="44"/>
  <c r="S36" i="44"/>
  <c r="K36" i="44"/>
  <c r="Q36" i="44"/>
  <c r="T36" i="44"/>
  <c r="K53" i="44"/>
  <c r="Q53" i="44"/>
  <c r="T53" i="44"/>
  <c r="K31" i="44"/>
  <c r="Q31" i="44"/>
  <c r="T31" i="44"/>
  <c r="K33" i="44"/>
  <c r="T33" i="44"/>
  <c r="Q33" i="44"/>
  <c r="K28" i="44"/>
  <c r="Q28" i="44"/>
  <c r="T28" i="44"/>
  <c r="K50" i="44"/>
  <c r="T50" i="44"/>
  <c r="Q50" i="44"/>
  <c r="K22" i="44"/>
  <c r="T22" i="44"/>
  <c r="R78" i="44"/>
  <c r="K78" i="44"/>
  <c r="Q78" i="44"/>
  <c r="T78" i="44"/>
  <c r="K15" i="44"/>
  <c r="T15" i="44"/>
  <c r="Q15" i="44"/>
  <c r="K25" i="44"/>
  <c r="T25" i="44"/>
  <c r="Q25" i="44"/>
  <c r="K66" i="44"/>
  <c r="T66" i="44"/>
  <c r="Q66" i="44"/>
  <c r="K38" i="44"/>
  <c r="T38" i="44"/>
  <c r="Q38" i="44"/>
  <c r="J10" i="44"/>
  <c r="K10" i="44"/>
  <c r="O10" i="44" s="1"/>
  <c r="Q10" i="44"/>
  <c r="T10" i="44"/>
  <c r="K51" i="44"/>
  <c r="T51" i="44"/>
  <c r="Q51" i="44"/>
  <c r="K57" i="44"/>
  <c r="T57" i="44"/>
  <c r="Q57" i="44"/>
  <c r="I40" i="44"/>
  <c r="K58" i="44"/>
  <c r="Q58" i="44"/>
  <c r="T58" i="44"/>
  <c r="K30" i="44"/>
  <c r="T30" i="44"/>
  <c r="Q30" i="44"/>
  <c r="K24" i="44"/>
  <c r="Q24" i="44"/>
  <c r="T24" i="44"/>
  <c r="K100" i="44"/>
  <c r="Q100" i="44"/>
  <c r="T100" i="44"/>
  <c r="R72" i="44"/>
  <c r="K72" i="44"/>
  <c r="Q72" i="44"/>
  <c r="T72" i="44"/>
  <c r="K91" i="44"/>
  <c r="Q91" i="44"/>
  <c r="T91" i="44"/>
  <c r="S65" i="44"/>
  <c r="K65" i="44"/>
  <c r="T65" i="44"/>
  <c r="Q65" i="44"/>
  <c r="K13" i="44"/>
  <c r="T13" i="44"/>
  <c r="Q13" i="44"/>
  <c r="T8" i="44"/>
  <c r="Q8" i="44"/>
  <c r="J44" i="44"/>
  <c r="K44" i="44"/>
  <c r="T44" i="44"/>
  <c r="Q44" i="44"/>
  <c r="K21" i="44"/>
  <c r="T21" i="44"/>
  <c r="Q21" i="44"/>
  <c r="K94" i="44"/>
  <c r="Q94" i="44"/>
  <c r="T94" i="44"/>
  <c r="S103" i="44"/>
  <c r="P60" i="44"/>
  <c r="J17" i="44"/>
  <c r="S71" i="44"/>
  <c r="U16" i="44"/>
  <c r="J64" i="44"/>
  <c r="I64" i="44"/>
  <c r="U64" i="44"/>
  <c r="R64" i="44"/>
  <c r="S75" i="44"/>
  <c r="U60" i="44"/>
  <c r="P32" i="44"/>
  <c r="P69" i="44"/>
  <c r="R40" i="44"/>
  <c r="U69" i="44"/>
  <c r="R103" i="44"/>
  <c r="P67" i="44"/>
  <c r="J98" i="44"/>
  <c r="U78" i="44"/>
  <c r="U67" i="44"/>
  <c r="P21" i="44"/>
  <c r="P78" i="44"/>
  <c r="U39" i="44"/>
  <c r="U68" i="44"/>
  <c r="S67" i="44"/>
  <c r="I67" i="44"/>
  <c r="R39" i="44"/>
  <c r="U21" i="44"/>
  <c r="I21" i="44"/>
  <c r="I48" i="44"/>
  <c r="P40" i="44"/>
  <c r="J67" i="44"/>
  <c r="S39" i="44"/>
  <c r="R69" i="44"/>
  <c r="I69" i="44"/>
  <c r="J21" i="44"/>
  <c r="R17" i="44"/>
  <c r="I60" i="44"/>
  <c r="U40" i="44"/>
  <c r="R20" i="44"/>
  <c r="S68" i="44"/>
  <c r="R79" i="44"/>
  <c r="I78" i="44"/>
  <c r="S78" i="44"/>
  <c r="U17" i="44"/>
  <c r="R67" i="44"/>
  <c r="J69" i="44"/>
  <c r="S60" i="44"/>
  <c r="S40" i="44"/>
  <c r="J45" i="44"/>
  <c r="P45" i="44"/>
  <c r="R49" i="44"/>
  <c r="J37" i="44"/>
  <c r="U49" i="44"/>
  <c r="P49" i="44"/>
  <c r="S45" i="44"/>
  <c r="R82" i="44"/>
  <c r="P20" i="44"/>
  <c r="U90" i="44"/>
  <c r="U82" i="44"/>
  <c r="J39" i="44"/>
  <c r="R68" i="44"/>
  <c r="U48" i="44"/>
  <c r="I49" i="44"/>
  <c r="I45" i="44"/>
  <c r="J20" i="44"/>
  <c r="P39" i="44"/>
  <c r="S20" i="44"/>
  <c r="J49" i="44"/>
  <c r="R45" i="44"/>
  <c r="U45" i="44"/>
  <c r="R48" i="44"/>
  <c r="I68" i="44"/>
  <c r="J78" i="44"/>
  <c r="I94" i="44"/>
  <c r="R94" i="44"/>
  <c r="P94" i="44"/>
  <c r="U94" i="44"/>
  <c r="J82" i="44"/>
  <c r="I82" i="44"/>
  <c r="S48" i="44"/>
  <c r="J48" i="44"/>
  <c r="U20" i="44"/>
  <c r="J68" i="44"/>
  <c r="U98" i="44"/>
  <c r="U74" i="44"/>
  <c r="P37" i="44"/>
  <c r="R32" i="44"/>
  <c r="I85" i="44"/>
  <c r="U99" i="44"/>
  <c r="P36" i="44"/>
  <c r="R41" i="44"/>
  <c r="J36" i="44"/>
  <c r="I41" i="44"/>
  <c r="U41" i="44"/>
  <c r="J41" i="44"/>
  <c r="S37" i="44"/>
  <c r="R102" i="44"/>
  <c r="U65" i="44"/>
  <c r="P41" i="44"/>
  <c r="S41" i="44"/>
  <c r="I37" i="44"/>
  <c r="R36" i="44"/>
  <c r="U36" i="44"/>
  <c r="S32" i="44"/>
  <c r="J32" i="44"/>
  <c r="J99" i="44"/>
  <c r="P65" i="44"/>
  <c r="R37" i="44"/>
  <c r="I36" i="44"/>
  <c r="I32" i="44"/>
  <c r="S95" i="44"/>
  <c r="U83" i="44"/>
  <c r="I74" i="44"/>
  <c r="P98" i="44"/>
  <c r="R74" i="44"/>
  <c r="S98" i="44"/>
  <c r="P74" i="44"/>
  <c r="S74" i="44"/>
  <c r="R16" i="44"/>
  <c r="P64" i="44"/>
  <c r="U71" i="44"/>
  <c r="J60" i="44"/>
  <c r="R21" i="44"/>
  <c r="S21" i="44"/>
  <c r="R60" i="44"/>
  <c r="S64" i="44"/>
  <c r="I71" i="44"/>
  <c r="S94" i="44"/>
  <c r="P82" i="44"/>
  <c r="J103" i="44"/>
  <c r="I103" i="44"/>
  <c r="P103" i="44"/>
  <c r="R92" i="44"/>
  <c r="I65" i="44"/>
  <c r="R44" i="44"/>
  <c r="U44" i="44"/>
  <c r="S102" i="44"/>
  <c r="J102" i="44"/>
  <c r="P83" i="44"/>
  <c r="S83" i="44"/>
  <c r="J83" i="44"/>
  <c r="R83" i="44"/>
  <c r="I98" i="44"/>
  <c r="J65" i="44"/>
  <c r="I44" i="44"/>
  <c r="J75" i="44"/>
  <c r="P75" i="44"/>
  <c r="I75" i="44"/>
  <c r="U75" i="44"/>
  <c r="J13" i="44"/>
  <c r="I13" i="44"/>
  <c r="J79" i="44"/>
  <c r="P79" i="44"/>
  <c r="I79" i="44"/>
  <c r="U79" i="44"/>
  <c r="U102" i="44"/>
  <c r="I102" i="44"/>
  <c r="I99" i="44"/>
  <c r="S99" i="44"/>
  <c r="P99" i="44"/>
  <c r="R65" i="44"/>
  <c r="P44" i="44"/>
  <c r="J11" i="44"/>
  <c r="R71" i="44"/>
  <c r="J71" i="44"/>
  <c r="P71" i="44"/>
  <c r="P100" i="44"/>
  <c r="I100" i="44"/>
  <c r="U100" i="44"/>
  <c r="S100" i="44"/>
  <c r="R100" i="44"/>
  <c r="J100" i="44"/>
  <c r="I80" i="44"/>
  <c r="U80" i="44"/>
  <c r="J80" i="44"/>
  <c r="R80" i="44"/>
  <c r="S80" i="44"/>
  <c r="P80" i="44"/>
  <c r="S86" i="44"/>
  <c r="P86" i="44"/>
  <c r="R86" i="44"/>
  <c r="I86" i="44"/>
  <c r="P96" i="44"/>
  <c r="I96" i="44"/>
  <c r="U96" i="44"/>
  <c r="S96" i="44"/>
  <c r="R96" i="44"/>
  <c r="J96" i="44"/>
  <c r="I76" i="44"/>
  <c r="U76" i="44"/>
  <c r="J76" i="44"/>
  <c r="R76" i="44"/>
  <c r="S76" i="44"/>
  <c r="P76" i="44"/>
  <c r="P91" i="44"/>
  <c r="I91" i="44"/>
  <c r="U91" i="44"/>
  <c r="R91" i="44"/>
  <c r="S91" i="44"/>
  <c r="J91" i="44"/>
  <c r="J95" i="44"/>
  <c r="U95" i="44"/>
  <c r="I95" i="44"/>
  <c r="I92" i="44"/>
  <c r="S92" i="44"/>
  <c r="U92" i="44"/>
  <c r="P92" i="44"/>
  <c r="J72" i="44"/>
  <c r="I72" i="44"/>
  <c r="S72" i="44"/>
  <c r="P72" i="44"/>
  <c r="U72" i="44"/>
  <c r="J90" i="44"/>
  <c r="P90" i="44"/>
  <c r="R90" i="44"/>
  <c r="S90" i="44"/>
  <c r="I90" i="44"/>
  <c r="P85" i="44"/>
  <c r="R85" i="44"/>
  <c r="S85" i="44"/>
  <c r="J85" i="44"/>
  <c r="S101" i="44"/>
  <c r="P101" i="44"/>
  <c r="R101" i="44"/>
  <c r="I101" i="44"/>
  <c r="U101" i="44"/>
  <c r="J101" i="44"/>
  <c r="S87" i="44"/>
  <c r="I87" i="44"/>
  <c r="J87" i="44"/>
  <c r="R87" i="44"/>
  <c r="U87" i="44"/>
  <c r="P87" i="44"/>
  <c r="J86" i="44"/>
  <c r="J93" i="44"/>
  <c r="I93" i="44"/>
  <c r="R93" i="44"/>
  <c r="S93" i="44"/>
  <c r="U93" i="44"/>
  <c r="P93" i="44"/>
  <c r="I73" i="44"/>
  <c r="J73" i="44"/>
  <c r="S73" i="44"/>
  <c r="P73" i="44"/>
  <c r="R73" i="44"/>
  <c r="U86" i="44"/>
  <c r="R95" i="44"/>
  <c r="I104" i="44"/>
  <c r="U104" i="44"/>
  <c r="J104" i="44"/>
  <c r="R104" i="44"/>
  <c r="P104" i="44"/>
  <c r="S104" i="44"/>
  <c r="S84" i="44"/>
  <c r="P84" i="44"/>
  <c r="I84" i="44"/>
  <c r="U84" i="44"/>
  <c r="J84" i="44"/>
  <c r="R84" i="44"/>
  <c r="J88" i="44"/>
  <c r="I88" i="44"/>
  <c r="S88" i="44"/>
  <c r="P88" i="44"/>
  <c r="R88" i="44"/>
  <c r="S89" i="44"/>
  <c r="U89" i="44"/>
  <c r="P89" i="44"/>
  <c r="I89" i="44"/>
  <c r="R89" i="44"/>
  <c r="J89" i="44"/>
  <c r="I61" i="44"/>
  <c r="P61" i="44"/>
  <c r="J61" i="44"/>
  <c r="U61" i="44"/>
  <c r="R61" i="44"/>
  <c r="S61" i="44"/>
  <c r="S25" i="44"/>
  <c r="I25" i="44"/>
  <c r="P25" i="44"/>
  <c r="R25" i="44"/>
  <c r="J25" i="44"/>
  <c r="U25" i="44"/>
  <c r="R66" i="44"/>
  <c r="S66" i="44"/>
  <c r="I66" i="44"/>
  <c r="P66" i="44"/>
  <c r="J66" i="44"/>
  <c r="U66" i="44"/>
  <c r="R50" i="44"/>
  <c r="S50" i="44"/>
  <c r="I50" i="44"/>
  <c r="P50" i="44"/>
  <c r="J50" i="44"/>
  <c r="U50" i="44"/>
  <c r="J30" i="44"/>
  <c r="U30" i="44"/>
  <c r="R30" i="44"/>
  <c r="P30" i="44"/>
  <c r="I30" i="44"/>
  <c r="S30" i="44"/>
  <c r="R56" i="44"/>
  <c r="S56" i="44"/>
  <c r="I56" i="44"/>
  <c r="P56" i="44"/>
  <c r="J56" i="44"/>
  <c r="U56" i="44"/>
  <c r="I59" i="44"/>
  <c r="P59" i="44"/>
  <c r="J59" i="44"/>
  <c r="U59" i="44"/>
  <c r="R59" i="44"/>
  <c r="S59" i="44"/>
  <c r="R52" i="44"/>
  <c r="S52" i="44"/>
  <c r="I52" i="44"/>
  <c r="P52" i="44"/>
  <c r="U52" i="44"/>
  <c r="J52" i="44"/>
  <c r="I51" i="44"/>
  <c r="P51" i="44"/>
  <c r="J51" i="44"/>
  <c r="U51" i="44"/>
  <c r="R51" i="44"/>
  <c r="S51" i="44"/>
  <c r="S31" i="44"/>
  <c r="I31" i="44"/>
  <c r="P31" i="44"/>
  <c r="R31" i="44"/>
  <c r="J31" i="44"/>
  <c r="U31" i="44"/>
  <c r="I57" i="44"/>
  <c r="P57" i="44"/>
  <c r="J57" i="44"/>
  <c r="U57" i="44"/>
  <c r="R57" i="44"/>
  <c r="S57" i="44"/>
  <c r="J28" i="44"/>
  <c r="U28" i="44"/>
  <c r="R28" i="44"/>
  <c r="P28" i="44"/>
  <c r="I28" i="44"/>
  <c r="S28" i="44"/>
  <c r="R62" i="44"/>
  <c r="S62" i="44"/>
  <c r="I62" i="44"/>
  <c r="P62" i="44"/>
  <c r="J62" i="44"/>
  <c r="U62" i="44"/>
  <c r="J46" i="44"/>
  <c r="U46" i="44"/>
  <c r="P46" i="44"/>
  <c r="I46" i="44"/>
  <c r="R46" i="44"/>
  <c r="S46" i="44"/>
  <c r="J26" i="44"/>
  <c r="U26" i="44"/>
  <c r="R26" i="44"/>
  <c r="P26" i="44"/>
  <c r="S26" i="44"/>
  <c r="I26" i="44"/>
  <c r="S23" i="44"/>
  <c r="I23" i="44"/>
  <c r="P23" i="44"/>
  <c r="J23" i="44"/>
  <c r="U23" i="44"/>
  <c r="R23" i="44"/>
  <c r="I53" i="44"/>
  <c r="P53" i="44"/>
  <c r="J53" i="44"/>
  <c r="U53" i="44"/>
  <c r="R53" i="44"/>
  <c r="S53" i="44"/>
  <c r="V47" i="44"/>
  <c r="Z47" i="44" s="1"/>
  <c r="S43" i="44"/>
  <c r="P43" i="44"/>
  <c r="U43" i="44"/>
  <c r="I43" i="44"/>
  <c r="J43" i="44"/>
  <c r="R43" i="44"/>
  <c r="S33" i="44"/>
  <c r="I33" i="44"/>
  <c r="P33" i="44"/>
  <c r="R33" i="44"/>
  <c r="J33" i="44"/>
  <c r="U33" i="44"/>
  <c r="R58" i="44"/>
  <c r="S58" i="44"/>
  <c r="I58" i="44"/>
  <c r="P58" i="44"/>
  <c r="J58" i="44"/>
  <c r="U58" i="44"/>
  <c r="J38" i="44"/>
  <c r="U38" i="44"/>
  <c r="P38" i="44"/>
  <c r="I38" i="44"/>
  <c r="R38" i="44"/>
  <c r="S38" i="44"/>
  <c r="J22" i="44"/>
  <c r="U22" i="44"/>
  <c r="R22" i="44"/>
  <c r="P22" i="44"/>
  <c r="I22" i="44"/>
  <c r="S22" i="44"/>
  <c r="J15" i="44"/>
  <c r="U15" i="44"/>
  <c r="R15" i="44"/>
  <c r="S29" i="44"/>
  <c r="I29" i="44"/>
  <c r="P29" i="44"/>
  <c r="J29" i="44"/>
  <c r="U29" i="44"/>
  <c r="R29" i="44"/>
  <c r="R54" i="44"/>
  <c r="S54" i="44"/>
  <c r="I54" i="44"/>
  <c r="P54" i="44"/>
  <c r="J54" i="44"/>
  <c r="U54" i="44"/>
  <c r="J34" i="44"/>
  <c r="U34" i="44"/>
  <c r="R34" i="44"/>
  <c r="P34" i="44"/>
  <c r="S34" i="44"/>
  <c r="I34" i="44"/>
  <c r="J18" i="44"/>
  <c r="U18" i="44"/>
  <c r="R18" i="44"/>
  <c r="J24" i="44"/>
  <c r="U24" i="44"/>
  <c r="R24" i="44"/>
  <c r="S24" i="44"/>
  <c r="I24" i="44"/>
  <c r="P24" i="44"/>
  <c r="H77" i="44" l="1"/>
  <c r="H97" i="44"/>
  <c r="V55" i="44"/>
  <c r="Z55" i="44" s="1"/>
  <c r="V35" i="44"/>
  <c r="Z35" i="44" s="1"/>
  <c r="V42" i="44"/>
  <c r="Z42" i="44" s="1"/>
  <c r="V97" i="44"/>
  <c r="Z97" i="44" s="1"/>
  <c r="V77" i="44"/>
  <c r="Z77" i="44" s="1"/>
  <c r="H94" i="44"/>
  <c r="V63" i="44"/>
  <c r="Z63" i="44" s="1"/>
  <c r="O8" i="44"/>
  <c r="H81" i="44"/>
  <c r="V81" i="44"/>
  <c r="Z81" i="44" s="1"/>
  <c r="O60" i="44"/>
  <c r="H92" i="44"/>
  <c r="O72" i="44"/>
  <c r="O66" i="44"/>
  <c r="O15" i="44"/>
  <c r="O22" i="44"/>
  <c r="O28" i="44"/>
  <c r="O31" i="44"/>
  <c r="O36" i="44"/>
  <c r="O76" i="44"/>
  <c r="O56" i="44"/>
  <c r="O62" i="44"/>
  <c r="O61" i="44"/>
  <c r="O80" i="44"/>
  <c r="O69" i="44"/>
  <c r="O17" i="44"/>
  <c r="O102" i="44"/>
  <c r="O20" i="44"/>
  <c r="O40" i="44"/>
  <c r="O92" i="44"/>
  <c r="O63" i="44"/>
  <c r="O35" i="44"/>
  <c r="O58" i="44"/>
  <c r="O11" i="44"/>
  <c r="O67" i="44"/>
  <c r="O71" i="44"/>
  <c r="O84" i="44"/>
  <c r="O49" i="44"/>
  <c r="O85" i="44"/>
  <c r="O94" i="44"/>
  <c r="O44" i="44"/>
  <c r="O13" i="44"/>
  <c r="O51" i="44"/>
  <c r="O68" i="44"/>
  <c r="O26" i="44"/>
  <c r="O41" i="44"/>
  <c r="O16" i="44"/>
  <c r="O18" i="44"/>
  <c r="O29" i="44"/>
  <c r="O32" i="44"/>
  <c r="O99" i="44"/>
  <c r="O19" i="44"/>
  <c r="O83" i="44"/>
  <c r="O91" i="44"/>
  <c r="O38" i="44"/>
  <c r="O25" i="44"/>
  <c r="O78" i="44"/>
  <c r="O50" i="44"/>
  <c r="O33" i="44"/>
  <c r="O53" i="44"/>
  <c r="O87" i="44"/>
  <c r="O104" i="44"/>
  <c r="O34" i="44"/>
  <c r="O52" i="44"/>
  <c r="O59" i="44"/>
  <c r="O95" i="44"/>
  <c r="O90" i="44"/>
  <c r="O12" i="44"/>
  <c r="O89" i="44"/>
  <c r="O98" i="44"/>
  <c r="O77" i="44"/>
  <c r="O14" i="44"/>
  <c r="O101" i="44"/>
  <c r="O100" i="44"/>
  <c r="O30" i="44"/>
  <c r="O45" i="44"/>
  <c r="O64" i="44"/>
  <c r="O96" i="44"/>
  <c r="O54" i="44"/>
  <c r="O103" i="44"/>
  <c r="O9" i="44"/>
  <c r="O48" i="44"/>
  <c r="O74" i="44"/>
  <c r="O86" i="44"/>
  <c r="O73" i="44"/>
  <c r="O79" i="44"/>
  <c r="O93" i="44"/>
  <c r="O97" i="44"/>
  <c r="O105" i="44"/>
  <c r="O42" i="44"/>
  <c r="O24" i="44"/>
  <c r="O39" i="44"/>
  <c r="O21" i="44"/>
  <c r="O65" i="44"/>
  <c r="O57" i="44"/>
  <c r="O75" i="44"/>
  <c r="O88" i="44"/>
  <c r="O43" i="44"/>
  <c r="O82" i="44"/>
  <c r="O46" i="44"/>
  <c r="O23" i="44"/>
  <c r="O37" i="44"/>
  <c r="O81" i="44"/>
  <c r="O55" i="44"/>
  <c r="H83" i="44"/>
  <c r="V105" i="44"/>
  <c r="Z105" i="44" s="1"/>
  <c r="H74" i="44"/>
  <c r="G97" i="44"/>
  <c r="G77" i="44"/>
  <c r="G70" i="44"/>
  <c r="G27" i="44"/>
  <c r="G47" i="44"/>
  <c r="V67" i="44"/>
  <c r="Z67" i="44" s="1"/>
  <c r="H98" i="44"/>
  <c r="H85" i="44"/>
  <c r="H78" i="44"/>
  <c r="V69" i="44"/>
  <c r="Z69" i="44" s="1"/>
  <c r="V78" i="44"/>
  <c r="Z78" i="44" s="1"/>
  <c r="V40" i="44"/>
  <c r="Z40" i="44" s="1"/>
  <c r="V68" i="44"/>
  <c r="Z68" i="44" s="1"/>
  <c r="V49" i="44"/>
  <c r="Z49" i="44" s="1"/>
  <c r="H99" i="44"/>
  <c r="V45" i="44"/>
  <c r="Z45" i="44" s="1"/>
  <c r="V20" i="44"/>
  <c r="Z20" i="44" s="1"/>
  <c r="V39" i="44"/>
  <c r="Z39" i="44" s="1"/>
  <c r="V48" i="44"/>
  <c r="Z48" i="44" s="1"/>
  <c r="V37" i="44"/>
  <c r="Z37" i="44" s="1"/>
  <c r="V36" i="44"/>
  <c r="Z36" i="44" s="1"/>
  <c r="V64" i="44"/>
  <c r="Z64" i="44" s="1"/>
  <c r="V21" i="44"/>
  <c r="Z21" i="44" s="1"/>
  <c r="V32" i="44"/>
  <c r="Z32" i="44" s="1"/>
  <c r="H82" i="44"/>
  <c r="V74" i="44"/>
  <c r="Z74" i="44" s="1"/>
  <c r="V41" i="44"/>
  <c r="Z41" i="44" s="1"/>
  <c r="V71" i="44"/>
  <c r="Z71" i="44" s="1"/>
  <c r="V82" i="44"/>
  <c r="Z82" i="44" s="1"/>
  <c r="V103" i="44"/>
  <c r="Z103" i="44" s="1"/>
  <c r="V60" i="44"/>
  <c r="Z60" i="44" s="1"/>
  <c r="H103" i="44"/>
  <c r="V44" i="44"/>
  <c r="Z44" i="44" s="1"/>
  <c r="V102" i="44"/>
  <c r="Z102" i="44" s="1"/>
  <c r="V75" i="44"/>
  <c r="Z75" i="44" s="1"/>
  <c r="H91" i="44"/>
  <c r="H96" i="44"/>
  <c r="H80" i="44"/>
  <c r="V94" i="44"/>
  <c r="Z94" i="44" s="1"/>
  <c r="V95" i="44"/>
  <c r="Z95" i="44" s="1"/>
  <c r="H86" i="44"/>
  <c r="H71" i="44"/>
  <c r="H79" i="44"/>
  <c r="H75" i="44"/>
  <c r="V65" i="44"/>
  <c r="Z65" i="44" s="1"/>
  <c r="V98" i="44"/>
  <c r="Z98" i="44" s="1"/>
  <c r="H93" i="44"/>
  <c r="V90" i="44"/>
  <c r="Z90" i="44" s="1"/>
  <c r="H104" i="44"/>
  <c r="J4" i="44"/>
  <c r="V99" i="44"/>
  <c r="Z99" i="44" s="1"/>
  <c r="V83" i="44"/>
  <c r="Z83" i="44" s="1"/>
  <c r="V50" i="44"/>
  <c r="Z50" i="44" s="1"/>
  <c r="V61" i="44"/>
  <c r="Z61" i="44" s="1"/>
  <c r="V96" i="44"/>
  <c r="Z96" i="44" s="1"/>
  <c r="V79" i="44"/>
  <c r="Z79" i="44" s="1"/>
  <c r="V62" i="44"/>
  <c r="Z62" i="44" s="1"/>
  <c r="V28" i="44"/>
  <c r="Z28" i="44" s="1"/>
  <c r="H89" i="44"/>
  <c r="H90" i="44"/>
  <c r="H102" i="44"/>
  <c r="V24" i="44"/>
  <c r="Z24" i="44" s="1"/>
  <c r="V85" i="44"/>
  <c r="Z85" i="44" s="1"/>
  <c r="V72" i="44"/>
  <c r="Z72" i="44" s="1"/>
  <c r="H76" i="44"/>
  <c r="V87" i="44"/>
  <c r="Z87" i="44" s="1"/>
  <c r="V73" i="44"/>
  <c r="Z73" i="44" s="1"/>
  <c r="V101" i="44"/>
  <c r="Z101" i="44" s="1"/>
  <c r="V91" i="44"/>
  <c r="Z91" i="44" s="1"/>
  <c r="V80" i="44"/>
  <c r="Z80" i="44" s="1"/>
  <c r="V89" i="44"/>
  <c r="Z89" i="44" s="1"/>
  <c r="H88" i="44"/>
  <c r="H95" i="44"/>
  <c r="V76" i="44"/>
  <c r="Z76" i="44" s="1"/>
  <c r="V86" i="44"/>
  <c r="Z86" i="44" s="1"/>
  <c r="V88" i="44"/>
  <c r="Z88" i="44" s="1"/>
  <c r="V104" i="44"/>
  <c r="Z104" i="44" s="1"/>
  <c r="V84" i="44"/>
  <c r="Z84" i="44" s="1"/>
  <c r="H84" i="44"/>
  <c r="H73" i="44"/>
  <c r="V93" i="44"/>
  <c r="Z93" i="44" s="1"/>
  <c r="H87" i="44"/>
  <c r="H101" i="44"/>
  <c r="H72" i="44"/>
  <c r="V92" i="44"/>
  <c r="Z92" i="44" s="1"/>
  <c r="V100" i="44"/>
  <c r="Z100" i="44" s="1"/>
  <c r="H100" i="44"/>
  <c r="V38" i="44"/>
  <c r="Z38" i="44" s="1"/>
  <c r="V31" i="44"/>
  <c r="Z31" i="44" s="1"/>
  <c r="V59" i="44"/>
  <c r="Z59" i="44" s="1"/>
  <c r="V66" i="44"/>
  <c r="Z66" i="44" s="1"/>
  <c r="V29" i="44"/>
  <c r="Z29" i="44" s="1"/>
  <c r="V33" i="44"/>
  <c r="Z33" i="44" s="1"/>
  <c r="V57" i="44"/>
  <c r="Z57" i="44" s="1"/>
  <c r="V51" i="44"/>
  <c r="Z51" i="44" s="1"/>
  <c r="V52" i="44"/>
  <c r="Z52" i="44" s="1"/>
  <c r="V54" i="44"/>
  <c r="Z54" i="44" s="1"/>
  <c r="V22" i="44"/>
  <c r="Z22" i="44" s="1"/>
  <c r="V53" i="44"/>
  <c r="Z53" i="44" s="1"/>
  <c r="V34" i="44"/>
  <c r="Z34" i="44" s="1"/>
  <c r="V43" i="44"/>
  <c r="Z43" i="44" s="1"/>
  <c r="V23" i="44"/>
  <c r="Z23" i="44" s="1"/>
  <c r="V30" i="44"/>
  <c r="Z30" i="44" s="1"/>
  <c r="V25" i="44"/>
  <c r="Z25" i="44" s="1"/>
  <c r="V58" i="44"/>
  <c r="Z58" i="44" s="1"/>
  <c r="V26" i="44"/>
  <c r="Z26" i="44" s="1"/>
  <c r="V46" i="44"/>
  <c r="Z46" i="44" s="1"/>
  <c r="V56" i="44"/>
  <c r="Z56" i="44" s="1"/>
  <c r="G42" i="44" l="1"/>
  <c r="G35" i="44"/>
  <c r="G55" i="44"/>
  <c r="F77" i="44"/>
  <c r="G63" i="44"/>
  <c r="F96" i="44"/>
  <c r="F75" i="44"/>
  <c r="F102" i="44"/>
  <c r="F89" i="44"/>
  <c r="F90" i="44"/>
  <c r="F81" i="44"/>
  <c r="F101" i="44"/>
  <c r="F91" i="44"/>
  <c r="F99" i="44"/>
  <c r="F94" i="44"/>
  <c r="F71" i="44"/>
  <c r="F73" i="44"/>
  <c r="F74" i="44"/>
  <c r="F103" i="44"/>
  <c r="F88" i="44"/>
  <c r="F93" i="44"/>
  <c r="F86" i="44"/>
  <c r="F83" i="44"/>
  <c r="F98" i="44"/>
  <c r="F95" i="44"/>
  <c r="F82" i="44"/>
  <c r="G81" i="44"/>
  <c r="F104" i="44"/>
  <c r="F100" i="44"/>
  <c r="F76" i="44"/>
  <c r="F85" i="44"/>
  <c r="F78" i="44"/>
  <c r="F92" i="44"/>
  <c r="F79" i="44"/>
  <c r="F105" i="44"/>
  <c r="F97" i="44"/>
  <c r="E97" i="44" s="1"/>
  <c r="G105" i="44"/>
  <c r="G85" i="44"/>
  <c r="G96" i="44"/>
  <c r="G99" i="44"/>
  <c r="G75" i="44"/>
  <c r="G71" i="44"/>
  <c r="G98" i="44"/>
  <c r="G102" i="44"/>
  <c r="G103" i="44"/>
  <c r="G72" i="44"/>
  <c r="F72" i="44"/>
  <c r="G74" i="44"/>
  <c r="G78" i="44"/>
  <c r="G79" i="44"/>
  <c r="G83" i="44"/>
  <c r="G90" i="44"/>
  <c r="G95" i="44"/>
  <c r="G82" i="44"/>
  <c r="G100" i="44"/>
  <c r="G84" i="44"/>
  <c r="G76" i="44"/>
  <c r="G80" i="44"/>
  <c r="G87" i="44"/>
  <c r="G94" i="44"/>
  <c r="G60" i="44"/>
  <c r="G32" i="44"/>
  <c r="G37" i="44"/>
  <c r="G45" i="44"/>
  <c r="G40" i="44"/>
  <c r="G23" i="44"/>
  <c r="G43" i="44"/>
  <c r="G54" i="44"/>
  <c r="G59" i="44"/>
  <c r="G56" i="44"/>
  <c r="G25" i="44"/>
  <c r="G34" i="44"/>
  <c r="G52" i="44"/>
  <c r="G31" i="44"/>
  <c r="G92" i="44"/>
  <c r="G93" i="44"/>
  <c r="G91" i="44"/>
  <c r="G24" i="44"/>
  <c r="G61" i="44"/>
  <c r="G41" i="44"/>
  <c r="G21" i="44"/>
  <c r="G48" i="44"/>
  <c r="G26" i="44"/>
  <c r="G58" i="44"/>
  <c r="G33" i="44"/>
  <c r="G104" i="44"/>
  <c r="G28" i="44"/>
  <c r="G46" i="44"/>
  <c r="G30" i="44"/>
  <c r="G53" i="44"/>
  <c r="G51" i="44"/>
  <c r="G29" i="44"/>
  <c r="G38" i="44"/>
  <c r="G88" i="44"/>
  <c r="G101" i="44"/>
  <c r="G62" i="44"/>
  <c r="G50" i="44"/>
  <c r="G65" i="44"/>
  <c r="G44" i="44"/>
  <c r="G64" i="44"/>
  <c r="G39" i="44"/>
  <c r="G49" i="44"/>
  <c r="G22" i="44"/>
  <c r="G57" i="44"/>
  <c r="G66" i="44"/>
  <c r="G86" i="44"/>
  <c r="G89" i="44"/>
  <c r="G73" i="44"/>
  <c r="G36" i="44"/>
  <c r="G20" i="44"/>
  <c r="G68" i="44"/>
  <c r="G69" i="44"/>
  <c r="G67" i="44"/>
  <c r="E77" i="44"/>
  <c r="F80" i="44"/>
  <c r="F87" i="44"/>
  <c r="F84" i="44"/>
  <c r="E81" i="44" l="1"/>
  <c r="E105" i="44"/>
  <c r="E74" i="44"/>
  <c r="E83" i="44"/>
  <c r="E102" i="44"/>
  <c r="E75" i="44"/>
  <c r="E82" i="44"/>
  <c r="E78" i="44"/>
  <c r="E79" i="44"/>
  <c r="E90" i="44"/>
  <c r="E85" i="44"/>
  <c r="E71" i="44"/>
  <c r="E96" i="44"/>
  <c r="E98" i="44"/>
  <c r="E72" i="44"/>
  <c r="E99" i="44"/>
  <c r="E95" i="44"/>
  <c r="E103" i="44"/>
  <c r="E80" i="44"/>
  <c r="E94" i="44"/>
  <c r="E100" i="44"/>
  <c r="E73" i="44"/>
  <c r="E91" i="44"/>
  <c r="E86" i="44"/>
  <c r="E88" i="44"/>
  <c r="E76" i="44"/>
  <c r="E92" i="44"/>
  <c r="E101" i="44"/>
  <c r="E93" i="44"/>
  <c r="E87" i="44"/>
  <c r="E89" i="44"/>
  <c r="E84" i="44"/>
  <c r="E104" i="44"/>
  <c r="F20" i="44" l="1"/>
  <c r="H20" i="44"/>
  <c r="F21" i="44"/>
  <c r="H21" i="44"/>
  <c r="F22" i="44"/>
  <c r="H22" i="44"/>
  <c r="F23" i="44"/>
  <c r="H23" i="44"/>
  <c r="F24" i="44"/>
  <c r="H24" i="44"/>
  <c r="F25" i="44"/>
  <c r="H25" i="44"/>
  <c r="F26" i="44"/>
  <c r="H26" i="44"/>
  <c r="F27" i="44"/>
  <c r="H27" i="44"/>
  <c r="F28" i="44"/>
  <c r="H28" i="44"/>
  <c r="F29" i="44"/>
  <c r="H29" i="44"/>
  <c r="F30" i="44"/>
  <c r="H30" i="44"/>
  <c r="F31" i="44"/>
  <c r="H31" i="44"/>
  <c r="F32" i="44"/>
  <c r="H32" i="44"/>
  <c r="F33" i="44"/>
  <c r="H33" i="44"/>
  <c r="F34" i="44"/>
  <c r="H34" i="44"/>
  <c r="F35" i="44"/>
  <c r="H35" i="44"/>
  <c r="F36" i="44"/>
  <c r="H36" i="44"/>
  <c r="F37" i="44"/>
  <c r="H37" i="44"/>
  <c r="F38" i="44"/>
  <c r="H38" i="44"/>
  <c r="F39" i="44"/>
  <c r="H39" i="44"/>
  <c r="F40" i="44"/>
  <c r="H40" i="44"/>
  <c r="F41" i="44"/>
  <c r="H41" i="44"/>
  <c r="F42" i="44"/>
  <c r="H42" i="44"/>
  <c r="F43" i="44"/>
  <c r="H43" i="44"/>
  <c r="F44" i="44"/>
  <c r="H44" i="44"/>
  <c r="F45" i="44"/>
  <c r="H45" i="44"/>
  <c r="F46" i="44"/>
  <c r="H46" i="44"/>
  <c r="F47" i="44"/>
  <c r="H47" i="44"/>
  <c r="F48" i="44"/>
  <c r="H48" i="44"/>
  <c r="F49" i="44"/>
  <c r="H49" i="44"/>
  <c r="F50" i="44"/>
  <c r="H50" i="44"/>
  <c r="F51" i="44"/>
  <c r="H51" i="44"/>
  <c r="F52" i="44"/>
  <c r="H52" i="44"/>
  <c r="F53" i="44"/>
  <c r="H53" i="44"/>
  <c r="F54" i="44"/>
  <c r="H54" i="44"/>
  <c r="F55" i="44"/>
  <c r="H55" i="44"/>
  <c r="F56" i="44"/>
  <c r="H56" i="44"/>
  <c r="F57" i="44"/>
  <c r="H57" i="44"/>
  <c r="F58" i="44"/>
  <c r="H58" i="44"/>
  <c r="F59" i="44"/>
  <c r="H59" i="44"/>
  <c r="F60" i="44"/>
  <c r="H60" i="44"/>
  <c r="F61" i="44"/>
  <c r="H61" i="44"/>
  <c r="F62" i="44"/>
  <c r="H62" i="44"/>
  <c r="F63" i="44"/>
  <c r="H63" i="44"/>
  <c r="F64" i="44"/>
  <c r="H64" i="44"/>
  <c r="F65" i="44"/>
  <c r="H65" i="44"/>
  <c r="F66" i="44"/>
  <c r="H66" i="44"/>
  <c r="F67" i="44"/>
  <c r="H67" i="44"/>
  <c r="F68" i="44"/>
  <c r="H68" i="44"/>
  <c r="F69" i="44"/>
  <c r="H69" i="44"/>
  <c r="F70" i="44"/>
  <c r="H70" i="44"/>
  <c r="E48" i="44" l="1"/>
  <c r="E44" i="44"/>
  <c r="E40" i="44"/>
  <c r="E36" i="44"/>
  <c r="E32" i="44"/>
  <c r="E28" i="44"/>
  <c r="E24" i="44"/>
  <c r="E67" i="44"/>
  <c r="E63" i="44"/>
  <c r="E59" i="44"/>
  <c r="E55" i="44"/>
  <c r="E51" i="44"/>
  <c r="E69" i="44"/>
  <c r="E65" i="44"/>
  <c r="E47" i="44"/>
  <c r="E43" i="44"/>
  <c r="E39" i="44"/>
  <c r="E35" i="44"/>
  <c r="E31" i="44"/>
  <c r="E27" i="44"/>
  <c r="E23" i="44"/>
  <c r="E57" i="44"/>
  <c r="E53" i="44"/>
  <c r="E49" i="44"/>
  <c r="E45" i="44"/>
  <c r="E41" i="44"/>
  <c r="E37" i="44"/>
  <c r="E33" i="44"/>
  <c r="E29" i="44"/>
  <c r="E25" i="44"/>
  <c r="E21" i="44"/>
  <c r="E61" i="44"/>
  <c r="E20" i="44"/>
  <c r="E70" i="44"/>
  <c r="E66" i="44"/>
  <c r="E62" i="44"/>
  <c r="E58" i="44"/>
  <c r="E54" i="44"/>
  <c r="E50" i="44"/>
  <c r="E46" i="44"/>
  <c r="E42" i="44"/>
  <c r="E38" i="44"/>
  <c r="E34" i="44"/>
  <c r="E30" i="44"/>
  <c r="E26" i="44"/>
  <c r="E22" i="44"/>
  <c r="E68" i="44"/>
  <c r="E64" i="44"/>
  <c r="E60" i="44"/>
  <c r="E56" i="44"/>
  <c r="E52" i="44"/>
  <c r="K4" i="44" l="1"/>
  <c r="H14" i="44"/>
  <c r="U14" i="44"/>
  <c r="S14" i="44"/>
  <c r="S13" i="44"/>
  <c r="P14" i="44"/>
  <c r="R13" i="44"/>
  <c r="U13" i="44"/>
  <c r="R14" i="44"/>
  <c r="P13" i="44"/>
  <c r="H13" i="44"/>
  <c r="O4" i="44" l="1"/>
  <c r="T4" i="44"/>
  <c r="Q4" i="44"/>
  <c r="V14" i="44"/>
  <c r="Z14" i="44" s="1"/>
  <c r="V13" i="44"/>
  <c r="Z13" i="44" s="1"/>
  <c r="G14" i="44" l="1"/>
  <c r="F13" i="44"/>
  <c r="G13" i="44"/>
  <c r="F14" i="44"/>
  <c r="E14" i="44" l="1"/>
  <c r="E13" i="44"/>
  <c r="L127" i="4"/>
  <c r="L124" i="4" l="1"/>
  <c r="M34" i="20" l="1"/>
  <c r="L34" i="20"/>
  <c r="M31" i="20"/>
  <c r="L31" i="20"/>
  <c r="M35" i="20"/>
  <c r="L35" i="20"/>
  <c r="L33" i="20"/>
  <c r="M33" i="20"/>
  <c r="M36" i="20"/>
  <c r="L36" i="20"/>
  <c r="M32" i="20"/>
  <c r="L32" i="20"/>
  <c r="F5" i="42" l="1"/>
  <c r="G5" i="42" s="1"/>
  <c r="F4" i="42"/>
  <c r="G4" i="42" s="1"/>
  <c r="I7" i="20"/>
  <c r="M8" i="20" l="1"/>
  <c r="M9" i="20"/>
  <c r="M10" i="20"/>
  <c r="M11" i="20"/>
  <c r="M12" i="20"/>
  <c r="M13" i="20"/>
  <c r="M14" i="20"/>
  <c r="M15" i="20"/>
  <c r="M16" i="20"/>
  <c r="M17" i="20"/>
  <c r="M18" i="20"/>
  <c r="M19" i="20"/>
  <c r="M20" i="20"/>
  <c r="M21" i="20"/>
  <c r="M22" i="20"/>
  <c r="M23" i="20"/>
  <c r="M24" i="20"/>
  <c r="M25" i="20"/>
  <c r="M26" i="20"/>
  <c r="M27" i="20"/>
  <c r="M28" i="20"/>
  <c r="M29" i="20"/>
  <c r="M30" i="20"/>
  <c r="M37" i="20"/>
  <c r="M38" i="20"/>
  <c r="M39" i="20"/>
  <c r="M40" i="20"/>
  <c r="M41" i="20"/>
  <c r="M42" i="20"/>
  <c r="M43" i="20"/>
  <c r="M44" i="20"/>
  <c r="M45" i="20"/>
  <c r="M46" i="20"/>
  <c r="M47" i="20"/>
  <c r="M48" i="20"/>
  <c r="M49" i="20"/>
  <c r="M50" i="20"/>
  <c r="M51" i="20"/>
  <c r="M52" i="20"/>
  <c r="M53" i="20"/>
  <c r="M54" i="20"/>
  <c r="M55" i="20"/>
  <c r="M56" i="20"/>
  <c r="M57" i="20"/>
  <c r="M58" i="20"/>
  <c r="M59" i="20"/>
  <c r="M60" i="20"/>
  <c r="M61" i="20"/>
  <c r="M62" i="20"/>
  <c r="M63" i="20"/>
  <c r="M64" i="20"/>
  <c r="M65" i="20"/>
  <c r="M66" i="20"/>
  <c r="M67" i="20"/>
  <c r="M68" i="20"/>
  <c r="M69" i="20"/>
  <c r="M70" i="20"/>
  <c r="M71" i="20"/>
  <c r="M72" i="20"/>
  <c r="M73" i="20"/>
  <c r="M74" i="20"/>
  <c r="M75" i="20"/>
  <c r="M76" i="20"/>
  <c r="M77" i="20"/>
  <c r="M78" i="20"/>
  <c r="M79" i="20"/>
  <c r="M80" i="20"/>
  <c r="M81" i="20"/>
  <c r="M82" i="20"/>
  <c r="M83" i="20"/>
  <c r="M84" i="20"/>
  <c r="M85" i="20"/>
  <c r="M86" i="20"/>
  <c r="M87" i="20"/>
  <c r="M88" i="20"/>
  <c r="M89" i="20"/>
  <c r="M90" i="20"/>
  <c r="M91" i="20"/>
  <c r="M92" i="20"/>
  <c r="M93" i="20"/>
  <c r="M94" i="20"/>
  <c r="M95" i="20"/>
  <c r="M96" i="20"/>
  <c r="M97" i="20"/>
  <c r="M98" i="20"/>
  <c r="M99" i="20"/>
  <c r="M100" i="20"/>
  <c r="M101" i="20"/>
  <c r="M102" i="20"/>
  <c r="M103" i="20"/>
  <c r="M104" i="20"/>
  <c r="M105" i="20"/>
  <c r="M106" i="20"/>
  <c r="M107" i="20"/>
  <c r="M255" i="20"/>
  <c r="M256" i="20"/>
  <c r="M257" i="20"/>
  <c r="M258" i="20"/>
  <c r="M259" i="20"/>
  <c r="M260" i="20"/>
  <c r="M261" i="20"/>
  <c r="M262" i="20"/>
  <c r="M263" i="20"/>
  <c r="M264" i="20"/>
  <c r="M265" i="20"/>
  <c r="M266" i="20"/>
  <c r="M267" i="20"/>
  <c r="M268" i="20"/>
  <c r="M269" i="20"/>
  <c r="M270" i="20"/>
  <c r="M271" i="20"/>
  <c r="M272" i="20"/>
  <c r="M273" i="20"/>
  <c r="M274" i="20"/>
  <c r="M275" i="20"/>
  <c r="M276" i="20"/>
  <c r="M277" i="20"/>
  <c r="M278" i="20"/>
  <c r="M279" i="20"/>
  <c r="M280" i="20"/>
  <c r="M281" i="20"/>
  <c r="M282" i="20"/>
  <c r="M283" i="20"/>
  <c r="M284" i="20"/>
  <c r="M285" i="20"/>
  <c r="M286" i="20"/>
  <c r="M287" i="20"/>
  <c r="M288" i="20"/>
  <c r="M289" i="20"/>
  <c r="M290" i="20"/>
  <c r="M291" i="20"/>
  <c r="M292" i="20"/>
  <c r="M293" i="20"/>
  <c r="M294" i="20"/>
  <c r="M295" i="20"/>
  <c r="M296" i="20"/>
  <c r="M297" i="20"/>
  <c r="M298" i="20"/>
  <c r="M299" i="20"/>
  <c r="M300" i="20"/>
  <c r="M301" i="20"/>
  <c r="M302" i="20"/>
  <c r="M303" i="20"/>
  <c r="M304" i="20"/>
  <c r="M305" i="20"/>
  <c r="M306" i="20"/>
  <c r="M307" i="20"/>
  <c r="M308" i="20"/>
  <c r="M309" i="20"/>
  <c r="M310" i="20"/>
  <c r="M311" i="20"/>
  <c r="M312" i="20"/>
  <c r="M313" i="20"/>
  <c r="M314" i="20"/>
  <c r="M315" i="20"/>
  <c r="M316" i="20"/>
  <c r="M317" i="20"/>
  <c r="M318" i="20"/>
  <c r="M319" i="20"/>
  <c r="M320" i="20"/>
  <c r="M321" i="20"/>
  <c r="M322" i="20"/>
  <c r="M323" i="20"/>
  <c r="M324" i="20"/>
  <c r="M325" i="20"/>
  <c r="M326" i="20"/>
  <c r="M327" i="20"/>
  <c r="M328" i="20"/>
  <c r="M329" i="20"/>
  <c r="M330" i="20"/>
  <c r="M331" i="20"/>
  <c r="M332" i="20"/>
  <c r="M333" i="20"/>
  <c r="M334" i="20"/>
  <c r="M335" i="20"/>
  <c r="M336" i="20"/>
  <c r="M337" i="20"/>
  <c r="M338" i="20"/>
  <c r="M339" i="20"/>
  <c r="M340" i="20"/>
  <c r="M341" i="20"/>
  <c r="M342" i="20"/>
  <c r="M373" i="20"/>
  <c r="M374" i="20"/>
  <c r="M375" i="20"/>
  <c r="M376" i="20"/>
  <c r="M377" i="20"/>
  <c r="M378" i="20"/>
  <c r="M379" i="20"/>
  <c r="M380" i="20"/>
  <c r="M381" i="20"/>
  <c r="M382" i="20"/>
  <c r="M383" i="20"/>
  <c r="M384" i="20"/>
  <c r="M385" i="20"/>
  <c r="M386" i="20"/>
  <c r="M387" i="20"/>
  <c r="M398" i="20"/>
  <c r="M402" i="20"/>
  <c r="L342" i="20" l="1"/>
  <c r="N342" i="20" s="1"/>
  <c r="O342" i="20" s="1"/>
  <c r="P342" i="20" s="1"/>
  <c r="Q342" i="20" s="1"/>
  <c r="R342" i="20" s="1"/>
  <c r="S342" i="20" s="1"/>
  <c r="T342" i="20" s="1"/>
  <c r="K398" i="20" l="1"/>
  <c r="X398" i="20" s="1"/>
  <c r="L398" i="20"/>
  <c r="N398" i="20" s="1"/>
  <c r="O398" i="20" s="1"/>
  <c r="P398" i="20" s="1"/>
  <c r="Q398" i="20" s="1"/>
  <c r="R398" i="20" s="1"/>
  <c r="S398" i="20" s="1"/>
  <c r="T398" i="20" s="1"/>
  <c r="Y398" i="20" l="1"/>
  <c r="AA398" i="20" l="1"/>
  <c r="Z398" i="20"/>
  <c r="AB398" i="20" l="1"/>
  <c r="AD398" i="20"/>
  <c r="AC398" i="20"/>
  <c r="I10" i="20"/>
  <c r="I8" i="20"/>
  <c r="W398" i="20" l="1"/>
  <c r="V398" i="20" s="1"/>
  <c r="I4" i="20"/>
  <c r="K8" i="20"/>
  <c r="I5" i="20"/>
  <c r="K31" i="20"/>
  <c r="K9" i="20"/>
  <c r="K2" i="20"/>
  <c r="U398" i="20" l="1"/>
  <c r="X31" i="20"/>
  <c r="Y31" i="20"/>
  <c r="Z31" i="20" s="1"/>
  <c r="K32" i="20"/>
  <c r="K37" i="20"/>
  <c r="K10" i="20"/>
  <c r="K11" i="20"/>
  <c r="K12" i="20"/>
  <c r="K13" i="20"/>
  <c r="K14" i="20"/>
  <c r="K15" i="20"/>
  <c r="K16" i="20"/>
  <c r="K17" i="20"/>
  <c r="K18" i="20"/>
  <c r="K19" i="20"/>
  <c r="K20" i="20"/>
  <c r="K21" i="20"/>
  <c r="K22" i="20"/>
  <c r="K23" i="20"/>
  <c r="K24" i="20"/>
  <c r="K25" i="20"/>
  <c r="K26" i="20"/>
  <c r="K27" i="20"/>
  <c r="K28" i="20"/>
  <c r="K29" i="20"/>
  <c r="K30" i="20"/>
  <c r="K43" i="20"/>
  <c r="X43" i="20" s="1"/>
  <c r="K44" i="20"/>
  <c r="X44" i="20" s="1"/>
  <c r="K45" i="20"/>
  <c r="X45" i="20" s="1"/>
  <c r="K46" i="20"/>
  <c r="X46" i="20" s="1"/>
  <c r="K47" i="20"/>
  <c r="X47" i="20" s="1"/>
  <c r="K48" i="20"/>
  <c r="X48" i="20" s="1"/>
  <c r="K49" i="20"/>
  <c r="X49" i="20" s="1"/>
  <c r="K50" i="20"/>
  <c r="X50" i="20" s="1"/>
  <c r="K51" i="20"/>
  <c r="X51" i="20" s="1"/>
  <c r="K52" i="20"/>
  <c r="X52" i="20" s="1"/>
  <c r="K53" i="20"/>
  <c r="X53" i="20" s="1"/>
  <c r="K54" i="20"/>
  <c r="X54" i="20" s="1"/>
  <c r="K55" i="20"/>
  <c r="X55" i="20" s="1"/>
  <c r="K56" i="20"/>
  <c r="X56" i="20" s="1"/>
  <c r="K57" i="20"/>
  <c r="X57" i="20" s="1"/>
  <c r="K58" i="20"/>
  <c r="X58" i="20" s="1"/>
  <c r="K59" i="20"/>
  <c r="X59" i="20" s="1"/>
  <c r="K60" i="20"/>
  <c r="X60" i="20" s="1"/>
  <c r="K61" i="20"/>
  <c r="X61" i="20" s="1"/>
  <c r="K62" i="20"/>
  <c r="X62" i="20" s="1"/>
  <c r="K63" i="20"/>
  <c r="X63" i="20" s="1"/>
  <c r="K64" i="20"/>
  <c r="X64" i="20" s="1"/>
  <c r="K65" i="20"/>
  <c r="X65" i="20" s="1"/>
  <c r="K66" i="20"/>
  <c r="X66" i="20" s="1"/>
  <c r="K67" i="20"/>
  <c r="X67" i="20" s="1"/>
  <c r="K68" i="20"/>
  <c r="X68" i="20" s="1"/>
  <c r="K69" i="20"/>
  <c r="X69" i="20" s="1"/>
  <c r="K70" i="20"/>
  <c r="X70" i="20" s="1"/>
  <c r="K71" i="20"/>
  <c r="X71" i="20" s="1"/>
  <c r="K72" i="20"/>
  <c r="X72" i="20" s="1"/>
  <c r="K73" i="20"/>
  <c r="X73" i="20" s="1"/>
  <c r="K74" i="20"/>
  <c r="X74" i="20" s="1"/>
  <c r="K75" i="20"/>
  <c r="X75" i="20" s="1"/>
  <c r="K76" i="20"/>
  <c r="X76" i="20" s="1"/>
  <c r="K77" i="20"/>
  <c r="X77" i="20" s="1"/>
  <c r="K78" i="20"/>
  <c r="X78" i="20" s="1"/>
  <c r="K79" i="20"/>
  <c r="X79" i="20" s="1"/>
  <c r="K80" i="20"/>
  <c r="X80" i="20" s="1"/>
  <c r="K81" i="20"/>
  <c r="X81" i="20" s="1"/>
  <c r="K82" i="20"/>
  <c r="K83" i="20"/>
  <c r="X83" i="20" s="1"/>
  <c r="K84" i="20"/>
  <c r="X84" i="20" s="1"/>
  <c r="K85" i="20"/>
  <c r="X85" i="20" s="1"/>
  <c r="K86" i="20"/>
  <c r="X86" i="20" s="1"/>
  <c r="K87" i="20"/>
  <c r="X87" i="20" s="1"/>
  <c r="K88" i="20"/>
  <c r="X88" i="20" s="1"/>
  <c r="K89" i="20"/>
  <c r="X89" i="20" s="1"/>
  <c r="K90" i="20"/>
  <c r="X90" i="20" s="1"/>
  <c r="K91" i="20"/>
  <c r="X91" i="20" s="1"/>
  <c r="K92" i="20"/>
  <c r="X92" i="20" s="1"/>
  <c r="K93" i="20"/>
  <c r="X93" i="20" s="1"/>
  <c r="K94" i="20"/>
  <c r="X94" i="20" s="1"/>
  <c r="K95" i="20"/>
  <c r="X95" i="20" s="1"/>
  <c r="K96" i="20"/>
  <c r="X96" i="20" s="1"/>
  <c r="K97" i="20"/>
  <c r="X97" i="20" s="1"/>
  <c r="K98" i="20"/>
  <c r="X98" i="20" s="1"/>
  <c r="K99" i="20"/>
  <c r="X99" i="20" s="1"/>
  <c r="K100" i="20"/>
  <c r="X100" i="20" s="1"/>
  <c r="K101" i="20"/>
  <c r="X101" i="20" s="1"/>
  <c r="K102" i="20"/>
  <c r="X102" i="20" s="1"/>
  <c r="K103" i="20"/>
  <c r="X103" i="20" s="1"/>
  <c r="K104" i="20"/>
  <c r="X104" i="20" s="1"/>
  <c r="K105" i="20"/>
  <c r="X105" i="20" s="1"/>
  <c r="K106" i="20"/>
  <c r="X106" i="20" s="1"/>
  <c r="K107" i="20"/>
  <c r="X107" i="20" s="1"/>
  <c r="K255" i="20"/>
  <c r="X255" i="20" s="1"/>
  <c r="K256" i="20"/>
  <c r="X256" i="20" s="1"/>
  <c r="K257" i="20"/>
  <c r="X257" i="20" s="1"/>
  <c r="K258" i="20"/>
  <c r="X258" i="20" s="1"/>
  <c r="K259" i="20"/>
  <c r="X259" i="20" s="1"/>
  <c r="K260" i="20"/>
  <c r="X260" i="20" s="1"/>
  <c r="K261" i="20"/>
  <c r="X261" i="20" s="1"/>
  <c r="K262" i="20"/>
  <c r="X262" i="20" s="1"/>
  <c r="K263" i="20"/>
  <c r="X263" i="20" s="1"/>
  <c r="K264" i="20"/>
  <c r="X264" i="20" s="1"/>
  <c r="K265" i="20"/>
  <c r="X265" i="20" s="1"/>
  <c r="K266" i="20"/>
  <c r="X266" i="20" s="1"/>
  <c r="K267" i="20"/>
  <c r="X267" i="20" s="1"/>
  <c r="K268" i="20"/>
  <c r="X268" i="20" s="1"/>
  <c r="K269" i="20"/>
  <c r="X269" i="20" s="1"/>
  <c r="K270" i="20"/>
  <c r="X270" i="20" s="1"/>
  <c r="K271" i="20"/>
  <c r="X271" i="20" s="1"/>
  <c r="K272" i="20"/>
  <c r="X272" i="20" s="1"/>
  <c r="K273" i="20"/>
  <c r="X273" i="20" s="1"/>
  <c r="K274" i="20"/>
  <c r="X274" i="20" s="1"/>
  <c r="K275" i="20"/>
  <c r="X275" i="20" s="1"/>
  <c r="K276" i="20"/>
  <c r="X276" i="20" s="1"/>
  <c r="K277" i="20"/>
  <c r="X277" i="20" s="1"/>
  <c r="K278" i="20"/>
  <c r="X278" i="20" s="1"/>
  <c r="K279" i="20"/>
  <c r="X279" i="20" s="1"/>
  <c r="K280" i="20"/>
  <c r="X280" i="20" s="1"/>
  <c r="K281" i="20"/>
  <c r="X281" i="20" s="1"/>
  <c r="K282" i="20"/>
  <c r="X282" i="20" s="1"/>
  <c r="K283" i="20"/>
  <c r="X283" i="20" s="1"/>
  <c r="K284" i="20"/>
  <c r="X284" i="20" s="1"/>
  <c r="K285" i="20"/>
  <c r="X285" i="20" s="1"/>
  <c r="K286" i="20"/>
  <c r="X286" i="20" s="1"/>
  <c r="K287" i="20"/>
  <c r="X287" i="20" s="1"/>
  <c r="K288" i="20"/>
  <c r="X288" i="20" s="1"/>
  <c r="K289" i="20"/>
  <c r="X289" i="20" s="1"/>
  <c r="K290" i="20"/>
  <c r="X290" i="20" s="1"/>
  <c r="K291" i="20"/>
  <c r="X291" i="20" s="1"/>
  <c r="K292" i="20"/>
  <c r="K293" i="20"/>
  <c r="X293" i="20" s="1"/>
  <c r="K294" i="20"/>
  <c r="X294" i="20" s="1"/>
  <c r="K295" i="20"/>
  <c r="X295" i="20" s="1"/>
  <c r="K296" i="20"/>
  <c r="X296" i="20" s="1"/>
  <c r="K297" i="20"/>
  <c r="X297" i="20" s="1"/>
  <c r="K298" i="20"/>
  <c r="X298" i="20" s="1"/>
  <c r="K299" i="20"/>
  <c r="X299" i="20" s="1"/>
  <c r="K300" i="20"/>
  <c r="X300" i="20" s="1"/>
  <c r="K301" i="20"/>
  <c r="X301" i="20" s="1"/>
  <c r="K302" i="20"/>
  <c r="X302" i="20" s="1"/>
  <c r="K303" i="20"/>
  <c r="X303" i="20" s="1"/>
  <c r="K304" i="20"/>
  <c r="X304" i="20" s="1"/>
  <c r="K305" i="20"/>
  <c r="X305" i="20" s="1"/>
  <c r="K306" i="20"/>
  <c r="X306" i="20" s="1"/>
  <c r="K307" i="20"/>
  <c r="X307" i="20" s="1"/>
  <c r="K308" i="20"/>
  <c r="X308" i="20" s="1"/>
  <c r="K309" i="20"/>
  <c r="X309" i="20" s="1"/>
  <c r="K310" i="20"/>
  <c r="X310" i="20" s="1"/>
  <c r="K311" i="20"/>
  <c r="X311" i="20" s="1"/>
  <c r="K312" i="20"/>
  <c r="X312" i="20" s="1"/>
  <c r="K313" i="20"/>
  <c r="X313" i="20" s="1"/>
  <c r="K314" i="20"/>
  <c r="X314" i="20" s="1"/>
  <c r="K315" i="20"/>
  <c r="X315" i="20" s="1"/>
  <c r="K316" i="20"/>
  <c r="X316" i="20" s="1"/>
  <c r="K317" i="20"/>
  <c r="X317" i="20" s="1"/>
  <c r="K318" i="20"/>
  <c r="X318" i="20" s="1"/>
  <c r="K319" i="20"/>
  <c r="X319" i="20" s="1"/>
  <c r="K320" i="20"/>
  <c r="X320" i="20" s="1"/>
  <c r="K321" i="20"/>
  <c r="X321" i="20" s="1"/>
  <c r="K322" i="20"/>
  <c r="X322" i="20" s="1"/>
  <c r="K323" i="20"/>
  <c r="X323" i="20" s="1"/>
  <c r="K324" i="20"/>
  <c r="X324" i="20" s="1"/>
  <c r="K325" i="20"/>
  <c r="X325" i="20" s="1"/>
  <c r="K326" i="20"/>
  <c r="X326" i="20" s="1"/>
  <c r="K327" i="20"/>
  <c r="X327" i="20" s="1"/>
  <c r="K328" i="20"/>
  <c r="X328" i="20" s="1"/>
  <c r="K329" i="20"/>
  <c r="X329" i="20" s="1"/>
  <c r="K330" i="20"/>
  <c r="X330" i="20" s="1"/>
  <c r="K331" i="20"/>
  <c r="X331" i="20" s="1"/>
  <c r="K332" i="20"/>
  <c r="X332" i="20" s="1"/>
  <c r="K333" i="20"/>
  <c r="X333" i="20" s="1"/>
  <c r="K334" i="20"/>
  <c r="X334" i="20" s="1"/>
  <c r="K335" i="20"/>
  <c r="X335" i="20" s="1"/>
  <c r="K336" i="20"/>
  <c r="X336" i="20" s="1"/>
  <c r="K337" i="20"/>
  <c r="X337" i="20" s="1"/>
  <c r="K338" i="20"/>
  <c r="X338" i="20" s="1"/>
  <c r="K339" i="20"/>
  <c r="X339" i="20" s="1"/>
  <c r="K340" i="20"/>
  <c r="X340" i="20" s="1"/>
  <c r="K341" i="20"/>
  <c r="X341" i="20" s="1"/>
  <c r="K342" i="20"/>
  <c r="X342" i="20" s="1"/>
  <c r="K373" i="20"/>
  <c r="X373" i="20" s="1"/>
  <c r="K374" i="20"/>
  <c r="X374" i="20" s="1"/>
  <c r="K375" i="20"/>
  <c r="X375" i="20" s="1"/>
  <c r="K376" i="20"/>
  <c r="X376" i="20" s="1"/>
  <c r="K377" i="20"/>
  <c r="X377" i="20" s="1"/>
  <c r="K378" i="20"/>
  <c r="X378" i="20" s="1"/>
  <c r="K379" i="20"/>
  <c r="X379" i="20" s="1"/>
  <c r="K380" i="20"/>
  <c r="X380" i="20" s="1"/>
  <c r="K381" i="20"/>
  <c r="X381" i="20" s="1"/>
  <c r="K382" i="20"/>
  <c r="X382" i="20" s="1"/>
  <c r="K383" i="20"/>
  <c r="X383" i="20" s="1"/>
  <c r="K384" i="20"/>
  <c r="X384" i="20" s="1"/>
  <c r="K385" i="20"/>
  <c r="X385" i="20" s="1"/>
  <c r="K386" i="20"/>
  <c r="X386" i="20" s="1"/>
  <c r="K387" i="20"/>
  <c r="X387" i="20" s="1"/>
  <c r="K402" i="20"/>
  <c r="X402" i="20" s="1"/>
  <c r="K7" i="20"/>
  <c r="X82" i="20" l="1"/>
  <c r="X12" i="20"/>
  <c r="X32" i="20"/>
  <c r="Y32" i="20"/>
  <c r="Z32" i="20" s="1"/>
  <c r="K33" i="20"/>
  <c r="AA31" i="20"/>
  <c r="AB31" i="20" s="1"/>
  <c r="AC31" i="20" s="1"/>
  <c r="AD31" i="20" s="1"/>
  <c r="K38" i="20"/>
  <c r="X38" i="20" s="1"/>
  <c r="R5" i="24"/>
  <c r="Q5" i="24"/>
  <c r="P5" i="24"/>
  <c r="O5" i="24"/>
  <c r="M5" i="24"/>
  <c r="AD2" i="20"/>
  <c r="AC2" i="20"/>
  <c r="AB2" i="20"/>
  <c r="AA2" i="20"/>
  <c r="Z2" i="20"/>
  <c r="Y2" i="20"/>
  <c r="X2" i="20"/>
  <c r="W2" i="20"/>
  <c r="V2" i="20"/>
  <c r="U2" i="20"/>
  <c r="T2" i="20"/>
  <c r="S2" i="20"/>
  <c r="R2" i="20"/>
  <c r="Q2" i="20"/>
  <c r="P2" i="20"/>
  <c r="O2" i="20"/>
  <c r="N2" i="20"/>
  <c r="M2" i="20"/>
  <c r="L2" i="20"/>
  <c r="I2" i="20"/>
  <c r="H2" i="20"/>
  <c r="F2" i="20"/>
  <c r="D2" i="20"/>
  <c r="C2" i="20"/>
  <c r="B2" i="20"/>
  <c r="A2" i="20"/>
  <c r="A2" i="24"/>
  <c r="R2" i="24"/>
  <c r="Q2" i="24"/>
  <c r="P2" i="24"/>
  <c r="O2" i="24"/>
  <c r="N2" i="24"/>
  <c r="M2" i="24"/>
  <c r="L2" i="24"/>
  <c r="K2" i="24"/>
  <c r="J2" i="24"/>
  <c r="I2" i="24"/>
  <c r="H2" i="24"/>
  <c r="F2" i="24"/>
  <c r="D2" i="24"/>
  <c r="A2" i="27"/>
  <c r="D2" i="27"/>
  <c r="C2" i="27"/>
  <c r="B2" i="27"/>
  <c r="K5" i="24" l="1"/>
  <c r="J5" i="24" s="1"/>
  <c r="R8" i="44" s="1"/>
  <c r="W31" i="20"/>
  <c r="V31" i="20" s="1"/>
  <c r="U31" i="20" s="1"/>
  <c r="U10" i="44"/>
  <c r="K34" i="20"/>
  <c r="X33" i="20"/>
  <c r="Y33" i="20"/>
  <c r="Z33" i="20" s="1"/>
  <c r="AA32" i="20"/>
  <c r="AB32" i="20" s="1"/>
  <c r="AC32" i="20" s="1"/>
  <c r="AD32" i="20" s="1"/>
  <c r="U11" i="44"/>
  <c r="K39" i="20"/>
  <c r="X39" i="20" s="1"/>
  <c r="R12" i="44" l="1"/>
  <c r="U12" i="44"/>
  <c r="U8" i="44"/>
  <c r="U9" i="44"/>
  <c r="W32" i="20"/>
  <c r="V32" i="20" s="1"/>
  <c r="U32" i="20" s="1"/>
  <c r="R10" i="44"/>
  <c r="R11" i="44"/>
  <c r="AA33" i="20"/>
  <c r="AB33" i="20" s="1"/>
  <c r="AC33" i="20" s="1"/>
  <c r="AD33" i="20" s="1"/>
  <c r="X34" i="20"/>
  <c r="Y34" i="20" s="1"/>
  <c r="Z34" i="20" s="1"/>
  <c r="K35" i="20"/>
  <c r="K36" i="20"/>
  <c r="R9" i="44"/>
  <c r="K40" i="20"/>
  <c r="L402" i="20"/>
  <c r="N402" i="20" s="1"/>
  <c r="O402" i="20" s="1"/>
  <c r="P402" i="20" s="1"/>
  <c r="Q402" i="20" s="1"/>
  <c r="R402" i="20" s="1"/>
  <c r="S402" i="20" s="1"/>
  <c r="T402" i="20" s="1"/>
  <c r="L387" i="20"/>
  <c r="N387" i="20" s="1"/>
  <c r="O387" i="20" s="1"/>
  <c r="P387" i="20" s="1"/>
  <c r="Q387" i="20" s="1"/>
  <c r="R387" i="20" s="1"/>
  <c r="S387" i="20" s="1"/>
  <c r="T387" i="20" s="1"/>
  <c r="L386" i="20"/>
  <c r="N386" i="20" s="1"/>
  <c r="O386" i="20" s="1"/>
  <c r="P386" i="20" s="1"/>
  <c r="Q386" i="20" s="1"/>
  <c r="R386" i="20" s="1"/>
  <c r="S386" i="20" s="1"/>
  <c r="T386" i="20" s="1"/>
  <c r="L385" i="20"/>
  <c r="N385" i="20" s="1"/>
  <c r="O385" i="20" s="1"/>
  <c r="P385" i="20" s="1"/>
  <c r="Q385" i="20" s="1"/>
  <c r="R385" i="20" s="1"/>
  <c r="S385" i="20" s="1"/>
  <c r="T385" i="20" s="1"/>
  <c r="L384" i="20"/>
  <c r="N384" i="20" s="1"/>
  <c r="O384" i="20" s="1"/>
  <c r="P384" i="20" s="1"/>
  <c r="Q384" i="20" s="1"/>
  <c r="R384" i="20" s="1"/>
  <c r="S384" i="20" s="1"/>
  <c r="T384" i="20" s="1"/>
  <c r="L383" i="20"/>
  <c r="N383" i="20" s="1"/>
  <c r="O383" i="20" s="1"/>
  <c r="P383" i="20" s="1"/>
  <c r="Q383" i="20" s="1"/>
  <c r="R383" i="20" s="1"/>
  <c r="S383" i="20" s="1"/>
  <c r="T383" i="20" s="1"/>
  <c r="L382" i="20"/>
  <c r="N382" i="20" s="1"/>
  <c r="O382" i="20" s="1"/>
  <c r="P382" i="20" s="1"/>
  <c r="Q382" i="20" s="1"/>
  <c r="R382" i="20" s="1"/>
  <c r="S382" i="20" s="1"/>
  <c r="T382" i="20" s="1"/>
  <c r="L381" i="20"/>
  <c r="N381" i="20" s="1"/>
  <c r="O381" i="20" s="1"/>
  <c r="P381" i="20" s="1"/>
  <c r="Q381" i="20" s="1"/>
  <c r="R381" i="20" s="1"/>
  <c r="S381" i="20" s="1"/>
  <c r="T381" i="20" s="1"/>
  <c r="L380" i="20"/>
  <c r="N380" i="20" s="1"/>
  <c r="O380" i="20" s="1"/>
  <c r="P380" i="20" s="1"/>
  <c r="Q380" i="20" s="1"/>
  <c r="R380" i="20" s="1"/>
  <c r="S380" i="20" s="1"/>
  <c r="T380" i="20" s="1"/>
  <c r="L379" i="20"/>
  <c r="N379" i="20" s="1"/>
  <c r="O379" i="20" s="1"/>
  <c r="P379" i="20" s="1"/>
  <c r="Q379" i="20" s="1"/>
  <c r="R379" i="20" s="1"/>
  <c r="S379" i="20" s="1"/>
  <c r="T379" i="20" s="1"/>
  <c r="L378" i="20"/>
  <c r="N378" i="20" s="1"/>
  <c r="O378" i="20" s="1"/>
  <c r="P378" i="20" s="1"/>
  <c r="Q378" i="20" s="1"/>
  <c r="R378" i="20" s="1"/>
  <c r="S378" i="20" s="1"/>
  <c r="T378" i="20" s="1"/>
  <c r="L377" i="20"/>
  <c r="N377" i="20" s="1"/>
  <c r="O377" i="20" s="1"/>
  <c r="P377" i="20" s="1"/>
  <c r="Q377" i="20" s="1"/>
  <c r="R377" i="20" s="1"/>
  <c r="S377" i="20" s="1"/>
  <c r="T377" i="20" s="1"/>
  <c r="L376" i="20"/>
  <c r="N376" i="20" s="1"/>
  <c r="O376" i="20" s="1"/>
  <c r="P376" i="20" s="1"/>
  <c r="Q376" i="20" s="1"/>
  <c r="R376" i="20" s="1"/>
  <c r="S376" i="20" s="1"/>
  <c r="T376" i="20" s="1"/>
  <c r="L375" i="20"/>
  <c r="N375" i="20" s="1"/>
  <c r="O375" i="20" s="1"/>
  <c r="P375" i="20" s="1"/>
  <c r="Q375" i="20" s="1"/>
  <c r="R375" i="20" s="1"/>
  <c r="S375" i="20" s="1"/>
  <c r="T375" i="20" s="1"/>
  <c r="L374" i="20"/>
  <c r="N374" i="20" s="1"/>
  <c r="O374" i="20" s="1"/>
  <c r="P374" i="20" s="1"/>
  <c r="Q374" i="20" s="1"/>
  <c r="R374" i="20" s="1"/>
  <c r="S374" i="20" s="1"/>
  <c r="T374" i="20" s="1"/>
  <c r="L373" i="20"/>
  <c r="N373" i="20" s="1"/>
  <c r="O373" i="20" s="1"/>
  <c r="P373" i="20" s="1"/>
  <c r="Q373" i="20" s="1"/>
  <c r="R373" i="20" s="1"/>
  <c r="S373" i="20" s="1"/>
  <c r="T373" i="20" s="1"/>
  <c r="L341" i="20"/>
  <c r="N341" i="20" s="1"/>
  <c r="O341" i="20" s="1"/>
  <c r="P341" i="20" s="1"/>
  <c r="Q341" i="20" s="1"/>
  <c r="R341" i="20" s="1"/>
  <c r="S341" i="20" s="1"/>
  <c r="T341" i="20" s="1"/>
  <c r="L340" i="20"/>
  <c r="N340" i="20" s="1"/>
  <c r="O340" i="20" s="1"/>
  <c r="P340" i="20" s="1"/>
  <c r="Q340" i="20" s="1"/>
  <c r="R340" i="20" s="1"/>
  <c r="S340" i="20" s="1"/>
  <c r="T340" i="20" s="1"/>
  <c r="L339" i="20"/>
  <c r="N339" i="20" s="1"/>
  <c r="O339" i="20" s="1"/>
  <c r="P339" i="20" s="1"/>
  <c r="Q339" i="20" s="1"/>
  <c r="R339" i="20" s="1"/>
  <c r="S339" i="20" s="1"/>
  <c r="T339" i="20" s="1"/>
  <c r="L338" i="20"/>
  <c r="N338" i="20" s="1"/>
  <c r="O338" i="20" s="1"/>
  <c r="P338" i="20" s="1"/>
  <c r="Q338" i="20" s="1"/>
  <c r="R338" i="20" s="1"/>
  <c r="S338" i="20" s="1"/>
  <c r="T338" i="20" s="1"/>
  <c r="L337" i="20"/>
  <c r="N337" i="20" s="1"/>
  <c r="O337" i="20" s="1"/>
  <c r="P337" i="20" s="1"/>
  <c r="Q337" i="20" s="1"/>
  <c r="R337" i="20" s="1"/>
  <c r="S337" i="20" s="1"/>
  <c r="T337" i="20" s="1"/>
  <c r="L336" i="20"/>
  <c r="N336" i="20" s="1"/>
  <c r="O336" i="20" s="1"/>
  <c r="P336" i="20" s="1"/>
  <c r="Q336" i="20" s="1"/>
  <c r="R336" i="20" s="1"/>
  <c r="S336" i="20" s="1"/>
  <c r="T336" i="20" s="1"/>
  <c r="L335" i="20"/>
  <c r="N335" i="20" s="1"/>
  <c r="O335" i="20" s="1"/>
  <c r="P335" i="20" s="1"/>
  <c r="Q335" i="20" s="1"/>
  <c r="R335" i="20" s="1"/>
  <c r="S335" i="20" s="1"/>
  <c r="T335" i="20" s="1"/>
  <c r="L334" i="20"/>
  <c r="N334" i="20" s="1"/>
  <c r="O334" i="20" s="1"/>
  <c r="P334" i="20" s="1"/>
  <c r="Q334" i="20" s="1"/>
  <c r="R334" i="20" s="1"/>
  <c r="S334" i="20" s="1"/>
  <c r="T334" i="20" s="1"/>
  <c r="L333" i="20"/>
  <c r="N333" i="20" s="1"/>
  <c r="O333" i="20" s="1"/>
  <c r="P333" i="20" s="1"/>
  <c r="Q333" i="20" s="1"/>
  <c r="R333" i="20" s="1"/>
  <c r="S333" i="20" s="1"/>
  <c r="T333" i="20" s="1"/>
  <c r="L332" i="20"/>
  <c r="N332" i="20" s="1"/>
  <c r="O332" i="20" s="1"/>
  <c r="P332" i="20" s="1"/>
  <c r="Q332" i="20" s="1"/>
  <c r="R332" i="20" s="1"/>
  <c r="S332" i="20" s="1"/>
  <c r="T332" i="20" s="1"/>
  <c r="L331" i="20"/>
  <c r="N331" i="20" s="1"/>
  <c r="O331" i="20" s="1"/>
  <c r="P331" i="20" s="1"/>
  <c r="Q331" i="20" s="1"/>
  <c r="R331" i="20" s="1"/>
  <c r="S331" i="20" s="1"/>
  <c r="T331" i="20" s="1"/>
  <c r="L330" i="20"/>
  <c r="N330" i="20" s="1"/>
  <c r="O330" i="20" s="1"/>
  <c r="P330" i="20" s="1"/>
  <c r="Q330" i="20" s="1"/>
  <c r="R330" i="20" s="1"/>
  <c r="S330" i="20" s="1"/>
  <c r="T330" i="20" s="1"/>
  <c r="L329" i="20"/>
  <c r="N329" i="20" s="1"/>
  <c r="O329" i="20" s="1"/>
  <c r="P329" i="20" s="1"/>
  <c r="Q329" i="20" s="1"/>
  <c r="R329" i="20" s="1"/>
  <c r="S329" i="20" s="1"/>
  <c r="T329" i="20" s="1"/>
  <c r="L328" i="20"/>
  <c r="N328" i="20" s="1"/>
  <c r="O328" i="20" s="1"/>
  <c r="P328" i="20" s="1"/>
  <c r="Q328" i="20" s="1"/>
  <c r="R328" i="20" s="1"/>
  <c r="S328" i="20" s="1"/>
  <c r="T328" i="20" s="1"/>
  <c r="L327" i="20"/>
  <c r="N327" i="20" s="1"/>
  <c r="O327" i="20" s="1"/>
  <c r="P327" i="20" s="1"/>
  <c r="Q327" i="20" s="1"/>
  <c r="R327" i="20" s="1"/>
  <c r="S327" i="20" s="1"/>
  <c r="T327" i="20" s="1"/>
  <c r="L326" i="20"/>
  <c r="N326" i="20" s="1"/>
  <c r="O326" i="20" s="1"/>
  <c r="P326" i="20" s="1"/>
  <c r="Q326" i="20" s="1"/>
  <c r="R326" i="20" s="1"/>
  <c r="S326" i="20" s="1"/>
  <c r="T326" i="20" s="1"/>
  <c r="L325" i="20"/>
  <c r="N325" i="20" s="1"/>
  <c r="O325" i="20" s="1"/>
  <c r="P325" i="20" s="1"/>
  <c r="Q325" i="20" s="1"/>
  <c r="R325" i="20" s="1"/>
  <c r="S325" i="20" s="1"/>
  <c r="T325" i="20" s="1"/>
  <c r="L324" i="20"/>
  <c r="N324" i="20" s="1"/>
  <c r="O324" i="20" s="1"/>
  <c r="P324" i="20" s="1"/>
  <c r="Q324" i="20" s="1"/>
  <c r="R324" i="20" s="1"/>
  <c r="S324" i="20" s="1"/>
  <c r="T324" i="20" s="1"/>
  <c r="L323" i="20"/>
  <c r="N323" i="20" s="1"/>
  <c r="O323" i="20" s="1"/>
  <c r="P323" i="20" s="1"/>
  <c r="Q323" i="20" s="1"/>
  <c r="R323" i="20" s="1"/>
  <c r="S323" i="20" s="1"/>
  <c r="T323" i="20" s="1"/>
  <c r="L322" i="20"/>
  <c r="N322" i="20" s="1"/>
  <c r="O322" i="20" s="1"/>
  <c r="P322" i="20" s="1"/>
  <c r="Q322" i="20" s="1"/>
  <c r="R322" i="20" s="1"/>
  <c r="S322" i="20" s="1"/>
  <c r="T322" i="20" s="1"/>
  <c r="L321" i="20"/>
  <c r="N321" i="20" s="1"/>
  <c r="O321" i="20" s="1"/>
  <c r="P321" i="20" s="1"/>
  <c r="Q321" i="20" s="1"/>
  <c r="R321" i="20" s="1"/>
  <c r="S321" i="20" s="1"/>
  <c r="T321" i="20" s="1"/>
  <c r="L320" i="20"/>
  <c r="N320" i="20" s="1"/>
  <c r="O320" i="20" s="1"/>
  <c r="P320" i="20" s="1"/>
  <c r="Q320" i="20" s="1"/>
  <c r="R320" i="20" s="1"/>
  <c r="S320" i="20" s="1"/>
  <c r="T320" i="20" s="1"/>
  <c r="L319" i="20"/>
  <c r="N319" i="20" s="1"/>
  <c r="O319" i="20" s="1"/>
  <c r="P319" i="20" s="1"/>
  <c r="Q319" i="20" s="1"/>
  <c r="R319" i="20" s="1"/>
  <c r="S319" i="20" s="1"/>
  <c r="T319" i="20" s="1"/>
  <c r="L318" i="20"/>
  <c r="N318" i="20" s="1"/>
  <c r="O318" i="20" s="1"/>
  <c r="P318" i="20" s="1"/>
  <c r="Q318" i="20" s="1"/>
  <c r="R318" i="20" s="1"/>
  <c r="S318" i="20" s="1"/>
  <c r="T318" i="20" s="1"/>
  <c r="L317" i="20"/>
  <c r="N317" i="20" s="1"/>
  <c r="O317" i="20" s="1"/>
  <c r="P317" i="20" s="1"/>
  <c r="Q317" i="20" s="1"/>
  <c r="R317" i="20" s="1"/>
  <c r="S317" i="20" s="1"/>
  <c r="T317" i="20" s="1"/>
  <c r="L316" i="20"/>
  <c r="N316" i="20" s="1"/>
  <c r="O316" i="20" s="1"/>
  <c r="P316" i="20" s="1"/>
  <c r="Q316" i="20" s="1"/>
  <c r="R316" i="20" s="1"/>
  <c r="S316" i="20" s="1"/>
  <c r="T316" i="20" s="1"/>
  <c r="L315" i="20"/>
  <c r="N315" i="20" s="1"/>
  <c r="O315" i="20" s="1"/>
  <c r="P315" i="20" s="1"/>
  <c r="Q315" i="20" s="1"/>
  <c r="R315" i="20" s="1"/>
  <c r="S315" i="20" s="1"/>
  <c r="T315" i="20" s="1"/>
  <c r="L314" i="20"/>
  <c r="N314" i="20" s="1"/>
  <c r="O314" i="20" s="1"/>
  <c r="P314" i="20" s="1"/>
  <c r="Q314" i="20" s="1"/>
  <c r="R314" i="20" s="1"/>
  <c r="S314" i="20" s="1"/>
  <c r="T314" i="20" s="1"/>
  <c r="L313" i="20"/>
  <c r="N313" i="20" s="1"/>
  <c r="O313" i="20" s="1"/>
  <c r="P313" i="20" s="1"/>
  <c r="Q313" i="20" s="1"/>
  <c r="R313" i="20" s="1"/>
  <c r="S313" i="20" s="1"/>
  <c r="T313" i="20" s="1"/>
  <c r="L312" i="20"/>
  <c r="N312" i="20" s="1"/>
  <c r="O312" i="20" s="1"/>
  <c r="P312" i="20" s="1"/>
  <c r="Q312" i="20" s="1"/>
  <c r="R312" i="20" s="1"/>
  <c r="S312" i="20" s="1"/>
  <c r="T312" i="20" s="1"/>
  <c r="L311" i="20"/>
  <c r="N311" i="20" s="1"/>
  <c r="O311" i="20" s="1"/>
  <c r="P311" i="20" s="1"/>
  <c r="Q311" i="20" s="1"/>
  <c r="R311" i="20" s="1"/>
  <c r="S311" i="20" s="1"/>
  <c r="T311" i="20" s="1"/>
  <c r="L310" i="20"/>
  <c r="N310" i="20" s="1"/>
  <c r="O310" i="20" s="1"/>
  <c r="P310" i="20" s="1"/>
  <c r="Q310" i="20" s="1"/>
  <c r="R310" i="20" s="1"/>
  <c r="S310" i="20" s="1"/>
  <c r="T310" i="20" s="1"/>
  <c r="L309" i="20"/>
  <c r="N309" i="20" s="1"/>
  <c r="O309" i="20" s="1"/>
  <c r="P309" i="20" s="1"/>
  <c r="Q309" i="20" s="1"/>
  <c r="R309" i="20" s="1"/>
  <c r="S309" i="20" s="1"/>
  <c r="T309" i="20" s="1"/>
  <c r="L308" i="20"/>
  <c r="N308" i="20" s="1"/>
  <c r="O308" i="20" s="1"/>
  <c r="P308" i="20" s="1"/>
  <c r="Q308" i="20" s="1"/>
  <c r="R308" i="20" s="1"/>
  <c r="S308" i="20" s="1"/>
  <c r="T308" i="20" s="1"/>
  <c r="L307" i="20"/>
  <c r="N307" i="20" s="1"/>
  <c r="O307" i="20" s="1"/>
  <c r="P307" i="20" s="1"/>
  <c r="Q307" i="20" s="1"/>
  <c r="R307" i="20" s="1"/>
  <c r="S307" i="20" s="1"/>
  <c r="T307" i="20" s="1"/>
  <c r="L306" i="20"/>
  <c r="N306" i="20" s="1"/>
  <c r="O306" i="20" s="1"/>
  <c r="P306" i="20" s="1"/>
  <c r="Q306" i="20" s="1"/>
  <c r="R306" i="20" s="1"/>
  <c r="S306" i="20" s="1"/>
  <c r="T306" i="20" s="1"/>
  <c r="L305" i="20"/>
  <c r="N305" i="20" s="1"/>
  <c r="O305" i="20" s="1"/>
  <c r="P305" i="20" s="1"/>
  <c r="Q305" i="20" s="1"/>
  <c r="R305" i="20" s="1"/>
  <c r="S305" i="20" s="1"/>
  <c r="T305" i="20" s="1"/>
  <c r="L304" i="20"/>
  <c r="N304" i="20" s="1"/>
  <c r="O304" i="20" s="1"/>
  <c r="P304" i="20" s="1"/>
  <c r="Q304" i="20" s="1"/>
  <c r="R304" i="20" s="1"/>
  <c r="S304" i="20" s="1"/>
  <c r="T304" i="20" s="1"/>
  <c r="L303" i="20"/>
  <c r="N303" i="20" s="1"/>
  <c r="O303" i="20" s="1"/>
  <c r="P303" i="20" s="1"/>
  <c r="Q303" i="20" s="1"/>
  <c r="R303" i="20" s="1"/>
  <c r="S303" i="20" s="1"/>
  <c r="T303" i="20" s="1"/>
  <c r="L302" i="20"/>
  <c r="N302" i="20" s="1"/>
  <c r="O302" i="20" s="1"/>
  <c r="P302" i="20" s="1"/>
  <c r="Q302" i="20" s="1"/>
  <c r="R302" i="20" s="1"/>
  <c r="S302" i="20" s="1"/>
  <c r="T302" i="20" s="1"/>
  <c r="L301" i="20"/>
  <c r="N301" i="20" s="1"/>
  <c r="O301" i="20" s="1"/>
  <c r="P301" i="20" s="1"/>
  <c r="Q301" i="20" s="1"/>
  <c r="R301" i="20" s="1"/>
  <c r="S301" i="20" s="1"/>
  <c r="T301" i="20" s="1"/>
  <c r="L300" i="20"/>
  <c r="N300" i="20" s="1"/>
  <c r="O300" i="20" s="1"/>
  <c r="P300" i="20" s="1"/>
  <c r="Q300" i="20" s="1"/>
  <c r="R300" i="20" s="1"/>
  <c r="S300" i="20" s="1"/>
  <c r="T300" i="20" s="1"/>
  <c r="L299" i="20"/>
  <c r="N299" i="20" s="1"/>
  <c r="O299" i="20" s="1"/>
  <c r="P299" i="20" s="1"/>
  <c r="Q299" i="20" s="1"/>
  <c r="R299" i="20" s="1"/>
  <c r="S299" i="20" s="1"/>
  <c r="T299" i="20" s="1"/>
  <c r="L298" i="20"/>
  <c r="N298" i="20" s="1"/>
  <c r="O298" i="20" s="1"/>
  <c r="P298" i="20" s="1"/>
  <c r="Q298" i="20" s="1"/>
  <c r="R298" i="20" s="1"/>
  <c r="S298" i="20" s="1"/>
  <c r="T298" i="20" s="1"/>
  <c r="L297" i="20"/>
  <c r="N297" i="20" s="1"/>
  <c r="O297" i="20" s="1"/>
  <c r="P297" i="20" s="1"/>
  <c r="Q297" i="20" s="1"/>
  <c r="R297" i="20" s="1"/>
  <c r="S297" i="20" s="1"/>
  <c r="T297" i="20" s="1"/>
  <c r="L296" i="20"/>
  <c r="N296" i="20" s="1"/>
  <c r="O296" i="20" s="1"/>
  <c r="P296" i="20" s="1"/>
  <c r="Q296" i="20" s="1"/>
  <c r="R296" i="20" s="1"/>
  <c r="S296" i="20" s="1"/>
  <c r="T296" i="20" s="1"/>
  <c r="L295" i="20"/>
  <c r="N295" i="20" s="1"/>
  <c r="O295" i="20" s="1"/>
  <c r="P295" i="20" s="1"/>
  <c r="Q295" i="20" s="1"/>
  <c r="R295" i="20" s="1"/>
  <c r="S295" i="20" s="1"/>
  <c r="T295" i="20" s="1"/>
  <c r="L294" i="20"/>
  <c r="N294" i="20" s="1"/>
  <c r="O294" i="20" s="1"/>
  <c r="P294" i="20" s="1"/>
  <c r="Q294" i="20" s="1"/>
  <c r="R294" i="20" s="1"/>
  <c r="S294" i="20" s="1"/>
  <c r="T294" i="20" s="1"/>
  <c r="L293" i="20"/>
  <c r="N293" i="20" s="1"/>
  <c r="O293" i="20" s="1"/>
  <c r="P293" i="20" s="1"/>
  <c r="Q293" i="20" s="1"/>
  <c r="R293" i="20" s="1"/>
  <c r="S293" i="20" s="1"/>
  <c r="T293" i="20" s="1"/>
  <c r="L292" i="20"/>
  <c r="N292" i="20" s="1"/>
  <c r="O292" i="20" s="1"/>
  <c r="P292" i="20" s="1"/>
  <c r="Q292" i="20" s="1"/>
  <c r="R292" i="20" s="1"/>
  <c r="S292" i="20" s="1"/>
  <c r="T292" i="20" s="1"/>
  <c r="L291" i="20"/>
  <c r="N291" i="20" s="1"/>
  <c r="O291" i="20" s="1"/>
  <c r="P291" i="20" s="1"/>
  <c r="Q291" i="20" s="1"/>
  <c r="R291" i="20" s="1"/>
  <c r="S291" i="20" s="1"/>
  <c r="T291" i="20" s="1"/>
  <c r="L290" i="20"/>
  <c r="N290" i="20" s="1"/>
  <c r="O290" i="20" s="1"/>
  <c r="P290" i="20" s="1"/>
  <c r="Q290" i="20" s="1"/>
  <c r="R290" i="20" s="1"/>
  <c r="S290" i="20" s="1"/>
  <c r="T290" i="20" s="1"/>
  <c r="L289" i="20"/>
  <c r="N289" i="20" s="1"/>
  <c r="O289" i="20" s="1"/>
  <c r="P289" i="20" s="1"/>
  <c r="Q289" i="20" s="1"/>
  <c r="R289" i="20" s="1"/>
  <c r="S289" i="20" s="1"/>
  <c r="T289" i="20" s="1"/>
  <c r="L288" i="20"/>
  <c r="N288" i="20" s="1"/>
  <c r="O288" i="20" s="1"/>
  <c r="P288" i="20" s="1"/>
  <c r="Q288" i="20" s="1"/>
  <c r="R288" i="20" s="1"/>
  <c r="S288" i="20" s="1"/>
  <c r="T288" i="20" s="1"/>
  <c r="L287" i="20"/>
  <c r="N287" i="20" s="1"/>
  <c r="O287" i="20" s="1"/>
  <c r="P287" i="20" s="1"/>
  <c r="Q287" i="20" s="1"/>
  <c r="R287" i="20" s="1"/>
  <c r="S287" i="20" s="1"/>
  <c r="T287" i="20" s="1"/>
  <c r="L286" i="20"/>
  <c r="N286" i="20" s="1"/>
  <c r="O286" i="20" s="1"/>
  <c r="P286" i="20" s="1"/>
  <c r="Q286" i="20" s="1"/>
  <c r="R286" i="20" s="1"/>
  <c r="S286" i="20" s="1"/>
  <c r="T286" i="20" s="1"/>
  <c r="L285" i="20"/>
  <c r="N285" i="20" s="1"/>
  <c r="O285" i="20" s="1"/>
  <c r="P285" i="20" s="1"/>
  <c r="Q285" i="20" s="1"/>
  <c r="R285" i="20" s="1"/>
  <c r="S285" i="20" s="1"/>
  <c r="T285" i="20" s="1"/>
  <c r="L284" i="20"/>
  <c r="N284" i="20" s="1"/>
  <c r="O284" i="20" s="1"/>
  <c r="P284" i="20" s="1"/>
  <c r="Q284" i="20" s="1"/>
  <c r="R284" i="20" s="1"/>
  <c r="S284" i="20" s="1"/>
  <c r="T284" i="20" s="1"/>
  <c r="L283" i="20"/>
  <c r="N283" i="20" s="1"/>
  <c r="O283" i="20" s="1"/>
  <c r="P283" i="20" s="1"/>
  <c r="Q283" i="20" s="1"/>
  <c r="R283" i="20" s="1"/>
  <c r="S283" i="20" s="1"/>
  <c r="T283" i="20" s="1"/>
  <c r="L282" i="20"/>
  <c r="N282" i="20" s="1"/>
  <c r="O282" i="20" s="1"/>
  <c r="P282" i="20" s="1"/>
  <c r="Q282" i="20" s="1"/>
  <c r="R282" i="20" s="1"/>
  <c r="S282" i="20" s="1"/>
  <c r="T282" i="20" s="1"/>
  <c r="L281" i="20"/>
  <c r="N281" i="20" s="1"/>
  <c r="O281" i="20" s="1"/>
  <c r="P281" i="20" s="1"/>
  <c r="Q281" i="20" s="1"/>
  <c r="R281" i="20" s="1"/>
  <c r="S281" i="20" s="1"/>
  <c r="T281" i="20" s="1"/>
  <c r="L280" i="20"/>
  <c r="N280" i="20" s="1"/>
  <c r="O280" i="20" s="1"/>
  <c r="P280" i="20" s="1"/>
  <c r="Q280" i="20" s="1"/>
  <c r="R280" i="20" s="1"/>
  <c r="S280" i="20" s="1"/>
  <c r="T280" i="20" s="1"/>
  <c r="L279" i="20"/>
  <c r="N279" i="20" s="1"/>
  <c r="O279" i="20" s="1"/>
  <c r="P279" i="20" s="1"/>
  <c r="Q279" i="20" s="1"/>
  <c r="R279" i="20" s="1"/>
  <c r="S279" i="20" s="1"/>
  <c r="T279" i="20" s="1"/>
  <c r="L278" i="20"/>
  <c r="N278" i="20" s="1"/>
  <c r="O278" i="20" s="1"/>
  <c r="P278" i="20" s="1"/>
  <c r="Q278" i="20" s="1"/>
  <c r="R278" i="20" s="1"/>
  <c r="S278" i="20" s="1"/>
  <c r="T278" i="20" s="1"/>
  <c r="L277" i="20"/>
  <c r="N277" i="20" s="1"/>
  <c r="O277" i="20" s="1"/>
  <c r="P277" i="20" s="1"/>
  <c r="Q277" i="20" s="1"/>
  <c r="R277" i="20" s="1"/>
  <c r="S277" i="20" s="1"/>
  <c r="T277" i="20" s="1"/>
  <c r="L276" i="20"/>
  <c r="N276" i="20" s="1"/>
  <c r="O276" i="20" s="1"/>
  <c r="P276" i="20" s="1"/>
  <c r="Q276" i="20" s="1"/>
  <c r="R276" i="20" s="1"/>
  <c r="S276" i="20" s="1"/>
  <c r="T276" i="20" s="1"/>
  <c r="L275" i="20"/>
  <c r="N275" i="20" s="1"/>
  <c r="O275" i="20" s="1"/>
  <c r="P275" i="20" s="1"/>
  <c r="Q275" i="20" s="1"/>
  <c r="R275" i="20" s="1"/>
  <c r="S275" i="20" s="1"/>
  <c r="T275" i="20" s="1"/>
  <c r="L274" i="20"/>
  <c r="N274" i="20" s="1"/>
  <c r="O274" i="20" s="1"/>
  <c r="P274" i="20" s="1"/>
  <c r="Q274" i="20" s="1"/>
  <c r="R274" i="20" s="1"/>
  <c r="S274" i="20" s="1"/>
  <c r="T274" i="20" s="1"/>
  <c r="L273" i="20"/>
  <c r="N273" i="20" s="1"/>
  <c r="O273" i="20" s="1"/>
  <c r="P273" i="20" s="1"/>
  <c r="Q273" i="20" s="1"/>
  <c r="R273" i="20" s="1"/>
  <c r="S273" i="20" s="1"/>
  <c r="T273" i="20" s="1"/>
  <c r="L272" i="20"/>
  <c r="N272" i="20" s="1"/>
  <c r="O272" i="20" s="1"/>
  <c r="P272" i="20" s="1"/>
  <c r="Q272" i="20" s="1"/>
  <c r="R272" i="20" s="1"/>
  <c r="S272" i="20" s="1"/>
  <c r="T272" i="20" s="1"/>
  <c r="L271" i="20"/>
  <c r="N271" i="20" s="1"/>
  <c r="O271" i="20" s="1"/>
  <c r="P271" i="20" s="1"/>
  <c r="Q271" i="20" s="1"/>
  <c r="R271" i="20" s="1"/>
  <c r="S271" i="20" s="1"/>
  <c r="T271" i="20" s="1"/>
  <c r="L270" i="20"/>
  <c r="N270" i="20" s="1"/>
  <c r="O270" i="20" s="1"/>
  <c r="P270" i="20" s="1"/>
  <c r="Q270" i="20" s="1"/>
  <c r="R270" i="20" s="1"/>
  <c r="S270" i="20" s="1"/>
  <c r="T270" i="20" s="1"/>
  <c r="L269" i="20"/>
  <c r="N269" i="20" s="1"/>
  <c r="O269" i="20" s="1"/>
  <c r="P269" i="20" s="1"/>
  <c r="Q269" i="20" s="1"/>
  <c r="R269" i="20" s="1"/>
  <c r="S269" i="20" s="1"/>
  <c r="T269" i="20" s="1"/>
  <c r="L268" i="20"/>
  <c r="N268" i="20" s="1"/>
  <c r="O268" i="20" s="1"/>
  <c r="P268" i="20" s="1"/>
  <c r="Q268" i="20" s="1"/>
  <c r="R268" i="20" s="1"/>
  <c r="S268" i="20" s="1"/>
  <c r="T268" i="20" s="1"/>
  <c r="L267" i="20"/>
  <c r="N267" i="20" s="1"/>
  <c r="O267" i="20" s="1"/>
  <c r="P267" i="20" s="1"/>
  <c r="Q267" i="20" s="1"/>
  <c r="R267" i="20" s="1"/>
  <c r="S267" i="20" s="1"/>
  <c r="T267" i="20" s="1"/>
  <c r="L266" i="20"/>
  <c r="N266" i="20" s="1"/>
  <c r="O266" i="20" s="1"/>
  <c r="P266" i="20" s="1"/>
  <c r="Q266" i="20" s="1"/>
  <c r="R266" i="20" s="1"/>
  <c r="S266" i="20" s="1"/>
  <c r="T266" i="20" s="1"/>
  <c r="L265" i="20"/>
  <c r="N265" i="20" s="1"/>
  <c r="O265" i="20" s="1"/>
  <c r="P265" i="20" s="1"/>
  <c r="Q265" i="20" s="1"/>
  <c r="R265" i="20" s="1"/>
  <c r="S265" i="20" s="1"/>
  <c r="T265" i="20" s="1"/>
  <c r="L264" i="20"/>
  <c r="N264" i="20" s="1"/>
  <c r="O264" i="20" s="1"/>
  <c r="P264" i="20" s="1"/>
  <c r="Q264" i="20" s="1"/>
  <c r="R264" i="20" s="1"/>
  <c r="S264" i="20" s="1"/>
  <c r="T264" i="20" s="1"/>
  <c r="L263" i="20"/>
  <c r="N263" i="20" s="1"/>
  <c r="O263" i="20" s="1"/>
  <c r="P263" i="20" s="1"/>
  <c r="Q263" i="20" s="1"/>
  <c r="R263" i="20" s="1"/>
  <c r="S263" i="20" s="1"/>
  <c r="T263" i="20" s="1"/>
  <c r="L262" i="20"/>
  <c r="N262" i="20" s="1"/>
  <c r="O262" i="20" s="1"/>
  <c r="P262" i="20" s="1"/>
  <c r="Q262" i="20" s="1"/>
  <c r="R262" i="20" s="1"/>
  <c r="S262" i="20" s="1"/>
  <c r="T262" i="20" s="1"/>
  <c r="L261" i="20"/>
  <c r="N261" i="20" s="1"/>
  <c r="O261" i="20" s="1"/>
  <c r="P261" i="20" s="1"/>
  <c r="Q261" i="20" s="1"/>
  <c r="R261" i="20" s="1"/>
  <c r="S261" i="20" s="1"/>
  <c r="T261" i="20" s="1"/>
  <c r="L260" i="20"/>
  <c r="N260" i="20" s="1"/>
  <c r="O260" i="20" s="1"/>
  <c r="P260" i="20" s="1"/>
  <c r="Q260" i="20" s="1"/>
  <c r="R260" i="20" s="1"/>
  <c r="S260" i="20" s="1"/>
  <c r="T260" i="20" s="1"/>
  <c r="L259" i="20"/>
  <c r="N259" i="20" s="1"/>
  <c r="O259" i="20" s="1"/>
  <c r="P259" i="20" s="1"/>
  <c r="Q259" i="20" s="1"/>
  <c r="R259" i="20" s="1"/>
  <c r="S259" i="20" s="1"/>
  <c r="T259" i="20" s="1"/>
  <c r="L258" i="20"/>
  <c r="N258" i="20" s="1"/>
  <c r="O258" i="20" s="1"/>
  <c r="P258" i="20" s="1"/>
  <c r="Q258" i="20" s="1"/>
  <c r="R258" i="20" s="1"/>
  <c r="S258" i="20" s="1"/>
  <c r="T258" i="20" s="1"/>
  <c r="L257" i="20"/>
  <c r="N257" i="20" s="1"/>
  <c r="O257" i="20" s="1"/>
  <c r="P257" i="20" s="1"/>
  <c r="Q257" i="20" s="1"/>
  <c r="R257" i="20" s="1"/>
  <c r="S257" i="20" s="1"/>
  <c r="T257" i="20" s="1"/>
  <c r="L256" i="20"/>
  <c r="N256" i="20" s="1"/>
  <c r="O256" i="20" s="1"/>
  <c r="P256" i="20" s="1"/>
  <c r="Q256" i="20" s="1"/>
  <c r="R256" i="20" s="1"/>
  <c r="S256" i="20" s="1"/>
  <c r="T256" i="20" s="1"/>
  <c r="L255" i="20"/>
  <c r="N255" i="20" s="1"/>
  <c r="O255" i="20" s="1"/>
  <c r="P255" i="20" s="1"/>
  <c r="Q255" i="20" s="1"/>
  <c r="R255" i="20" s="1"/>
  <c r="S255" i="20" s="1"/>
  <c r="T255" i="20" s="1"/>
  <c r="L107" i="20"/>
  <c r="L106" i="20"/>
  <c r="L105" i="20"/>
  <c r="L104" i="20"/>
  <c r="L103" i="20"/>
  <c r="L102" i="20"/>
  <c r="L101" i="20"/>
  <c r="L100" i="20"/>
  <c r="L99" i="20"/>
  <c r="L98" i="20"/>
  <c r="L97" i="20"/>
  <c r="L96" i="20"/>
  <c r="L95" i="20"/>
  <c r="L94" i="20"/>
  <c r="L93" i="20"/>
  <c r="L92" i="20"/>
  <c r="L91" i="20"/>
  <c r="L90" i="20"/>
  <c r="L89" i="20"/>
  <c r="L88" i="20"/>
  <c r="L87" i="20"/>
  <c r="L86" i="20"/>
  <c r="L85" i="20"/>
  <c r="L84" i="20"/>
  <c r="L83" i="20"/>
  <c r="L82" i="20"/>
  <c r="L81" i="20"/>
  <c r="L80" i="20"/>
  <c r="L79" i="20"/>
  <c r="L78" i="20"/>
  <c r="L77" i="20"/>
  <c r="L76" i="20"/>
  <c r="L75" i="20"/>
  <c r="L74" i="20"/>
  <c r="L73" i="20"/>
  <c r="L72" i="20"/>
  <c r="L71" i="20"/>
  <c r="L70" i="20"/>
  <c r="L69" i="20"/>
  <c r="L68" i="20"/>
  <c r="L67" i="20"/>
  <c r="L66" i="20"/>
  <c r="L65" i="20"/>
  <c r="L64" i="20"/>
  <c r="L63" i="20"/>
  <c r="L62" i="20"/>
  <c r="L61" i="20"/>
  <c r="L60" i="20"/>
  <c r="L59" i="20"/>
  <c r="L58" i="20"/>
  <c r="L57" i="20"/>
  <c r="L56" i="20"/>
  <c r="L55" i="20"/>
  <c r="L54" i="20"/>
  <c r="L53" i="20"/>
  <c r="L52" i="20"/>
  <c r="L51" i="20"/>
  <c r="L50" i="20"/>
  <c r="L49" i="20"/>
  <c r="L48" i="20"/>
  <c r="L47" i="20"/>
  <c r="L46" i="20"/>
  <c r="L45" i="20"/>
  <c r="L44" i="20"/>
  <c r="L43" i="20"/>
  <c r="L42" i="20"/>
  <c r="L41" i="20"/>
  <c r="L40" i="20"/>
  <c r="L39" i="20"/>
  <c r="L38" i="20"/>
  <c r="L37" i="20"/>
  <c r="L30" i="20"/>
  <c r="L29" i="20"/>
  <c r="L28" i="20"/>
  <c r="L27" i="20"/>
  <c r="L26" i="20"/>
  <c r="L25" i="20"/>
  <c r="L24" i="20"/>
  <c r="L23" i="20"/>
  <c r="L22" i="20"/>
  <c r="L21" i="20"/>
  <c r="L20" i="20"/>
  <c r="L19" i="20"/>
  <c r="L18" i="20"/>
  <c r="L17" i="20"/>
  <c r="L16" i="20"/>
  <c r="L15" i="20"/>
  <c r="L14" i="20"/>
  <c r="L13" i="20"/>
  <c r="L12" i="20"/>
  <c r="L11" i="20"/>
  <c r="L10" i="20"/>
  <c r="L9" i="20"/>
  <c r="L8" i="20"/>
  <c r="L7" i="20"/>
  <c r="X20" i="20" l="1"/>
  <c r="Y20" i="20" s="1"/>
  <c r="X13" i="20"/>
  <c r="Y13" i="20" s="1"/>
  <c r="Z13" i="20" s="1"/>
  <c r="X21" i="20"/>
  <c r="X14" i="20"/>
  <c r="Y14" i="20" s="1"/>
  <c r="Z14" i="20" s="1"/>
  <c r="X18" i="20"/>
  <c r="Y18" i="20" s="1"/>
  <c r="Z18" i="20" s="1"/>
  <c r="X15" i="20"/>
  <c r="X17" i="20"/>
  <c r="X30" i="20"/>
  <c r="Y30" i="20" s="1"/>
  <c r="Z30" i="20" s="1"/>
  <c r="X23" i="20"/>
  <c r="Y23" i="20" s="1"/>
  <c r="X29" i="20"/>
  <c r="Y29" i="20" s="1"/>
  <c r="X24" i="20"/>
  <c r="X27" i="20"/>
  <c r="Y27" i="20" s="1"/>
  <c r="Z27" i="20" s="1"/>
  <c r="X26" i="20"/>
  <c r="Y26" i="20" s="1"/>
  <c r="X16" i="20"/>
  <c r="X292" i="20"/>
  <c r="U4" i="44"/>
  <c r="R4" i="44"/>
  <c r="W33" i="20"/>
  <c r="V33" i="20" s="1"/>
  <c r="U33" i="20" s="1"/>
  <c r="X11" i="20"/>
  <c r="Y36" i="20"/>
  <c r="Z36" i="20" s="1"/>
  <c r="AA36" i="20" s="1"/>
  <c r="AB36" i="20" s="1"/>
  <c r="AC36" i="20" s="1"/>
  <c r="AD36" i="20" s="1"/>
  <c r="X36" i="20"/>
  <c r="X35" i="20"/>
  <c r="Y35" i="20" s="1"/>
  <c r="AA34" i="20"/>
  <c r="AB34" i="20" s="1"/>
  <c r="AC34" i="20" s="1"/>
  <c r="AD34" i="20" s="1"/>
  <c r="X19" i="20"/>
  <c r="X25" i="20"/>
  <c r="X40" i="20"/>
  <c r="Y40" i="20" s="1"/>
  <c r="X28" i="20"/>
  <c r="X37" i="20"/>
  <c r="X22" i="20"/>
  <c r="K41" i="20"/>
  <c r="Y12" i="20"/>
  <c r="Y16" i="20"/>
  <c r="Z16" i="20" s="1"/>
  <c r="Y38" i="20"/>
  <c r="Y44" i="20"/>
  <c r="Z44" i="20" s="1"/>
  <c r="Y46" i="20"/>
  <c r="Z46" i="20" s="1"/>
  <c r="Y48" i="20"/>
  <c r="Z48" i="20" s="1"/>
  <c r="Z50" i="20"/>
  <c r="Y50" i="20"/>
  <c r="Z52" i="20"/>
  <c r="Y52" i="20"/>
  <c r="Z56" i="20"/>
  <c r="Y56" i="20"/>
  <c r="Z58" i="20"/>
  <c r="Y58" i="20"/>
  <c r="Z60" i="20"/>
  <c r="AA60" i="20" s="1"/>
  <c r="Y60" i="20"/>
  <c r="Z62" i="20"/>
  <c r="Y62" i="20"/>
  <c r="Z64" i="20"/>
  <c r="Y64" i="20"/>
  <c r="Z66" i="20"/>
  <c r="Y66" i="20"/>
  <c r="Z68" i="20"/>
  <c r="Y68" i="20"/>
  <c r="Z70" i="20"/>
  <c r="Y70" i="20"/>
  <c r="Z72" i="20"/>
  <c r="Y72" i="20"/>
  <c r="Z74" i="20"/>
  <c r="Y74" i="20"/>
  <c r="Z76" i="20"/>
  <c r="Y76" i="20"/>
  <c r="Z78" i="20"/>
  <c r="Y78" i="20"/>
  <c r="Z80" i="20"/>
  <c r="Y80" i="20"/>
  <c r="Z82" i="20"/>
  <c r="Y82" i="20"/>
  <c r="Z84" i="20"/>
  <c r="Y84" i="20"/>
  <c r="Z86" i="20"/>
  <c r="Y86" i="20"/>
  <c r="Z88" i="20"/>
  <c r="Y88" i="20"/>
  <c r="Z90" i="20"/>
  <c r="Y90" i="20"/>
  <c r="Z92" i="20"/>
  <c r="Y92" i="20"/>
  <c r="Z94" i="20"/>
  <c r="Y94" i="20"/>
  <c r="Z96" i="20"/>
  <c r="Y96" i="20"/>
  <c r="Z98" i="20"/>
  <c r="Y98" i="20"/>
  <c r="Z100" i="20"/>
  <c r="Y100" i="20"/>
  <c r="Z102" i="20"/>
  <c r="Y102" i="20"/>
  <c r="Z104" i="20"/>
  <c r="Y104" i="20"/>
  <c r="Z106" i="20"/>
  <c r="Y106" i="20"/>
  <c r="Z255" i="20"/>
  <c r="Y255" i="20"/>
  <c r="Z257" i="20"/>
  <c r="Y257" i="20"/>
  <c r="Z259" i="20"/>
  <c r="Y259" i="20"/>
  <c r="Z261" i="20"/>
  <c r="Y261" i="20"/>
  <c r="Z263" i="20"/>
  <c r="Y263" i="20"/>
  <c r="Z265" i="20"/>
  <c r="Y265" i="20"/>
  <c r="Z267" i="20"/>
  <c r="Y267" i="20"/>
  <c r="Z269" i="20"/>
  <c r="Y269" i="20"/>
  <c r="Z271" i="20"/>
  <c r="Y271" i="20"/>
  <c r="Z273" i="20"/>
  <c r="Y273" i="20"/>
  <c r="Z275" i="20"/>
  <c r="Y275" i="20"/>
  <c r="Z277" i="20"/>
  <c r="Y277" i="20"/>
  <c r="Z279" i="20"/>
  <c r="Y279" i="20"/>
  <c r="Z281" i="20"/>
  <c r="Y281" i="20"/>
  <c r="Z283" i="20"/>
  <c r="Y283" i="20"/>
  <c r="Z285" i="20"/>
  <c r="Y285" i="20"/>
  <c r="Z287" i="20"/>
  <c r="Y287" i="20"/>
  <c r="Z289" i="20"/>
  <c r="Y289" i="20"/>
  <c r="Z291" i="20"/>
  <c r="Y291" i="20"/>
  <c r="Z293" i="20"/>
  <c r="Y293" i="20"/>
  <c r="Z295" i="20"/>
  <c r="Y295" i="20"/>
  <c r="Z297" i="20"/>
  <c r="Y297" i="20"/>
  <c r="Z299" i="20"/>
  <c r="Y299" i="20"/>
  <c r="Z301" i="20"/>
  <c r="Y301" i="20"/>
  <c r="Z303" i="20"/>
  <c r="Y303" i="20"/>
  <c r="Z305" i="20"/>
  <c r="Y305" i="20"/>
  <c r="Z307" i="20"/>
  <c r="Y307" i="20"/>
  <c r="Z309" i="20"/>
  <c r="Y309" i="20"/>
  <c r="Z311" i="20"/>
  <c r="Y311" i="20"/>
  <c r="Z313" i="20"/>
  <c r="Y313" i="20"/>
  <c r="Z315" i="20"/>
  <c r="Y315" i="20"/>
  <c r="Z317" i="20"/>
  <c r="Y317" i="20"/>
  <c r="Z319" i="20"/>
  <c r="Y319" i="20"/>
  <c r="Z321" i="20"/>
  <c r="Y321" i="20"/>
  <c r="Z323" i="20"/>
  <c r="Y323" i="20"/>
  <c r="Z325" i="20"/>
  <c r="Y325" i="20"/>
  <c r="Z327" i="20"/>
  <c r="Y327" i="20"/>
  <c r="Z329" i="20"/>
  <c r="Y329" i="20"/>
  <c r="Y331" i="20"/>
  <c r="Z333" i="20"/>
  <c r="Y333" i="20"/>
  <c r="Z335" i="20"/>
  <c r="Y335" i="20"/>
  <c r="Z337" i="20"/>
  <c r="Y337" i="20"/>
  <c r="Z339" i="20"/>
  <c r="Y339" i="20"/>
  <c r="Z341" i="20"/>
  <c r="Y341" i="20"/>
  <c r="Z373" i="20"/>
  <c r="Y373" i="20"/>
  <c r="Z375" i="20"/>
  <c r="Y375" i="20"/>
  <c r="Z377" i="20"/>
  <c r="Y377" i="20"/>
  <c r="Z379" i="20"/>
  <c r="Y379" i="20"/>
  <c r="Z381" i="20"/>
  <c r="Y381" i="20"/>
  <c r="Z383" i="20"/>
  <c r="Y383" i="20"/>
  <c r="Z385" i="20"/>
  <c r="Y385" i="20"/>
  <c r="Z387" i="20"/>
  <c r="Y387" i="20"/>
  <c r="Z54" i="20"/>
  <c r="Y54" i="20"/>
  <c r="Y15" i="20"/>
  <c r="Y21" i="20"/>
  <c r="Z21" i="20" s="1"/>
  <c r="Y43" i="20"/>
  <c r="Z43" i="20" s="1"/>
  <c r="Y47" i="20"/>
  <c r="Z47" i="20" s="1"/>
  <c r="Z49" i="20"/>
  <c r="Y49" i="20"/>
  <c r="Z53" i="20"/>
  <c r="Y53" i="20"/>
  <c r="Z55" i="20"/>
  <c r="Y55" i="20"/>
  <c r="Z59" i="20"/>
  <c r="Y59" i="20"/>
  <c r="Z61" i="20"/>
  <c r="Y61" i="20"/>
  <c r="Z63" i="20"/>
  <c r="Y63" i="20"/>
  <c r="Z65" i="20"/>
  <c r="Y65" i="20"/>
  <c r="Z69" i="20"/>
  <c r="Y69" i="20"/>
  <c r="Z71" i="20"/>
  <c r="Y71" i="20"/>
  <c r="Z73" i="20"/>
  <c r="Y73" i="20"/>
  <c r="Z75" i="20"/>
  <c r="Y75" i="20"/>
  <c r="Z77" i="20"/>
  <c r="Y77" i="20"/>
  <c r="Z79" i="20"/>
  <c r="Y79" i="20"/>
  <c r="Z81" i="20"/>
  <c r="Y81" i="20"/>
  <c r="Z83" i="20"/>
  <c r="Y83" i="20"/>
  <c r="Z85" i="20"/>
  <c r="Y85" i="20"/>
  <c r="Z87" i="20"/>
  <c r="Y87" i="20"/>
  <c r="Z89" i="20"/>
  <c r="Y89" i="20"/>
  <c r="Z91" i="20"/>
  <c r="Y91" i="20"/>
  <c r="Z93" i="20"/>
  <c r="Y93" i="20"/>
  <c r="Z95" i="20"/>
  <c r="Y95" i="20"/>
  <c r="Z97" i="20"/>
  <c r="Y97" i="20"/>
  <c r="Z99" i="20"/>
  <c r="Y99" i="20"/>
  <c r="Z101" i="20"/>
  <c r="Y101" i="20"/>
  <c r="Z103" i="20"/>
  <c r="Y103" i="20"/>
  <c r="Z105" i="20"/>
  <c r="Y105" i="20"/>
  <c r="Z107" i="20"/>
  <c r="Y107" i="20"/>
  <c r="Z256" i="20"/>
  <c r="Y256" i="20"/>
  <c r="Z258" i="20"/>
  <c r="Y258" i="20"/>
  <c r="Z260" i="20"/>
  <c r="Y260" i="20"/>
  <c r="Z262" i="20"/>
  <c r="Y262" i="20"/>
  <c r="Z264" i="20"/>
  <c r="Y264" i="20"/>
  <c r="Z266" i="20"/>
  <c r="Y266" i="20"/>
  <c r="Z268" i="20"/>
  <c r="Y268" i="20"/>
  <c r="Z270" i="20"/>
  <c r="Y270" i="20"/>
  <c r="Z272" i="20"/>
  <c r="Y272" i="20"/>
  <c r="Z274" i="20"/>
  <c r="Y274" i="20"/>
  <c r="Z276" i="20"/>
  <c r="Y276" i="20"/>
  <c r="Z278" i="20"/>
  <c r="Y278" i="20"/>
  <c r="Z280" i="20"/>
  <c r="Y280" i="20"/>
  <c r="Z282" i="20"/>
  <c r="Y282" i="20"/>
  <c r="Z284" i="20"/>
  <c r="Y284" i="20"/>
  <c r="Z286" i="20"/>
  <c r="Y286" i="20"/>
  <c r="Z288" i="20"/>
  <c r="Y288" i="20"/>
  <c r="Z290" i="20"/>
  <c r="Y290" i="20"/>
  <c r="Y292" i="20"/>
  <c r="Z294" i="20"/>
  <c r="Y294" i="20"/>
  <c r="Z296" i="20"/>
  <c r="Y296" i="20"/>
  <c r="Z298" i="20"/>
  <c r="Y298" i="20"/>
  <c r="Z300" i="20"/>
  <c r="Y300" i="20"/>
  <c r="Z302" i="20"/>
  <c r="Y302" i="20"/>
  <c r="Z304" i="20"/>
  <c r="Y304" i="20"/>
  <c r="Z306" i="20"/>
  <c r="Y306" i="20"/>
  <c r="Z308" i="20"/>
  <c r="Y308" i="20"/>
  <c r="Z310" i="20"/>
  <c r="Y310" i="20"/>
  <c r="Z312" i="20"/>
  <c r="Y312" i="20"/>
  <c r="Z314" i="20"/>
  <c r="Y314" i="20"/>
  <c r="Z316" i="20"/>
  <c r="Y316" i="20"/>
  <c r="Z318" i="20"/>
  <c r="Y318" i="20"/>
  <c r="Z320" i="20"/>
  <c r="Y320" i="20"/>
  <c r="Z322" i="20"/>
  <c r="Y322" i="20"/>
  <c r="Z324" i="20"/>
  <c r="Y324" i="20"/>
  <c r="Z326" i="20"/>
  <c r="Y326" i="20"/>
  <c r="Z328" i="20"/>
  <c r="Y328" i="20"/>
  <c r="Z330" i="20"/>
  <c r="Y330" i="20"/>
  <c r="Z332" i="20"/>
  <c r="Y332" i="20"/>
  <c r="Z334" i="20"/>
  <c r="Y334" i="20"/>
  <c r="Z336" i="20"/>
  <c r="Y336" i="20"/>
  <c r="Z338" i="20"/>
  <c r="Y338" i="20"/>
  <c r="Z340" i="20"/>
  <c r="Y340" i="20"/>
  <c r="Z342" i="20"/>
  <c r="Y342" i="20"/>
  <c r="Z374" i="20"/>
  <c r="Y374" i="20"/>
  <c r="Z376" i="20"/>
  <c r="Y376" i="20"/>
  <c r="Z378" i="20"/>
  <c r="Y378" i="20"/>
  <c r="Z380" i="20"/>
  <c r="Y380" i="20"/>
  <c r="Z382" i="20"/>
  <c r="Y382" i="20"/>
  <c r="Z384" i="20"/>
  <c r="Y384" i="20"/>
  <c r="Z386" i="20"/>
  <c r="Y386" i="20"/>
  <c r="Z402" i="20"/>
  <c r="Y402" i="20"/>
  <c r="Y17" i="20"/>
  <c r="Z17" i="20" s="1"/>
  <c r="Y39" i="20"/>
  <c r="Z39" i="20" s="1"/>
  <c r="Y45" i="20"/>
  <c r="Z45" i="20" s="1"/>
  <c r="Z51" i="20"/>
  <c r="Y51" i="20"/>
  <c r="Z57" i="20"/>
  <c r="Y57" i="20"/>
  <c r="Z67" i="20"/>
  <c r="Y67" i="20"/>
  <c r="X8" i="20"/>
  <c r="X9" i="20"/>
  <c r="X10" i="20"/>
  <c r="Y24" i="20" l="1"/>
  <c r="Z24" i="20" s="1"/>
  <c r="AA24" i="20" s="1"/>
  <c r="X41" i="20"/>
  <c r="Z331" i="20"/>
  <c r="X7" i="20"/>
  <c r="Z292" i="20"/>
  <c r="AA84" i="20"/>
  <c r="AA76" i="20"/>
  <c r="AA68" i="20"/>
  <c r="AA255" i="20"/>
  <c r="Z15" i="20"/>
  <c r="AA295" i="20"/>
  <c r="AA259" i="20"/>
  <c r="AA50" i="20"/>
  <c r="AA70" i="20"/>
  <c r="AA279" i="20"/>
  <c r="Y11" i="20"/>
  <c r="Z11" i="20" s="1"/>
  <c r="AA92" i="20"/>
  <c r="W36" i="20"/>
  <c r="V36" i="20" s="1"/>
  <c r="U36" i="20" s="1"/>
  <c r="W34" i="20"/>
  <c r="V34" i="20" s="1"/>
  <c r="U34" i="20" s="1"/>
  <c r="AA16" i="20"/>
  <c r="Z12" i="20"/>
  <c r="Y10" i="20"/>
  <c r="Y9" i="20"/>
  <c r="Y8" i="20"/>
  <c r="Z35" i="20"/>
  <c r="AA291" i="20"/>
  <c r="AA46" i="20"/>
  <c r="AA52" i="20"/>
  <c r="AA80" i="20"/>
  <c r="AA100" i="20"/>
  <c r="Y25" i="20"/>
  <c r="Z25" i="20" s="1"/>
  <c r="AA90" i="20"/>
  <c r="AA335" i="20"/>
  <c r="AA381" i="20"/>
  <c r="AA287" i="20"/>
  <c r="AA317" i="20"/>
  <c r="AA271" i="20"/>
  <c r="Y19" i="20"/>
  <c r="Z19" i="20" s="1"/>
  <c r="AA261" i="20"/>
  <c r="AA263" i="20"/>
  <c r="AA79" i="20"/>
  <c r="AA293" i="20"/>
  <c r="AA285" i="20"/>
  <c r="AA106" i="20"/>
  <c r="AA325" i="20"/>
  <c r="AA387" i="20"/>
  <c r="Y22" i="20"/>
  <c r="Z22" i="20" s="1"/>
  <c r="Y28" i="20"/>
  <c r="Z28" i="20" s="1"/>
  <c r="AA257" i="20"/>
  <c r="AA307" i="20"/>
  <c r="AA88" i="20"/>
  <c r="AA72" i="20"/>
  <c r="AA283" i="20"/>
  <c r="AA104" i="20"/>
  <c r="AA265" i="20"/>
  <c r="AA64" i="20"/>
  <c r="AA315" i="20"/>
  <c r="AA275" i="20"/>
  <c r="AA96" i="20"/>
  <c r="AA56" i="20"/>
  <c r="AA299" i="20"/>
  <c r="AA267" i="20"/>
  <c r="AA337" i="20"/>
  <c r="AA62" i="20"/>
  <c r="AA383" i="20"/>
  <c r="AA61" i="20"/>
  <c r="AA53" i="20"/>
  <c r="AA311" i="20"/>
  <c r="AA290" i="20"/>
  <c r="AA321" i="20"/>
  <c r="AA78" i="20"/>
  <c r="Y37" i="20"/>
  <c r="Z37" i="20" s="1"/>
  <c r="AA103" i="20"/>
  <c r="AA297" i="20"/>
  <c r="AA303" i="20"/>
  <c r="AA87" i="20"/>
  <c r="AA289" i="20"/>
  <c r="AA44" i="20"/>
  <c r="Y41" i="20"/>
  <c r="Z41" i="20" s="1"/>
  <c r="Z23" i="20"/>
  <c r="Z38" i="20"/>
  <c r="Z20" i="20"/>
  <c r="Z29" i="20"/>
  <c r="Z40" i="20"/>
  <c r="Z26" i="20"/>
  <c r="AA30" i="20"/>
  <c r="AA21" i="20"/>
  <c r="AA377" i="20"/>
  <c r="AA331" i="20"/>
  <c r="AA373" i="20"/>
  <c r="AA327" i="20"/>
  <c r="AA323" i="20"/>
  <c r="AA54" i="20"/>
  <c r="AA385" i="20"/>
  <c r="AA339" i="20"/>
  <c r="AA319" i="20"/>
  <c r="AA276" i="20"/>
  <c r="AA341" i="20"/>
  <c r="AA105" i="20"/>
  <c r="AA89" i="20"/>
  <c r="AA332" i="20"/>
  <c r="AA300" i="20"/>
  <c r="AA73" i="20"/>
  <c r="AA27" i="20"/>
  <c r="AA386" i="20"/>
  <c r="AA324" i="20"/>
  <c r="AA296" i="20"/>
  <c r="AA268" i="20"/>
  <c r="AA101" i="20"/>
  <c r="AA85" i="20"/>
  <c r="AA69" i="20"/>
  <c r="AA63" i="20"/>
  <c r="AA374" i="20"/>
  <c r="AA316" i="20"/>
  <c r="AA292" i="20"/>
  <c r="AA264" i="20"/>
  <c r="AA97" i="20"/>
  <c r="AA81" i="20"/>
  <c r="AA59" i="20"/>
  <c r="AA340" i="20"/>
  <c r="AA312" i="20"/>
  <c r="AA280" i="20"/>
  <c r="AA260" i="20"/>
  <c r="AA93" i="20"/>
  <c r="AA77" i="20"/>
  <c r="AA57" i="20"/>
  <c r="AA47" i="20"/>
  <c r="AA378" i="20"/>
  <c r="AA328" i="20"/>
  <c r="AA308" i="20"/>
  <c r="AA284" i="20"/>
  <c r="AA376" i="20"/>
  <c r="AA384" i="20"/>
  <c r="AA258" i="20"/>
  <c r="AA286" i="20"/>
  <c r="AA322" i="20"/>
  <c r="AA270" i="20"/>
  <c r="AA95" i="20"/>
  <c r="AA75" i="20"/>
  <c r="AA55" i="20"/>
  <c r="AA379" i="20"/>
  <c r="AA333" i="20"/>
  <c r="AA313" i="20"/>
  <c r="AA281" i="20"/>
  <c r="AA102" i="20"/>
  <c r="AA86" i="20"/>
  <c r="AA66" i="20"/>
  <c r="AA58" i="20"/>
  <c r="AA48" i="20"/>
  <c r="AA309" i="20"/>
  <c r="AA277" i="20"/>
  <c r="AA98" i="20"/>
  <c r="AA14" i="20"/>
  <c r="AA65" i="20"/>
  <c r="AA49" i="20"/>
  <c r="AA314" i="20"/>
  <c r="AA266" i="20"/>
  <c r="AA91" i="20"/>
  <c r="AA71" i="20"/>
  <c r="AA375" i="20"/>
  <c r="AA329" i="20"/>
  <c r="AA305" i="20"/>
  <c r="AA273" i="20"/>
  <c r="AA94" i="20"/>
  <c r="AA82" i="20"/>
  <c r="AA74" i="20"/>
  <c r="AA301" i="20"/>
  <c r="AA269" i="20"/>
  <c r="AA43" i="20"/>
  <c r="AA18" i="20"/>
  <c r="AA306" i="20"/>
  <c r="AA338" i="20"/>
  <c r="AA282" i="20"/>
  <c r="AA330" i="20"/>
  <c r="AA298" i="20"/>
  <c r="AA274" i="20"/>
  <c r="AA107" i="20"/>
  <c r="AA382" i="20"/>
  <c r="AA336" i="20"/>
  <c r="AA320" i="20"/>
  <c r="AA304" i="20"/>
  <c r="AA288" i="20"/>
  <c r="AA272" i="20"/>
  <c r="AA256" i="20"/>
  <c r="AA45" i="20"/>
  <c r="AA342" i="20"/>
  <c r="AA326" i="20"/>
  <c r="AA310" i="20"/>
  <c r="AA294" i="20"/>
  <c r="AA278" i="20"/>
  <c r="AA262" i="20"/>
  <c r="AA99" i="20"/>
  <c r="AA83" i="20"/>
  <c r="AA67" i="20"/>
  <c r="AA51" i="20"/>
  <c r="AA13" i="20"/>
  <c r="AA380" i="20"/>
  <c r="AA334" i="20"/>
  <c r="AA318" i="20"/>
  <c r="AA302" i="20"/>
  <c r="AA402" i="20"/>
  <c r="AA39" i="20"/>
  <c r="Z8" i="20"/>
  <c r="AB60" i="20"/>
  <c r="AB84" i="20"/>
  <c r="AA17" i="20"/>
  <c r="Y7" i="20" l="1"/>
  <c r="AB259" i="20"/>
  <c r="AB16" i="20"/>
  <c r="AB299" i="20"/>
  <c r="AA15" i="20"/>
  <c r="AB24" i="20"/>
  <c r="AB387" i="20"/>
  <c r="Z9" i="20"/>
  <c r="AA11" i="20"/>
  <c r="AB90" i="20"/>
  <c r="AB50" i="20"/>
  <c r="AB46" i="20"/>
  <c r="AB70" i="20"/>
  <c r="AB52" i="20"/>
  <c r="AB317" i="20"/>
  <c r="Z10" i="20"/>
  <c r="AA12" i="20"/>
  <c r="AB12" i="20" s="1"/>
  <c r="AA35" i="20"/>
  <c r="AB35" i="20" s="1"/>
  <c r="AC35" i="20" s="1"/>
  <c r="AD35" i="20" s="1"/>
  <c r="AB293" i="20"/>
  <c r="AB307" i="20"/>
  <c r="AB100" i="20"/>
  <c r="AB337" i="20"/>
  <c r="AB291" i="20"/>
  <c r="AB64" i="20"/>
  <c r="AB104" i="20"/>
  <c r="AB285" i="20"/>
  <c r="AB106" i="20"/>
  <c r="AB315" i="20"/>
  <c r="AB79" i="20"/>
  <c r="AB271" i="20"/>
  <c r="AB261" i="20"/>
  <c r="AB292" i="20"/>
  <c r="AB56" i="20"/>
  <c r="AB78" i="20"/>
  <c r="AB290" i="20"/>
  <c r="AB264" i="20"/>
  <c r="AB267" i="20"/>
  <c r="AB311" i="20"/>
  <c r="AB69" i="20"/>
  <c r="AB30" i="20"/>
  <c r="AB378" i="20"/>
  <c r="AB257" i="20"/>
  <c r="AB323" i="20"/>
  <c r="AA25" i="20"/>
  <c r="AB25" i="20" s="1"/>
  <c r="AB260" i="20"/>
  <c r="AB275" i="20"/>
  <c r="AB305" i="20"/>
  <c r="AB332" i="20"/>
  <c r="AB376" i="20"/>
  <c r="AB276" i="20"/>
  <c r="AB103" i="20"/>
  <c r="AB21" i="20"/>
  <c r="AB386" i="20"/>
  <c r="AB96" i="20"/>
  <c r="AB88" i="20"/>
  <c r="AB81" i="20"/>
  <c r="AB341" i="20"/>
  <c r="AB321" i="20"/>
  <c r="AA40" i="20"/>
  <c r="AA19" i="20"/>
  <c r="AB61" i="20"/>
  <c r="AA37" i="20"/>
  <c r="AA28" i="20"/>
  <c r="AB28" i="20" s="1"/>
  <c r="AA38" i="20"/>
  <c r="AB38" i="20" s="1"/>
  <c r="AB327" i="20"/>
  <c r="AB300" i="20"/>
  <c r="AB87" i="20"/>
  <c r="AB383" i="20"/>
  <c r="AA41" i="20"/>
  <c r="AB62" i="20"/>
  <c r="AB289" i="20"/>
  <c r="AB98" i="20"/>
  <c r="AB316" i="20"/>
  <c r="AB277" i="20"/>
  <c r="AB57" i="20"/>
  <c r="AB55" i="20"/>
  <c r="AB77" i="20"/>
  <c r="AA22" i="20"/>
  <c r="AB73" i="20"/>
  <c r="AA29" i="20"/>
  <c r="AB29" i="20" s="1"/>
  <c r="AA26" i="20"/>
  <c r="AB26" i="20" s="1"/>
  <c r="AA20" i="20"/>
  <c r="AB20" i="20" s="1"/>
  <c r="AA23" i="20"/>
  <c r="AB23" i="20" s="1"/>
  <c r="K42" i="20"/>
  <c r="AB14" i="20"/>
  <c r="AB95" i="20"/>
  <c r="AB268" i="20"/>
  <c r="AB86" i="20"/>
  <c r="AB89" i="20"/>
  <c r="AB47" i="20"/>
  <c r="AB105" i="20"/>
  <c r="AB324" i="20"/>
  <c r="AB13" i="20"/>
  <c r="AB18" i="20"/>
  <c r="AB304" i="20"/>
  <c r="AB308" i="20"/>
  <c r="AB301" i="20"/>
  <c r="AB49" i="20"/>
  <c r="AB93" i="20"/>
  <c r="AB97" i="20"/>
  <c r="AB340" i="20"/>
  <c r="AB284" i="20"/>
  <c r="AB269" i="20"/>
  <c r="AB83" i="20"/>
  <c r="AB270" i="20"/>
  <c r="AB65" i="20"/>
  <c r="AB273" i="20"/>
  <c r="AB322" i="20"/>
  <c r="AB99" i="20"/>
  <c r="AB380" i="20"/>
  <c r="AB74" i="20"/>
  <c r="AB294" i="20"/>
  <c r="AB286" i="20"/>
  <c r="AB336" i="20"/>
  <c r="AB75" i="20"/>
  <c r="AB39" i="20"/>
  <c r="AB334" i="20"/>
  <c r="AB258" i="20"/>
  <c r="AB314" i="20"/>
  <c r="AB45" i="20"/>
  <c r="AB382" i="20"/>
  <c r="AB94" i="20"/>
  <c r="AB272" i="20"/>
  <c r="AB309" i="20"/>
  <c r="AB266" i="20"/>
  <c r="AB43" i="20"/>
  <c r="AB82" i="20"/>
  <c r="AB338" i="20"/>
  <c r="AB288" i="20"/>
  <c r="AB262" i="20"/>
  <c r="AB329" i="20"/>
  <c r="AB313" i="20"/>
  <c r="AB67" i="20"/>
  <c r="AB278" i="20"/>
  <c r="AB342" i="20"/>
  <c r="AB375" i="20"/>
  <c r="AB306" i="20"/>
  <c r="AB320" i="20"/>
  <c r="AB279" i="20"/>
  <c r="AB255" i="20"/>
  <c r="AB68" i="20"/>
  <c r="AB295" i="20"/>
  <c r="AB76" i="20"/>
  <c r="AB256" i="20"/>
  <c r="AA8" i="20"/>
  <c r="AC60" i="20"/>
  <c r="W60" i="20" s="1"/>
  <c r="V60" i="20" s="1"/>
  <c r="W99" i="20" l="1"/>
  <c r="V99" i="20" s="1"/>
  <c r="W271" i="20"/>
  <c r="V271" i="20" s="1"/>
  <c r="W47" i="20"/>
  <c r="V47" i="20" s="1"/>
  <c r="W259" i="20"/>
  <c r="V259" i="20" s="1"/>
  <c r="W336" i="20"/>
  <c r="V336" i="20" s="1"/>
  <c r="K4" i="20"/>
  <c r="K5" i="20"/>
  <c r="Z7" i="20"/>
  <c r="AB92" i="20"/>
  <c r="AC46" i="20"/>
  <c r="W46" i="20" s="1"/>
  <c r="V46" i="20" s="1"/>
  <c r="AC317" i="20"/>
  <c r="W317" i="20" s="1"/>
  <c r="V317" i="20" s="1"/>
  <c r="AD387" i="20"/>
  <c r="AB265" i="20"/>
  <c r="AB381" i="20"/>
  <c r="AD104" i="20"/>
  <c r="AC79" i="20"/>
  <c r="W79" i="20" s="1"/>
  <c r="V79" i="20" s="1"/>
  <c r="AB15" i="20"/>
  <c r="AB263" i="20"/>
  <c r="AD290" i="20"/>
  <c r="AC291" i="20"/>
  <c r="W291" i="20" s="1"/>
  <c r="V291" i="20" s="1"/>
  <c r="AB373" i="20"/>
  <c r="AA10" i="20"/>
  <c r="AA9" i="20"/>
  <c r="AB11" i="20"/>
  <c r="AC24" i="20"/>
  <c r="W24" i="20" s="1"/>
  <c r="V24" i="20" s="1"/>
  <c r="AD285" i="20"/>
  <c r="AD337" i="20"/>
  <c r="AB80" i="20"/>
  <c r="AB283" i="20"/>
  <c r="AC90" i="20"/>
  <c r="W90" i="20" s="1"/>
  <c r="V90" i="20" s="1"/>
  <c r="AC275" i="20"/>
  <c r="W275" i="20" s="1"/>
  <c r="V275" i="20" s="1"/>
  <c r="AC52" i="20"/>
  <c r="W52" i="20" s="1"/>
  <c r="V52" i="20" s="1"/>
  <c r="W35" i="20"/>
  <c r="V35" i="20" s="1"/>
  <c r="U35" i="20" s="1"/>
  <c r="W20" i="20"/>
  <c r="W25" i="20"/>
  <c r="V25" i="20" s="1"/>
  <c r="AD100" i="20"/>
  <c r="AB287" i="20"/>
  <c r="W29" i="20"/>
  <c r="V29" i="20" s="1"/>
  <c r="AC50" i="20"/>
  <c r="W50" i="20" s="1"/>
  <c r="V50" i="20" s="1"/>
  <c r="AC307" i="20"/>
  <c r="W307" i="20" s="1"/>
  <c r="V307" i="20" s="1"/>
  <c r="AD315" i="20"/>
  <c r="AC106" i="20"/>
  <c r="W106" i="20" s="1"/>
  <c r="V106" i="20" s="1"/>
  <c r="AB335" i="20"/>
  <c r="W335" i="20" s="1"/>
  <c r="V335" i="20" s="1"/>
  <c r="AD257" i="20"/>
  <c r="AC292" i="20"/>
  <c r="W292" i="20" s="1"/>
  <c r="V292" i="20" s="1"/>
  <c r="AB54" i="20"/>
  <c r="AB325" i="20"/>
  <c r="AB53" i="20"/>
  <c r="AB101" i="20"/>
  <c r="AB385" i="20"/>
  <c r="AC284" i="20"/>
  <c r="W284" i="20" s="1"/>
  <c r="V284" i="20" s="1"/>
  <c r="AD261" i="20"/>
  <c r="AB72" i="20"/>
  <c r="AD383" i="20"/>
  <c r="AC56" i="20"/>
  <c r="W56" i="20" s="1"/>
  <c r="V56" i="20" s="1"/>
  <c r="AB297" i="20"/>
  <c r="W297" i="20" s="1"/>
  <c r="V297" i="20" s="1"/>
  <c r="AB85" i="20"/>
  <c r="AD311" i="20"/>
  <c r="AB339" i="20"/>
  <c r="W339" i="20" s="1"/>
  <c r="V339" i="20" s="1"/>
  <c r="AC300" i="20"/>
  <c r="W300" i="20" s="1"/>
  <c r="V300" i="20" s="1"/>
  <c r="AB377" i="20"/>
  <c r="AD376" i="20"/>
  <c r="AB44" i="20"/>
  <c r="AD341" i="20"/>
  <c r="AB319" i="20"/>
  <c r="W319" i="20" s="1"/>
  <c r="V319" i="20" s="1"/>
  <c r="AD264" i="20"/>
  <c r="AC277" i="20"/>
  <c r="W277" i="20" s="1"/>
  <c r="V277" i="20" s="1"/>
  <c r="AB312" i="20"/>
  <c r="AC62" i="20"/>
  <c r="W62" i="20" s="1"/>
  <c r="V62" i="20" s="1"/>
  <c r="AC86" i="20"/>
  <c r="W86" i="20" s="1"/>
  <c r="V86" i="20" s="1"/>
  <c r="AD93" i="20"/>
  <c r="AC267" i="20"/>
  <c r="W267" i="20" s="1"/>
  <c r="V267" i="20" s="1"/>
  <c r="AB48" i="20"/>
  <c r="AD323" i="20"/>
  <c r="AD288" i="20"/>
  <c r="AD272" i="20"/>
  <c r="AC378" i="20"/>
  <c r="W378" i="20" s="1"/>
  <c r="V378" i="20" s="1"/>
  <c r="AD324" i="20"/>
  <c r="AD316" i="20"/>
  <c r="AC30" i="20"/>
  <c r="W30" i="20" s="1"/>
  <c r="V30" i="20" s="1"/>
  <c r="AB58" i="20"/>
  <c r="AD260" i="20"/>
  <c r="AD334" i="20"/>
  <c r="AD103" i="20"/>
  <c r="AB63" i="20"/>
  <c r="AD380" i="20"/>
  <c r="AB71" i="20"/>
  <c r="AD95" i="20"/>
  <c r="AB102" i="20"/>
  <c r="W102" i="20" s="1"/>
  <c r="V102" i="20" s="1"/>
  <c r="AD386" i="20"/>
  <c r="AD89" i="20"/>
  <c r="AB41" i="20"/>
  <c r="AC41" i="20" s="1"/>
  <c r="AD305" i="20"/>
  <c r="AD332" i="20"/>
  <c r="AD96" i="20"/>
  <c r="AD269" i="20"/>
  <c r="AD327" i="20"/>
  <c r="AB379" i="20"/>
  <c r="W379" i="20" s="1"/>
  <c r="V379" i="20" s="1"/>
  <c r="AB318" i="20"/>
  <c r="AB282" i="20"/>
  <c r="AD276" i="20"/>
  <c r="AC57" i="20"/>
  <c r="W57" i="20" s="1"/>
  <c r="V57" i="20" s="1"/>
  <c r="AB296" i="20"/>
  <c r="AB303" i="20"/>
  <c r="W303" i="20" s="1"/>
  <c r="V303" i="20" s="1"/>
  <c r="AB333" i="20"/>
  <c r="W333" i="20" s="1"/>
  <c r="V333" i="20" s="1"/>
  <c r="AC105" i="20"/>
  <c r="W105" i="20" s="1"/>
  <c r="V105" i="20" s="1"/>
  <c r="AD289" i="20"/>
  <c r="AD97" i="20"/>
  <c r="AC294" i="20"/>
  <c r="W294" i="20" s="1"/>
  <c r="V294" i="20" s="1"/>
  <c r="AB331" i="20"/>
  <c r="AB91" i="20"/>
  <c r="AB281" i="20"/>
  <c r="AD321" i="20"/>
  <c r="AC301" i="20"/>
  <c r="W301" i="20" s="1"/>
  <c r="V301" i="20" s="1"/>
  <c r="AC273" i="20"/>
  <c r="W273" i="20" s="1"/>
  <c r="V273" i="20" s="1"/>
  <c r="AD308" i="20"/>
  <c r="AD270" i="20"/>
  <c r="AB19" i="20"/>
  <c r="AB328" i="20"/>
  <c r="AB280" i="20"/>
  <c r="AB107" i="20"/>
  <c r="AD329" i="20"/>
  <c r="AD268" i="20"/>
  <c r="AC336" i="20"/>
  <c r="AB384" i="20"/>
  <c r="AB310" i="20"/>
  <c r="AC98" i="20"/>
  <c r="W98" i="20" s="1"/>
  <c r="V98" i="20" s="1"/>
  <c r="AC83" i="20"/>
  <c r="W83" i="20" s="1"/>
  <c r="V83" i="20" s="1"/>
  <c r="AD322" i="20"/>
  <c r="AD304" i="20"/>
  <c r="AB22" i="20"/>
  <c r="AB40" i="20"/>
  <c r="AC40" i="20" s="1"/>
  <c r="X42" i="20"/>
  <c r="Y42" i="20"/>
  <c r="Y5" i="20" s="1"/>
  <c r="Z42" i="20"/>
  <c r="AB330" i="20"/>
  <c r="AB59" i="20"/>
  <c r="AB374" i="20"/>
  <c r="AC309" i="20"/>
  <c r="W309" i="20" s="1"/>
  <c r="V309" i="20" s="1"/>
  <c r="AC47" i="20"/>
  <c r="AC99" i="20"/>
  <c r="AC39" i="20"/>
  <c r="W39" i="20" s="1"/>
  <c r="V39" i="20" s="1"/>
  <c r="AD340" i="20"/>
  <c r="AD306" i="20"/>
  <c r="AB27" i="20"/>
  <c r="AB274" i="20"/>
  <c r="W274" i="20" s="1"/>
  <c r="V274" i="20" s="1"/>
  <c r="AD320" i="20"/>
  <c r="AD314" i="20"/>
  <c r="AB37" i="20"/>
  <c r="AC37" i="20" s="1"/>
  <c r="AD94" i="20"/>
  <c r="AD313" i="20"/>
  <c r="AD338" i="20"/>
  <c r="AB51" i="20"/>
  <c r="AC82" i="20"/>
  <c r="W82" i="20" s="1"/>
  <c r="V82" i="20" s="1"/>
  <c r="AD375" i="20"/>
  <c r="AD258" i="20"/>
  <c r="AD286" i="20"/>
  <c r="AB66" i="20"/>
  <c r="AD382" i="20"/>
  <c r="AB302" i="20"/>
  <c r="AD342" i="20"/>
  <c r="AB326" i="20"/>
  <c r="W326" i="20" s="1"/>
  <c r="V326" i="20" s="1"/>
  <c r="AD278" i="20"/>
  <c r="AB298" i="20"/>
  <c r="AB8" i="20"/>
  <c r="AD262" i="20"/>
  <c r="AD266" i="20"/>
  <c r="AB402" i="20"/>
  <c r="W402" i="20" s="1"/>
  <c r="V402" i="20" s="1"/>
  <c r="AD84" i="20"/>
  <c r="AC84" i="20"/>
  <c r="W84" i="20" s="1"/>
  <c r="V84" i="20" s="1"/>
  <c r="AC28" i="20"/>
  <c r="W28" i="20" s="1"/>
  <c r="V28" i="20" s="1"/>
  <c r="AD293" i="20"/>
  <c r="AC293" i="20"/>
  <c r="W293" i="20" s="1"/>
  <c r="V293" i="20" s="1"/>
  <c r="U293" i="20" s="1"/>
  <c r="AD384" i="20"/>
  <c r="AC384" i="20"/>
  <c r="AD107" i="20"/>
  <c r="AC107" i="20"/>
  <c r="AD325" i="20"/>
  <c r="AC325" i="20"/>
  <c r="AC29" i="20"/>
  <c r="AD271" i="20"/>
  <c r="AC271" i="20"/>
  <c r="AD377" i="20"/>
  <c r="AC377" i="20"/>
  <c r="AD101" i="20"/>
  <c r="AC101" i="20"/>
  <c r="AD310" i="20"/>
  <c r="AC310" i="20"/>
  <c r="AD379" i="20"/>
  <c r="AC379" i="20"/>
  <c r="AD102" i="20"/>
  <c r="AC102" i="20"/>
  <c r="AD263" i="20"/>
  <c r="AC263" i="20"/>
  <c r="AC38" i="20"/>
  <c r="W38" i="20" s="1"/>
  <c r="V38" i="20" s="1"/>
  <c r="AC63" i="20"/>
  <c r="AD63" i="20" s="1"/>
  <c r="AD319" i="20"/>
  <c r="AC319" i="20"/>
  <c r="AD298" i="20"/>
  <c r="AC298" i="20"/>
  <c r="AC85" i="20"/>
  <c r="AD85" i="20" s="1"/>
  <c r="AD302" i="20"/>
  <c r="AC302" i="20"/>
  <c r="AD297" i="20"/>
  <c r="AC297" i="20"/>
  <c r="AD381" i="20"/>
  <c r="AC381" i="20"/>
  <c r="AD312" i="20"/>
  <c r="AC312" i="20"/>
  <c r="AD282" i="20"/>
  <c r="AC282" i="20"/>
  <c r="AD333" i="20"/>
  <c r="AC333" i="20"/>
  <c r="AC16" i="20"/>
  <c r="W16" i="20" s="1"/>
  <c r="V16" i="20" s="1"/>
  <c r="AD296" i="20"/>
  <c r="AC296" i="20"/>
  <c r="AC26" i="20"/>
  <c r="W26" i="20" s="1"/>
  <c r="V26" i="20" s="1"/>
  <c r="AD299" i="20"/>
  <c r="AC299" i="20"/>
  <c r="W299" i="20" s="1"/>
  <c r="V299" i="20" s="1"/>
  <c r="AD259" i="20"/>
  <c r="AC259" i="20"/>
  <c r="AC20" i="20"/>
  <c r="AC23" i="20"/>
  <c r="W23" i="20" s="1"/>
  <c r="V23" i="20" s="1"/>
  <c r="AC12" i="20"/>
  <c r="W12" i="20" s="1"/>
  <c r="V12" i="20" s="1"/>
  <c r="AD374" i="20"/>
  <c r="AC374" i="20"/>
  <c r="AB17" i="20"/>
  <c r="AC25" i="20"/>
  <c r="AD274" i="20"/>
  <c r="AC274" i="20"/>
  <c r="AD318" i="20"/>
  <c r="AC318" i="20"/>
  <c r="AD265" i="20"/>
  <c r="AC265" i="20"/>
  <c r="AD335" i="20"/>
  <c r="AC335" i="20"/>
  <c r="AD303" i="20"/>
  <c r="AC303" i="20"/>
  <c r="AD283" i="20"/>
  <c r="AC283" i="20"/>
  <c r="AD328" i="20"/>
  <c r="AC328" i="20"/>
  <c r="AC76" i="20"/>
  <c r="AD76" i="20" s="1"/>
  <c r="AD402" i="20"/>
  <c r="AC402" i="20"/>
  <c r="AD295" i="20"/>
  <c r="AC295" i="20"/>
  <c r="W295" i="20" s="1"/>
  <c r="V295" i="20" s="1"/>
  <c r="AC68" i="20"/>
  <c r="AD68" i="20" s="1"/>
  <c r="AD330" i="20"/>
  <c r="AC330" i="20"/>
  <c r="AD339" i="20"/>
  <c r="AC339" i="20"/>
  <c r="AD287" i="20"/>
  <c r="AC287" i="20"/>
  <c r="AC331" i="20"/>
  <c r="AD91" i="20"/>
  <c r="AC91" i="20"/>
  <c r="AD92" i="20"/>
  <c r="AC92" i="20"/>
  <c r="AC54" i="20"/>
  <c r="AD54" i="20" s="1"/>
  <c r="AD255" i="20"/>
  <c r="AC255" i="20"/>
  <c r="W255" i="20" s="1"/>
  <c r="V255" i="20" s="1"/>
  <c r="AD326" i="20"/>
  <c r="AC326" i="20"/>
  <c r="AC51" i="20"/>
  <c r="AD51" i="20" s="1"/>
  <c r="AD281" i="20"/>
  <c r="AC281" i="20"/>
  <c r="AD373" i="20"/>
  <c r="AC373" i="20"/>
  <c r="AD279" i="20"/>
  <c r="AC279" i="20"/>
  <c r="W279" i="20" s="1"/>
  <c r="V279" i="20" s="1"/>
  <c r="AD280" i="20"/>
  <c r="AC280" i="20"/>
  <c r="AD385" i="20"/>
  <c r="AC385" i="20"/>
  <c r="AD60" i="20"/>
  <c r="AD46" i="20"/>
  <c r="W385" i="20" l="1"/>
  <c r="V385" i="20" s="1"/>
  <c r="W381" i="20"/>
  <c r="V381" i="20" s="1"/>
  <c r="W287" i="20"/>
  <c r="V287" i="20" s="1"/>
  <c r="W283" i="20"/>
  <c r="V283" i="20" s="1"/>
  <c r="W373" i="20"/>
  <c r="V373" i="20" s="1"/>
  <c r="U373" i="20" s="1"/>
  <c r="W51" i="20"/>
  <c r="V51" i="20" s="1"/>
  <c r="W302" i="20"/>
  <c r="V302" i="20" s="1"/>
  <c r="W310" i="20"/>
  <c r="V310" i="20" s="1"/>
  <c r="W331" i="20"/>
  <c r="V331" i="20" s="1"/>
  <c r="W54" i="20"/>
  <c r="V54" i="20" s="1"/>
  <c r="W263" i="20"/>
  <c r="V263" i="20" s="1"/>
  <c r="U263" i="20" s="1"/>
  <c r="W76" i="20"/>
  <c r="V76" i="20" s="1"/>
  <c r="U84" i="20"/>
  <c r="W280" i="20"/>
  <c r="V280" i="20" s="1"/>
  <c r="W53" i="20"/>
  <c r="V53" i="20" s="1"/>
  <c r="W328" i="20"/>
  <c r="V328" i="20" s="1"/>
  <c r="W91" i="20"/>
  <c r="V91" i="20" s="1"/>
  <c r="W68" i="20"/>
  <c r="V68" i="20" s="1"/>
  <c r="U279" i="20"/>
  <c r="U255" i="20"/>
  <c r="W384" i="20"/>
  <c r="V384" i="20" s="1"/>
  <c r="W63" i="20"/>
  <c r="V63" i="20" s="1"/>
  <c r="W377" i="20"/>
  <c r="V377" i="20" s="1"/>
  <c r="U377" i="20" s="1"/>
  <c r="W107" i="20"/>
  <c r="V107" i="20" s="1"/>
  <c r="W85" i="20"/>
  <c r="V85" i="20" s="1"/>
  <c r="W101" i="20"/>
  <c r="V101" i="20" s="1"/>
  <c r="W265" i="20"/>
  <c r="V265" i="20" s="1"/>
  <c r="W330" i="20"/>
  <c r="V330" i="20" s="1"/>
  <c r="W281" i="20"/>
  <c r="V281" i="20" s="1"/>
  <c r="W296" i="20"/>
  <c r="V296" i="20" s="1"/>
  <c r="W325" i="20"/>
  <c r="V325" i="20" s="1"/>
  <c r="U295" i="20"/>
  <c r="W298" i="20"/>
  <c r="V298" i="20" s="1"/>
  <c r="W282" i="20"/>
  <c r="V282" i="20" s="1"/>
  <c r="W312" i="20"/>
  <c r="V312" i="20" s="1"/>
  <c r="W92" i="20"/>
  <c r="V92" i="20" s="1"/>
  <c r="W374" i="20"/>
  <c r="V374" i="20" s="1"/>
  <c r="W318" i="20"/>
  <c r="V318" i="20" s="1"/>
  <c r="Z4" i="20"/>
  <c r="AC59" i="20"/>
  <c r="AD59" i="20" s="1"/>
  <c r="AC53" i="20"/>
  <c r="AD53" i="20" s="1"/>
  <c r="AB9" i="20"/>
  <c r="AC58" i="20"/>
  <c r="AD58" i="20" s="1"/>
  <c r="AC80" i="20"/>
  <c r="AD80" i="20" s="1"/>
  <c r="AC72" i="20"/>
  <c r="AD72" i="20" s="1"/>
  <c r="AC71" i="20"/>
  <c r="AD71" i="20" s="1"/>
  <c r="AC66" i="20"/>
  <c r="AD66" i="20" s="1"/>
  <c r="AC48" i="20"/>
  <c r="AD48" i="20" s="1"/>
  <c r="AC44" i="20"/>
  <c r="AD44" i="20" s="1"/>
  <c r="V20" i="20"/>
  <c r="Z5" i="20"/>
  <c r="X4" i="20"/>
  <c r="X5" i="20"/>
  <c r="Y4" i="20"/>
  <c r="AA7" i="20"/>
  <c r="AC387" i="20"/>
  <c r="W387" i="20" s="1"/>
  <c r="V387" i="20" s="1"/>
  <c r="AC285" i="20"/>
  <c r="W285" i="20" s="1"/>
  <c r="V285" i="20" s="1"/>
  <c r="AD317" i="20"/>
  <c r="AD331" i="20"/>
  <c r="U303" i="20"/>
  <c r="U402" i="20"/>
  <c r="U319" i="20"/>
  <c r="AC27" i="20"/>
  <c r="W27" i="20"/>
  <c r="V27" i="20" s="1"/>
  <c r="W41" i="20"/>
  <c r="V41" i="20" s="1"/>
  <c r="W37" i="20"/>
  <c r="V37" i="20" s="1"/>
  <c r="W40" i="20"/>
  <c r="V40" i="20" s="1"/>
  <c r="U40" i="20" s="1"/>
  <c r="AC11" i="20"/>
  <c r="W11" i="20" s="1"/>
  <c r="V11" i="20" s="1"/>
  <c r="AC290" i="20"/>
  <c r="W290" i="20" s="1"/>
  <c r="V290" i="20" s="1"/>
  <c r="AD291" i="20"/>
  <c r="AD79" i="20"/>
  <c r="U79" i="20" s="1"/>
  <c r="AC64" i="20"/>
  <c r="AC21" i="20"/>
  <c r="AD275" i="20"/>
  <c r="U275" i="20" s="1"/>
  <c r="AC100" i="20"/>
  <c r="W100" i="20" s="1"/>
  <c r="V100" i="20" s="1"/>
  <c r="U100" i="20" s="1"/>
  <c r="AC257" i="20"/>
  <c r="W257" i="20" s="1"/>
  <c r="V257" i="20" s="1"/>
  <c r="AD105" i="20"/>
  <c r="AD267" i="20"/>
  <c r="AC104" i="20"/>
  <c r="W104" i="20" s="1"/>
  <c r="V104" i="20" s="1"/>
  <c r="AC70" i="20"/>
  <c r="AC315" i="20"/>
  <c r="W315" i="20" s="1"/>
  <c r="V315" i="20" s="1"/>
  <c r="AC61" i="20"/>
  <c r="AD292" i="20"/>
  <c r="U292" i="20" s="1"/>
  <c r="AD24" i="20"/>
  <c r="U24" i="20" s="1"/>
  <c r="AD52" i="20"/>
  <c r="U52" i="20" s="1"/>
  <c r="AD307" i="20"/>
  <c r="AB10" i="20"/>
  <c r="AC337" i="20"/>
  <c r="W337" i="20" s="1"/>
  <c r="V337" i="20" s="1"/>
  <c r="AC261" i="20"/>
  <c r="W261" i="20" s="1"/>
  <c r="V261" i="20" s="1"/>
  <c r="AC341" i="20"/>
  <c r="W341" i="20" s="1"/>
  <c r="V341" i="20" s="1"/>
  <c r="AC69" i="20"/>
  <c r="AC89" i="20"/>
  <c r="W89" i="20" s="1"/>
  <c r="V89" i="20" s="1"/>
  <c r="AD30" i="20"/>
  <c r="AC311" i="20"/>
  <c r="W311" i="20" s="1"/>
  <c r="V311" i="20" s="1"/>
  <c r="AD90" i="20"/>
  <c r="AD284" i="20"/>
  <c r="AD50" i="20"/>
  <c r="AD106" i="20"/>
  <c r="AC78" i="20"/>
  <c r="AD277" i="20"/>
  <c r="AC65" i="20"/>
  <c r="AC383" i="20"/>
  <c r="W383" i="20" s="1"/>
  <c r="V383" i="20" s="1"/>
  <c r="AC288" i="20"/>
  <c r="W288" i="20" s="1"/>
  <c r="V288" i="20" s="1"/>
  <c r="AD16" i="20"/>
  <c r="AD12" i="20"/>
  <c r="AD11" i="20"/>
  <c r="AD56" i="20"/>
  <c r="AC81" i="20"/>
  <c r="AD99" i="20"/>
  <c r="AC15" i="20"/>
  <c r="AD15" i="20" s="1"/>
  <c r="AC73" i="20"/>
  <c r="AD300" i="20"/>
  <c r="U300" i="20" s="1"/>
  <c r="AC264" i="20"/>
  <c r="W264" i="20" s="1"/>
  <c r="V264" i="20" s="1"/>
  <c r="AD47" i="20"/>
  <c r="U47" i="20" s="1"/>
  <c r="AC321" i="20"/>
  <c r="W321" i="20" s="1"/>
  <c r="V321" i="20" s="1"/>
  <c r="AC14" i="20"/>
  <c r="AC332" i="20"/>
  <c r="W332" i="20" s="1"/>
  <c r="V332" i="20" s="1"/>
  <c r="AD82" i="20"/>
  <c r="AD294" i="20"/>
  <c r="AC276" i="20"/>
  <c r="W276" i="20" s="1"/>
  <c r="V276" i="20" s="1"/>
  <c r="AC334" i="20"/>
  <c r="W334" i="20" s="1"/>
  <c r="V334" i="20" s="1"/>
  <c r="AD62" i="20"/>
  <c r="AD378" i="20"/>
  <c r="U378" i="20" s="1"/>
  <c r="AC87" i="20"/>
  <c r="AC376" i="20"/>
  <c r="W376" i="20" s="1"/>
  <c r="V376" i="20" s="1"/>
  <c r="AC93" i="20"/>
  <c r="W93" i="20" s="1"/>
  <c r="V93" i="20" s="1"/>
  <c r="AC386" i="20"/>
  <c r="W386" i="20" s="1"/>
  <c r="V386" i="20" s="1"/>
  <c r="AC88" i="20"/>
  <c r="AD273" i="20"/>
  <c r="AC97" i="20"/>
  <c r="W97" i="20" s="1"/>
  <c r="V97" i="20" s="1"/>
  <c r="AC327" i="20"/>
  <c r="W327" i="20" s="1"/>
  <c r="V327" i="20" s="1"/>
  <c r="AD336" i="20"/>
  <c r="U336" i="20" s="1"/>
  <c r="AD83" i="20"/>
  <c r="AC270" i="20"/>
  <c r="W270" i="20" s="1"/>
  <c r="V270" i="20" s="1"/>
  <c r="AD86" i="20"/>
  <c r="AC260" i="20"/>
  <c r="W260" i="20" s="1"/>
  <c r="V260" i="20" s="1"/>
  <c r="AD57" i="20"/>
  <c r="AC308" i="20"/>
  <c r="W308" i="20" s="1"/>
  <c r="V308" i="20" s="1"/>
  <c r="AC340" i="20"/>
  <c r="W340" i="20" s="1"/>
  <c r="V340" i="20" s="1"/>
  <c r="AC272" i="20"/>
  <c r="W272" i="20" s="1"/>
  <c r="V272" i="20" s="1"/>
  <c r="AC103" i="20"/>
  <c r="W103" i="20" s="1"/>
  <c r="V103" i="20" s="1"/>
  <c r="AC74" i="20"/>
  <c r="AC18" i="20"/>
  <c r="AC320" i="20"/>
  <c r="W320" i="20" s="1"/>
  <c r="V320" i="20" s="1"/>
  <c r="AC258" i="20"/>
  <c r="W258" i="20" s="1"/>
  <c r="V258" i="20" s="1"/>
  <c r="AC323" i="20"/>
  <c r="W323" i="20" s="1"/>
  <c r="V323" i="20" s="1"/>
  <c r="AC305" i="20"/>
  <c r="W305" i="20" s="1"/>
  <c r="V305" i="20" s="1"/>
  <c r="AC289" i="20"/>
  <c r="W289" i="20" s="1"/>
  <c r="V289" i="20" s="1"/>
  <c r="AC67" i="20"/>
  <c r="AC95" i="20"/>
  <c r="W95" i="20" s="1"/>
  <c r="V95" i="20" s="1"/>
  <c r="AC269" i="20"/>
  <c r="W269" i="20" s="1"/>
  <c r="V269" i="20" s="1"/>
  <c r="AC45" i="20"/>
  <c r="AC324" i="20"/>
  <c r="W324" i="20" s="1"/>
  <c r="V324" i="20" s="1"/>
  <c r="AC278" i="20"/>
  <c r="W278" i="20" s="1"/>
  <c r="V278" i="20" s="1"/>
  <c r="AC380" i="20"/>
  <c r="W380" i="20" s="1"/>
  <c r="V380" i="20" s="1"/>
  <c r="AD309" i="20"/>
  <c r="AC55" i="20"/>
  <c r="AC316" i="20"/>
  <c r="W316" i="20" s="1"/>
  <c r="V316" i="20" s="1"/>
  <c r="AC77" i="20"/>
  <c r="AC94" i="20"/>
  <c r="W94" i="20" s="1"/>
  <c r="V94" i="20" s="1"/>
  <c r="AD20" i="20"/>
  <c r="AD98" i="20"/>
  <c r="AC375" i="20"/>
  <c r="W375" i="20" s="1"/>
  <c r="V375" i="20" s="1"/>
  <c r="AD301" i="20"/>
  <c r="AC13" i="20"/>
  <c r="AC96" i="20"/>
  <c r="W96" i="20" s="1"/>
  <c r="V96" i="20" s="1"/>
  <c r="AC329" i="20"/>
  <c r="W329" i="20" s="1"/>
  <c r="V329" i="20" s="1"/>
  <c r="AC43" i="20"/>
  <c r="AD23" i="20"/>
  <c r="U23" i="20" s="1"/>
  <c r="AA42" i="20"/>
  <c r="AB42" i="20" s="1"/>
  <c r="AC42" i="20" s="1"/>
  <c r="AD42" i="20" s="1"/>
  <c r="AC19" i="20"/>
  <c r="AD19" i="20" s="1"/>
  <c r="AC8" i="20"/>
  <c r="W8" i="20" s="1"/>
  <c r="V8" i="20" s="1"/>
  <c r="U8" i="20" s="1"/>
  <c r="AC22" i="20"/>
  <c r="AD22" i="20" s="1"/>
  <c r="AC304" i="20"/>
  <c r="W304" i="20" s="1"/>
  <c r="V304" i="20" s="1"/>
  <c r="AC266" i="20"/>
  <c r="W266" i="20" s="1"/>
  <c r="V266" i="20" s="1"/>
  <c r="AD25" i="20"/>
  <c r="AC268" i="20"/>
  <c r="W268" i="20" s="1"/>
  <c r="V268" i="20" s="1"/>
  <c r="AD39" i="20"/>
  <c r="AC49" i="20"/>
  <c r="AC322" i="20"/>
  <c r="W322" i="20" s="1"/>
  <c r="V322" i="20" s="1"/>
  <c r="AC338" i="20"/>
  <c r="W338" i="20" s="1"/>
  <c r="V338" i="20" s="1"/>
  <c r="AC262" i="20"/>
  <c r="W262" i="20" s="1"/>
  <c r="V262" i="20" s="1"/>
  <c r="AD26" i="20"/>
  <c r="AD38" i="20"/>
  <c r="AD37" i="20"/>
  <c r="AD29" i="20"/>
  <c r="AD27" i="20"/>
  <c r="AD41" i="20"/>
  <c r="AD28" i="20"/>
  <c r="U28" i="20" s="1"/>
  <c r="AD40" i="20"/>
  <c r="AC313" i="20"/>
  <c r="W313" i="20" s="1"/>
  <c r="V313" i="20" s="1"/>
  <c r="AC75" i="20"/>
  <c r="AC306" i="20"/>
  <c r="W306" i="20" s="1"/>
  <c r="V306" i="20" s="1"/>
  <c r="AC314" i="20"/>
  <c r="W314" i="20" s="1"/>
  <c r="V314" i="20" s="1"/>
  <c r="AC286" i="20"/>
  <c r="W286" i="20" s="1"/>
  <c r="V286" i="20" s="1"/>
  <c r="AC382" i="20"/>
  <c r="W382" i="20" s="1"/>
  <c r="V382" i="20" s="1"/>
  <c r="AC342" i="20"/>
  <c r="W342" i="20" s="1"/>
  <c r="V342" i="20" s="1"/>
  <c r="AD256" i="20"/>
  <c r="AC256" i="20"/>
  <c r="W256" i="20" s="1"/>
  <c r="V256" i="20" s="1"/>
  <c r="AC17" i="20"/>
  <c r="W17" i="20" s="1"/>
  <c r="V17" i="20" s="1"/>
  <c r="AC9" i="20"/>
  <c r="W9" i="20" s="1"/>
  <c r="S17" i="44" s="1"/>
  <c r="U25" i="20"/>
  <c r="U259" i="20"/>
  <c r="U56" i="20"/>
  <c r="U60" i="20"/>
  <c r="U12" i="20"/>
  <c r="U26" i="20"/>
  <c r="U39" i="20"/>
  <c r="U299" i="20"/>
  <c r="U98" i="20"/>
  <c r="U277" i="20"/>
  <c r="U309" i="20"/>
  <c r="U46" i="20"/>
  <c r="U50" i="20"/>
  <c r="U30" i="20"/>
  <c r="U267" i="20"/>
  <c r="U106" i="20"/>
  <c r="U317" i="20"/>
  <c r="U57" i="20"/>
  <c r="U379" i="20"/>
  <c r="U38" i="20"/>
  <c r="U294" i="20"/>
  <c r="U86" i="20"/>
  <c r="U297" i="20"/>
  <c r="U291" i="20"/>
  <c r="U284" i="20"/>
  <c r="U273" i="20"/>
  <c r="U82" i="20"/>
  <c r="U335" i="20"/>
  <c r="U62" i="20"/>
  <c r="U265" i="20"/>
  <c r="U16" i="20"/>
  <c r="U99" i="20"/>
  <c r="U326" i="20"/>
  <c r="U307" i="20"/>
  <c r="U339" i="20"/>
  <c r="U90" i="20"/>
  <c r="U271" i="20"/>
  <c r="U83" i="20"/>
  <c r="U105" i="20"/>
  <c r="U102" i="20"/>
  <c r="U301" i="20"/>
  <c r="U274" i="20"/>
  <c r="U333" i="20"/>
  <c r="U29" i="20"/>
  <c r="U54" i="20" l="1"/>
  <c r="U268" i="20"/>
  <c r="U91" i="20"/>
  <c r="U285" i="20"/>
  <c r="U385" i="20"/>
  <c r="U282" i="20"/>
  <c r="U330" i="20"/>
  <c r="U296" i="20"/>
  <c r="U281" i="20"/>
  <c r="U338" i="20"/>
  <c r="U103" i="20"/>
  <c r="U375" i="20"/>
  <c r="U322" i="20"/>
  <c r="U380" i="20"/>
  <c r="U302" i="20"/>
  <c r="U289" i="20"/>
  <c r="U287" i="20"/>
  <c r="U107" i="20"/>
  <c r="U340" i="20"/>
  <c r="U325" i="20"/>
  <c r="U305" i="20"/>
  <c r="U341" i="20"/>
  <c r="U328" i="20"/>
  <c r="U278" i="20"/>
  <c r="U381" i="20"/>
  <c r="U286" i="20"/>
  <c r="U260" i="20"/>
  <c r="W44" i="20"/>
  <c r="V44" i="20" s="1"/>
  <c r="U337" i="20"/>
  <c r="U101" i="20"/>
  <c r="U310" i="20"/>
  <c r="U332" i="20"/>
  <c r="U94" i="20"/>
  <c r="U298" i="20"/>
  <c r="U63" i="20"/>
  <c r="W48" i="20"/>
  <c r="V48" i="20" s="1"/>
  <c r="U384" i="20"/>
  <c r="U306" i="20"/>
  <c r="U93" i="20"/>
  <c r="U383" i="20"/>
  <c r="U51" i="20"/>
  <c r="W59" i="20"/>
  <c r="U76" i="20"/>
  <c r="U374" i="20"/>
  <c r="U283" i="20"/>
  <c r="U258" i="20"/>
  <c r="U318" i="20"/>
  <c r="U89" i="20"/>
  <c r="U376" i="20"/>
  <c r="U315" i="20"/>
  <c r="W72" i="20"/>
  <c r="V72" i="20" s="1"/>
  <c r="U321" i="20"/>
  <c r="U324" i="20"/>
  <c r="U257" i="20"/>
  <c r="U261" i="20"/>
  <c r="U272" i="20"/>
  <c r="W58" i="20"/>
  <c r="U316" i="20"/>
  <c r="U68" i="20"/>
  <c r="W19" i="20"/>
  <c r="V19" i="20" s="1"/>
  <c r="W71" i="20"/>
  <c r="U53" i="20"/>
  <c r="U280" i="20"/>
  <c r="AD55" i="20"/>
  <c r="W55" i="20"/>
  <c r="AD67" i="20"/>
  <c r="W67" i="20"/>
  <c r="U329" i="20"/>
  <c r="U92" i="20"/>
  <c r="U386" i="20"/>
  <c r="AD87" i="20"/>
  <c r="W87" i="20"/>
  <c r="AD14" i="20"/>
  <c r="W14" i="20"/>
  <c r="AD81" i="20"/>
  <c r="W81" i="20"/>
  <c r="V81" i="20" s="1"/>
  <c r="W22" i="20"/>
  <c r="U276" i="20"/>
  <c r="U96" i="20"/>
  <c r="U327" i="20"/>
  <c r="AD18" i="20"/>
  <c r="W18" i="20"/>
  <c r="AD74" i="20"/>
  <c r="W74" i="20"/>
  <c r="U288" i="20"/>
  <c r="AD13" i="20"/>
  <c r="W13" i="20"/>
  <c r="AD65" i="20"/>
  <c r="W65" i="20"/>
  <c r="V65" i="20" s="1"/>
  <c r="U342" i="20"/>
  <c r="U312" i="20"/>
  <c r="U266" i="20"/>
  <c r="U308" i="20"/>
  <c r="U269" i="20"/>
  <c r="AD49" i="20"/>
  <c r="W49" i="20"/>
  <c r="V49" i="20" s="1"/>
  <c r="AD78" i="20"/>
  <c r="W78" i="20"/>
  <c r="AD69" i="20"/>
  <c r="W69" i="20"/>
  <c r="U320" i="20"/>
  <c r="U97" i="20"/>
  <c r="U311" i="20"/>
  <c r="U256" i="20"/>
  <c r="AD61" i="20"/>
  <c r="W61" i="20"/>
  <c r="V61" i="20" s="1"/>
  <c r="U95" i="20"/>
  <c r="AD77" i="20"/>
  <c r="W77" i="20"/>
  <c r="V77" i="20" s="1"/>
  <c r="U314" i="20"/>
  <c r="U323" i="20"/>
  <c r="U304" i="20"/>
  <c r="W66" i="20"/>
  <c r="U382" i="20"/>
  <c r="AD73" i="20"/>
  <c r="W73" i="20"/>
  <c r="U313" i="20"/>
  <c r="U104" i="20"/>
  <c r="U270" i="20"/>
  <c r="U85" i="20"/>
  <c r="AD21" i="20"/>
  <c r="W21" i="20"/>
  <c r="U334" i="20"/>
  <c r="U262" i="20"/>
  <c r="U290" i="20"/>
  <c r="U264" i="20"/>
  <c r="U387" i="20"/>
  <c r="AD75" i="20"/>
  <c r="W75" i="20"/>
  <c r="V75" i="20" s="1"/>
  <c r="AD43" i="20"/>
  <c r="W43" i="20"/>
  <c r="AD45" i="20"/>
  <c r="W45" i="20"/>
  <c r="V45" i="20" s="1"/>
  <c r="AD88" i="20"/>
  <c r="W88" i="20"/>
  <c r="V88" i="20" s="1"/>
  <c r="AD70" i="20"/>
  <c r="W70" i="20"/>
  <c r="AD64" i="20"/>
  <c r="W64" i="20"/>
  <c r="U331" i="20"/>
  <c r="W15" i="20"/>
  <c r="V15" i="20" s="1"/>
  <c r="W80" i="20"/>
  <c r="I8" i="44"/>
  <c r="I19" i="44"/>
  <c r="H19" i="44" s="1"/>
  <c r="S16" i="44"/>
  <c r="I16" i="44"/>
  <c r="H16" i="44" s="1"/>
  <c r="S19" i="44"/>
  <c r="U20" i="20"/>
  <c r="AA4" i="20"/>
  <c r="AA5" i="20"/>
  <c r="V9" i="20"/>
  <c r="AB7" i="20"/>
  <c r="U41" i="20"/>
  <c r="U27" i="20"/>
  <c r="U37" i="20"/>
  <c r="S11" i="44"/>
  <c r="U11" i="20"/>
  <c r="S12" i="44"/>
  <c r="I12" i="44"/>
  <c r="H12" i="44" s="1"/>
  <c r="AC10" i="20"/>
  <c r="W10" i="20" s="1"/>
  <c r="W42" i="20"/>
  <c r="V42" i="20" s="1"/>
  <c r="I9" i="44" s="1"/>
  <c r="AD17" i="20"/>
  <c r="U17" i="20" s="1"/>
  <c r="P16" i="44" s="1"/>
  <c r="AD8" i="20"/>
  <c r="U72" i="20" l="1"/>
  <c r="U19" i="20"/>
  <c r="U44" i="20"/>
  <c r="V59" i="20"/>
  <c r="U59" i="20" s="1"/>
  <c r="U48" i="20"/>
  <c r="S18" i="44"/>
  <c r="V10" i="20"/>
  <c r="V21" i="20"/>
  <c r="U21" i="20" s="1"/>
  <c r="V22" i="20"/>
  <c r="U22" i="20" s="1"/>
  <c r="U75" i="20"/>
  <c r="V66" i="20"/>
  <c r="U66" i="20" s="1"/>
  <c r="U61" i="20"/>
  <c r="V69" i="20"/>
  <c r="U69" i="20" s="1"/>
  <c r="V74" i="20"/>
  <c r="U74" i="20" s="1"/>
  <c r="V71" i="20"/>
  <c r="U71" i="20" s="1"/>
  <c r="V80" i="20"/>
  <c r="U80" i="20" s="1"/>
  <c r="U88" i="20"/>
  <c r="U15" i="20"/>
  <c r="V78" i="20"/>
  <c r="U78" i="20" s="1"/>
  <c r="V18" i="20"/>
  <c r="U18" i="20" s="1"/>
  <c r="U81" i="20"/>
  <c r="V67" i="20"/>
  <c r="U67" i="20" s="1"/>
  <c r="V70" i="20"/>
  <c r="U70" i="20" s="1"/>
  <c r="V14" i="20"/>
  <c r="U14" i="20" s="1"/>
  <c r="U65" i="20"/>
  <c r="V55" i="20"/>
  <c r="U55" i="20" s="1"/>
  <c r="V58" i="20"/>
  <c r="U58" i="20" s="1"/>
  <c r="U45" i="20"/>
  <c r="V64" i="20"/>
  <c r="U64" i="20" s="1"/>
  <c r="V43" i="20"/>
  <c r="U43" i="20" s="1"/>
  <c r="V73" i="20"/>
  <c r="U73" i="20" s="1"/>
  <c r="U77" i="20"/>
  <c r="U49" i="20"/>
  <c r="V13" i="20"/>
  <c r="U13" i="20" s="1"/>
  <c r="V87" i="20"/>
  <c r="U87" i="20" s="1"/>
  <c r="I10" i="44"/>
  <c r="H10" i="44" s="1"/>
  <c r="S10" i="44"/>
  <c r="V16" i="44"/>
  <c r="Z16" i="44" s="1"/>
  <c r="F16" i="44" s="1"/>
  <c r="U9" i="20"/>
  <c r="P17" i="44" s="1"/>
  <c r="V17" i="44" s="1"/>
  <c r="I17" i="44"/>
  <c r="H17" i="44" s="1"/>
  <c r="P19" i="44"/>
  <c r="V19" i="44" s="1"/>
  <c r="Z19" i="44" s="1"/>
  <c r="F19" i="44" s="1"/>
  <c r="I18" i="44"/>
  <c r="H18" i="44" s="1"/>
  <c r="S9" i="44"/>
  <c r="AB5" i="20"/>
  <c r="AB4" i="20"/>
  <c r="S8" i="44"/>
  <c r="AC7" i="20"/>
  <c r="W7" i="20" s="1"/>
  <c r="AD7" i="20"/>
  <c r="I11" i="44"/>
  <c r="H11" i="44" s="1"/>
  <c r="H9" i="44"/>
  <c r="U42" i="20"/>
  <c r="AD10" i="20"/>
  <c r="AD9" i="20"/>
  <c r="G16" i="44" l="1"/>
  <c r="E16" i="44" s="1"/>
  <c r="V7" i="20"/>
  <c r="I15" i="44" s="1"/>
  <c r="H15" i="44" s="1"/>
  <c r="S15" i="44"/>
  <c r="S4" i="44" s="1"/>
  <c r="G19" i="44"/>
  <c r="E19" i="44" s="1"/>
  <c r="Z17" i="44"/>
  <c r="F17" i="44" s="1"/>
  <c r="G17" i="44"/>
  <c r="W5" i="20"/>
  <c r="W4" i="20"/>
  <c r="AC5" i="20"/>
  <c r="AC4" i="20"/>
  <c r="AD4" i="20"/>
  <c r="AD5" i="20"/>
  <c r="H8" i="44"/>
  <c r="U10" i="20"/>
  <c r="V5" i="20" l="1"/>
  <c r="U7" i="20"/>
  <c r="P15" i="44" s="1"/>
  <c r="V15" i="44" s="1"/>
  <c r="G15" i="44" s="1"/>
  <c r="I4" i="44"/>
  <c r="H4" i="44"/>
  <c r="V4" i="20"/>
  <c r="P11" i="44"/>
  <c r="V11" i="44" s="1"/>
  <c r="Z11" i="44" s="1"/>
  <c r="F11" i="44" s="1"/>
  <c r="P18" i="44"/>
  <c r="V18" i="44" s="1"/>
  <c r="E17" i="44"/>
  <c r="P12" i="44"/>
  <c r="V12" i="44" s="1"/>
  <c r="Z12" i="44" s="1"/>
  <c r="P10" i="44"/>
  <c r="V10" i="44" s="1"/>
  <c r="Z10" i="44" s="1"/>
  <c r="P9" i="44"/>
  <c r="V9" i="44" s="1"/>
  <c r="Z9" i="44" s="1"/>
  <c r="P8" i="44"/>
  <c r="V8" i="44" s="1"/>
  <c r="Z8" i="44" s="1"/>
  <c r="U5" i="20" l="1"/>
  <c r="U4" i="20"/>
  <c r="Z15" i="44"/>
  <c r="F15" i="44" s="1"/>
  <c r="E15" i="44" s="1"/>
  <c r="Z18" i="44"/>
  <c r="F18" i="44" s="1"/>
  <c r="G18" i="44"/>
  <c r="G11" i="44"/>
  <c r="E11" i="44" s="1"/>
  <c r="G10" i="44"/>
  <c r="F10" i="44"/>
  <c r="F12" i="44"/>
  <c r="F9" i="44"/>
  <c r="G12" i="44"/>
  <c r="P4" i="44"/>
  <c r="E18" i="44" l="1"/>
  <c r="E12" i="44"/>
  <c r="G9" i="44"/>
  <c r="E9" i="44" s="1"/>
  <c r="F8" i="44"/>
  <c r="G8" i="44"/>
  <c r="V4" i="44"/>
  <c r="E10" i="44"/>
  <c r="G4" i="44" l="1"/>
  <c r="Z4" i="44"/>
  <c r="F4" i="44"/>
  <c r="E8" i="44" l="1"/>
  <c r="E4" i="44" s="1"/>
</calcChain>
</file>

<file path=xl/sharedStrings.xml><?xml version="1.0" encoding="utf-8"?>
<sst xmlns="http://schemas.openxmlformats.org/spreadsheetml/2006/main" count="499" uniqueCount="328">
  <si>
    <t>Übersicht Tabellenblätter</t>
  </si>
  <si>
    <t>A_Stammdaten</t>
  </si>
  <si>
    <t>B_KKAuf</t>
  </si>
  <si>
    <t>E_Erläuterung</t>
  </si>
  <si>
    <t>Allgemeine Hinweise zum Erhebungsbogen</t>
  </si>
  <si>
    <t>Die Zellen des Erhebungsbogens sind farblich markiert:</t>
  </si>
  <si>
    <t>keine Eingabe</t>
  </si>
  <si>
    <t>Eingabe erwartet</t>
  </si>
  <si>
    <t>Formel vorgegeben, kann vom ÜNB mit einem Wert überschrieben werden</t>
  </si>
  <si>
    <t>Allgemeine Daten zum Netzbetreiber sowie den betriebenen Netzteilen werden in diesem Tabellenblatt abgefragt.</t>
  </si>
  <si>
    <t>I. Angaben zum Netzbetreiber</t>
  </si>
  <si>
    <r>
      <t>Firma:</t>
    </r>
    <r>
      <rPr>
        <sz val="10"/>
        <rFont val="Arial"/>
        <family val="2"/>
      </rPr>
      <t xml:space="preserve"> Hier ist der aktuell im Handelsregister eingetragene Name des Stromnetzbetreibers einzutragen.</t>
    </r>
  </si>
  <si>
    <r>
      <t>Betriebsnummer:</t>
    </r>
    <r>
      <rPr>
        <sz val="10"/>
        <rFont val="Arial"/>
        <family val="2"/>
      </rPr>
      <t xml:space="preserve"> Hier ist die von der Bundesnetzagentur dem Stromnetzbetreiber zugewiesene aktuelle Betriebsnummer einzutragen.</t>
    </r>
  </si>
  <si>
    <r>
      <t xml:space="preserve">Netznummer: </t>
    </r>
    <r>
      <rPr>
        <sz val="10"/>
        <rFont val="Arial"/>
        <family val="2"/>
      </rPr>
      <t>Hier ist die jeweilige von der Bundesnetzagentur zugeordnete Netznummer einzutragen.</t>
    </r>
  </si>
  <si>
    <r>
      <t xml:space="preserve">Antragsjahr/Kapitalkostenaufschlag für die Erlösobergrenze: </t>
    </r>
    <r>
      <rPr>
        <sz val="10"/>
        <rFont val="Arial"/>
        <family val="2"/>
      </rPr>
      <t>Hier ist das Jahr, für welches der Antrag auf Kapitalkostenaufschlag gestellt wird, einzutragen.</t>
    </r>
  </si>
  <si>
    <t>II. Fragen</t>
  </si>
  <si>
    <t>Einige ergänzende Fragen zur Erläuterung des aktuellen Netzes.</t>
  </si>
  <si>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</si>
  <si>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Netzteile die seit dem letzten Basisjahr durch Netzkauf, Einbringung, Fusion oder vergleichbare Vorgänge zugegangen sind, sind gesondert anzugeben. </t>
    </r>
  </si>
  <si>
    <t xml:space="preserve">Kategorie: Der Netzteil wird einer der vorgegebenen Kategorien zugeordnet. Dabei stehen die nachfolgenden Kategorien zur Auswahl:
- anderer Netzbereich
- Voll-Netzzugang (§ 26 I ARegV nach dem Basisjahr)
- Teil-Netzzugang (§ 26 II, III ARegV nach dem Basisjahr)
- Teil-Netzabgang (§ 26 II, III ARegV nach dem Basisjahr)
- sonstiger Zu- bzw. Abgang
</t>
  </si>
  <si>
    <t>GewSt-Hebesatz (Basisjahr 2021: Es ist der Gewerbesteuerhebesatz des Basisjahres 2021 anzugeben, der in der Kostenprüfung verwendet wurde.</t>
  </si>
  <si>
    <r>
      <t>Aktenzeichen BK4 [BK4-xx-xxx]:</t>
    </r>
    <r>
      <rPr>
        <sz val="10"/>
        <rFont val="Arial"/>
        <family val="2"/>
      </rPr>
      <t xml:space="preserve"> Es ist das Aktenzeichen der Beschlusskammer 4 zur Investitionsmaßnahme anzugeben.</t>
    </r>
  </si>
  <si>
    <t>In dieser Tabelle werden die Ergebnisse der eingetragenen Werte zusammengefasst und der Kapitalkostenaufschlag ermittelt.</t>
  </si>
  <si>
    <t>Das Tabellenblatt dient der Eingabe der Anschaffungs- und Herstellungskosten je Anschaffungsjahr, Anlagengruppe und NetzID.</t>
  </si>
  <si>
    <r>
      <t>NetzID:</t>
    </r>
    <r>
      <rPr>
        <sz val="10"/>
        <rFont val="Arial"/>
        <family val="2"/>
      </rPr>
      <t xml:space="preserve"> Wählen Sie die NetzID aus der Auswahlliste aus. Die Auswahlliste besteht aus den Angaben in dem Tabellenblatt "A_Stammdaten".</t>
    </r>
  </si>
  <si>
    <r>
      <t>Anlagengruppe:</t>
    </r>
    <r>
      <rPr>
        <sz val="10"/>
        <rFont val="Arial"/>
        <family val="2"/>
      </rPr>
      <t xml:space="preserve"> Wählen Sie die Anlagengruppe aus der Auswahlliste aus.</t>
    </r>
  </si>
  <si>
    <r>
      <t>Anschaffungsjahr:</t>
    </r>
    <r>
      <rPr>
        <sz val="10"/>
        <rFont val="Arial"/>
        <family val="2"/>
      </rPr>
      <t xml:space="preserve"> Wählen Sie das Anschaffungsjahr aus der Auswahlliste aus.</t>
    </r>
  </si>
  <si>
    <t>Erwartete historische AK/HK im Anschaffungsjahr [negativ= Netzabgang]: Tragen Sie die erwarteten AK/HK ein. Sofern es sich bei dem Netzteil um einen Netzabgang handelt, sind die Werte als negative Werte einzutragen. Hierbei sind lediglich die AK/HK nach dem Basisjahr (2021) einzutragen.</t>
  </si>
  <si>
    <t>davon Investitionsmaßnahmen (nicht in KKAuf: Es ist die Höhe der AK/HK der Investitionsmaßnahmen (genehmigte sowie beantragte anzugeben, die in der vierten Regulierungsperiode fortgeführt werden. Die Beschlusskammer geht davon aus, dass der Netzbetreiber eine einheitliche Entscheidung für alle Investitionsmaßnahmen getroffen hat.</t>
  </si>
  <si>
    <t>Versionshinweise</t>
  </si>
  <si>
    <t>Jahr</t>
  </si>
  <si>
    <t>Version</t>
  </si>
  <si>
    <t>Datum</t>
  </si>
  <si>
    <t>Bezeichnung</t>
  </si>
  <si>
    <t>Tabellenblatt</t>
  </si>
  <si>
    <t>Zellbereich</t>
  </si>
  <si>
    <t>Beschreibung</t>
  </si>
  <si>
    <t>Erhebungsbogen für Stromnetzbetreiber nach § 10a ARegV</t>
  </si>
  <si>
    <t>Firma:</t>
  </si>
  <si>
    <t>Betriebsnummer:</t>
  </si>
  <si>
    <t>Netznummer:</t>
  </si>
  <si>
    <t>Antragsjahr/Kapitalkosten-aufschlag für die Erlösober-grenze</t>
  </si>
  <si>
    <t>1. Sind seit dem Basisjahr 2021 Netzteile durch den Netzbetreiber aufgenommen worden?</t>
  </si>
  <si>
    <t>1.a Werden für diese Netzaufnahmen Beträge geltend gemacht, die ursprünglich nicht beim Antragsteller angefallen sind?</t>
  </si>
  <si>
    <t>2. Werden Netzteile im Antragsjahr voraussichtlich aufgenommen?</t>
  </si>
  <si>
    <t>2.a Werden für diese voraussichtlichen Netzaufnahmen Beträge als Planwerte geltend gemacht?</t>
  </si>
  <si>
    <t>3. Sind seit dem Basisjahr 2021 Netzteile durch den Netzbetreiber abgegeben worden?</t>
  </si>
  <si>
    <t>3.a Werden Beträge für das abgegebene Netzteil in Abzug gebracht?</t>
  </si>
  <si>
    <t>4. Werden Netzteile im Antragsjahr vorrausichtlich abgegeben?</t>
  </si>
  <si>
    <t>4.a Werden für diese voraussichtlichen Netzabgaben Beträge als Planwerte in Abzug gebracht?</t>
  </si>
  <si>
    <t>Aktenzeichen
[BK4-xx/xxx]</t>
  </si>
  <si>
    <t>Beschlussdatum</t>
  </si>
  <si>
    <t>Gesamt</t>
  </si>
  <si>
    <t xml:space="preserve">Begründung </t>
  </si>
  <si>
    <t>NetzID</t>
  </si>
  <si>
    <t>Netzbezeichnung</t>
  </si>
  <si>
    <t>Kategorie</t>
  </si>
  <si>
    <t>GewSt-Hebesatz
(Basisjahr 2021)</t>
  </si>
  <si>
    <t>B. Berechnung des Kapitalkostenaufschlag (für Zugänge ab 2022)</t>
  </si>
  <si>
    <t>kalkulatorische Abschreibungen</t>
  </si>
  <si>
    <t>Anlagen im Bau und geleistete Anzahlungen auf immaterielle Vermögensgegenstände</t>
  </si>
  <si>
    <t>Kapitalkosten-aufschlag</t>
  </si>
  <si>
    <t>kalkulatorische Verzinsung</t>
  </si>
  <si>
    <t>kalkulatorische Gewerbesteuer</t>
  </si>
  <si>
    <t>Sachanlage-vermögen</t>
  </si>
  <si>
    <t>weitere Anlagevermögen</t>
  </si>
  <si>
    <t>Mittelwert</t>
  </si>
  <si>
    <t>BKZ/NAKB</t>
  </si>
  <si>
    <t>kalkulatorische Verzinsungsbasis</t>
  </si>
  <si>
    <t>Summe</t>
  </si>
  <si>
    <t>Angaben zur Anlage/Anlagengruppe</t>
  </si>
  <si>
    <t>Angaben zu den (erwarteten) Anschaffungs- und Herstellungskosten</t>
  </si>
  <si>
    <t>Angaben zu den Nutzungsdauern</t>
  </si>
  <si>
    <t>Zu berücksichtigende Werte</t>
  </si>
  <si>
    <t>Restwerte zum 31.12.</t>
  </si>
  <si>
    <t>Anlagengruppe</t>
  </si>
  <si>
    <t>Anschaffungs-jahr</t>
  </si>
  <si>
    <t>Hinzurechnungen</t>
  </si>
  <si>
    <t>(Erwartete) historische AK/HK zum Stand 31.12. des Antragsjahres</t>
  </si>
  <si>
    <t>davon Investitions-maßnahmen (nicht in KKAuf)</t>
  </si>
  <si>
    <t>(Erwartete) historische AK/HK zum Stand 31.12. des Antragsjahres bereinigt um Investitionsmaß-nahmen</t>
  </si>
  <si>
    <t>Nutzungs-dauer Unterer Rand</t>
  </si>
  <si>
    <t>Nutzungs-dauer Oberer Rand</t>
  </si>
  <si>
    <t>ND 2022</t>
  </si>
  <si>
    <t>ND 2023</t>
  </si>
  <si>
    <t>ND 2024</t>
  </si>
  <si>
    <t>ND 2025</t>
  </si>
  <si>
    <t>ND 2026</t>
  </si>
  <si>
    <t>ND 2027</t>
  </si>
  <si>
    <t>ND 2028</t>
  </si>
  <si>
    <t>Restwert zum 01.01. des Antragsjahres</t>
  </si>
  <si>
    <t>Abschreibung des Antragsjahres</t>
  </si>
  <si>
    <t>Restwert zum 31.12. des Antragsjahres</t>
  </si>
  <si>
    <t>2022</t>
  </si>
  <si>
    <t>2023</t>
  </si>
  <si>
    <t>2024</t>
  </si>
  <si>
    <t>2025</t>
  </si>
  <si>
    <t>2026</t>
  </si>
  <si>
    <t>2027</t>
  </si>
  <si>
    <t>2028</t>
  </si>
  <si>
    <t>Freileitungen 110-380kV</t>
  </si>
  <si>
    <t>Schutz-, Mess- und Überspannungsschutzeinrichtungen, Fernsteuer-, Fernmelde-, Fernmess- und Automatikanlagen sowie Rundsteuerungsanlagen einschließlich Kopplungs-, Trafo- und Schaltanlagen</t>
  </si>
  <si>
    <t>Stationseinrichtungen und Hilfsanlagen inklusive Trafo und Schalter</t>
  </si>
  <si>
    <t>=&gt; Sofern weitere Zeilen benötigt werden, bitte vor dieser Zeile einfügen (gelbe Zeile hiervor markieren &amp; Strg +)</t>
  </si>
  <si>
    <t>NEP - Projektnummer</t>
  </si>
  <si>
    <t>NEP - Maßnahmennummer(n)</t>
  </si>
  <si>
    <t>Startpunkt</t>
  </si>
  <si>
    <t>Zielpunkt</t>
  </si>
  <si>
    <t>Kommentare</t>
  </si>
  <si>
    <t>NEP-Projekt</t>
  </si>
  <si>
    <t>Vertikale Punktmaßnahmen im NEP</t>
  </si>
  <si>
    <t>Sonstige Netzerweiterungs- und Umstrukturierungsinvestitionen</t>
  </si>
  <si>
    <t>Zugangsjahr</t>
  </si>
  <si>
    <t>Kürzungen</t>
  </si>
  <si>
    <t>(Erwarteter) Stand zum 31.12. des Antragsjahres</t>
  </si>
  <si>
    <t>Netzanschlusskostenbeiträge</t>
  </si>
  <si>
    <t>Angaben zu den (erwarteten) bilanziellen Wertansätzen</t>
  </si>
  <si>
    <t>Vermögensgegenstand</t>
  </si>
  <si>
    <t>Erläuterung</t>
  </si>
  <si>
    <t>Nutzungsdauer (handelsrechtlich)</t>
  </si>
  <si>
    <t>handelsrechtlicher Wertansatz zum 01.01. des Antragsjahres</t>
  </si>
  <si>
    <t>handelsrechtlicher Wertansatz zum 31.12. des Antragsjahres</t>
  </si>
  <si>
    <t>geleistete Anzahlungen und Anlagen im Bau des Sachanlagevermögens</t>
  </si>
  <si>
    <t>Grundstücke</t>
  </si>
  <si>
    <t>Mengendaten zum KKAuf</t>
  </si>
  <si>
    <t>Angaben zu Projekten</t>
  </si>
  <si>
    <t>Freileitungen</t>
  </si>
  <si>
    <t>Kabel</t>
  </si>
  <si>
    <t>Stationen</t>
  </si>
  <si>
    <t>Projektart</t>
  </si>
  <si>
    <t>NEP Projekt</t>
  </si>
  <si>
    <t>Projekt-Nr.</t>
  </si>
  <si>
    <t>Maßnahmen-Nr.</t>
  </si>
  <si>
    <t>E.  Erläuterungen</t>
  </si>
  <si>
    <t>Besonderheiten zum Erfassungsblatt sind hier detailliert zu erläutern.</t>
  </si>
  <si>
    <t>Tabelle</t>
  </si>
  <si>
    <t>Zelle</t>
  </si>
  <si>
    <t>bitte wählen</t>
  </si>
  <si>
    <t>Anlagengruppen</t>
  </si>
  <si>
    <t>Unterer Rand</t>
  </si>
  <si>
    <t>Oberer Rand</t>
  </si>
  <si>
    <t>Jahre</t>
  </si>
  <si>
    <t>WAV-Positionen</t>
  </si>
  <si>
    <t>Zeitreihe_1</t>
  </si>
  <si>
    <t>Kategorie_2</t>
  </si>
  <si>
    <t>Kabel 220 kV</t>
  </si>
  <si>
    <t>anderer Netzbereich</t>
  </si>
  <si>
    <t>Selbst geschaffene gewerbliche Schutzrechte und ähnliche Rechte und Werte</t>
  </si>
  <si>
    <t>Baukostenzuschüsse</t>
  </si>
  <si>
    <t>Kabel 110 kV</t>
  </si>
  <si>
    <t>Voll-Netzzugang (§ 26 I ARegV) nach dem Basisjahr</t>
  </si>
  <si>
    <t>entgeltlich erworbene Konzessionen, gewerbliche Schutzrechte und ähnliche Rechte und Werte sowie Lizenzen an solchen Rechten und Werten</t>
  </si>
  <si>
    <t>Kabel Mittelspannungsnetz</t>
  </si>
  <si>
    <t>Teil-Netzzugang (§ 26 II, III ARegV) nach dem Basisjahr</t>
  </si>
  <si>
    <t>Geschäfts- oder Firmenwert</t>
  </si>
  <si>
    <t>SoPo Investitionszuschüsse</t>
  </si>
  <si>
    <t>Kabel 1 kV</t>
  </si>
  <si>
    <t>Teil-Netzabgang (§ 26 II, III ARegV) nach dem Basisjahr</t>
  </si>
  <si>
    <t>geleistete Anzahlungen auf immaterielle Vermögensgegenstände</t>
  </si>
  <si>
    <t>Kabel Abnehmeranschlüsse</t>
  </si>
  <si>
    <t>sonstiger Zu- bzw. Abgang</t>
  </si>
  <si>
    <t>Freileitungen Mittelspannungsnetz</t>
  </si>
  <si>
    <t>grundstücksgleiche Rechte</t>
  </si>
  <si>
    <t>Freileitungen 1 kV</t>
  </si>
  <si>
    <t>Freileitungen Abnehmeranschlüsse</t>
  </si>
  <si>
    <t>Sonstiges</t>
  </si>
  <si>
    <t>380/220/110/30/10 kV-Stationen</t>
  </si>
  <si>
    <t>Hauptverteilerstationen</t>
  </si>
  <si>
    <t>Ortsnetzstationen</t>
  </si>
  <si>
    <t>Kundenstationen</t>
  </si>
  <si>
    <t>Stationsgebäude</t>
  </si>
  <si>
    <t>Allgemeine Stationseinrichtungen, Hilfsanlagen</t>
  </si>
  <si>
    <t>ortsfeste Hebezeuge und Lastenaufzüge einschließlich Laufschienen, Außenbeleuchtung in Umspann- und Schaltanlagen</t>
  </si>
  <si>
    <t>Schalteinrichtungen</t>
  </si>
  <si>
    <t>Rundsteuer-, Fernsteuer-, Fernmelde-, Fernmess-, Automatikanlagen, Strom- und Spannungswandler, Netzschutzeinrichtungen</t>
  </si>
  <si>
    <t>Ortsnetz-Transformatoren, Kabelverteilerschränke</t>
  </si>
  <si>
    <t>Zähler, Messeinrichtungen, Uhren, TFR-Empfänger</t>
  </si>
  <si>
    <t>Telefonleitungen</t>
  </si>
  <si>
    <t>Fahrbare Stromaggregate</t>
  </si>
  <si>
    <t>Grundstücksanlagen, Bauten für Transportwesen</t>
  </si>
  <si>
    <t>Betriebsgebäude</t>
  </si>
  <si>
    <t>Verwaltungsgebäude</t>
  </si>
  <si>
    <t>Geschäftsausstattung (ohne EDV, Werkzeuge/Geräte); Vermittlungseinrichtungen</t>
  </si>
  <si>
    <t>Werkzeuge/ Geräte</t>
  </si>
  <si>
    <t>Lagereinrichtung</t>
  </si>
  <si>
    <t>Hardware</t>
  </si>
  <si>
    <t>Software</t>
  </si>
  <si>
    <t>Leichtfahrzeuge</t>
  </si>
  <si>
    <t>Schwerfahrzeuge</t>
  </si>
  <si>
    <t>moderne Messeinrichtungen</t>
  </si>
  <si>
    <t>Smart-Meter-Gateway</t>
  </si>
  <si>
    <t>5. Entsprechen die Angaben im Erhebungsbogen den Angaben ihrer offiziellen unternehmensinternen Investitionsplanung?</t>
  </si>
  <si>
    <t>Hinweis: Die in der obigen Tabelle dargestellten Zugänge stellen Zugänge in das Fertiganlagevermögen dar. In Abgrenzung zur Handhabung bei der BK4 sind darin keine Grundstücke enthalten.</t>
  </si>
  <si>
    <t>Genehmigungsende</t>
  </si>
  <si>
    <t>Zugänge AKHK (Fertiganlagen) [EUR]</t>
  </si>
  <si>
    <t xml:space="preserve">Restwert zum 31.12. des Antragsjahres
</t>
  </si>
  <si>
    <t>Netzersatzinvestitionen und Sonstiges (IT, BuG, etc.)</t>
  </si>
  <si>
    <t>(Erwartete) historische AK/HK im Anschaffungsjahr
[negativ= Netzabgang]</t>
  </si>
  <si>
    <t>D1_SAV</t>
  </si>
  <si>
    <t>D2_SAV_Netto</t>
  </si>
  <si>
    <t>D5_BKZ_NAKB_SoPo</t>
  </si>
  <si>
    <r>
      <t xml:space="preserve">Beschlussdatum: </t>
    </r>
    <r>
      <rPr>
        <sz val="10"/>
        <rFont val="Arial"/>
        <family val="2"/>
      </rPr>
      <t>Hier ist das Beschlussdatum der Investitionsmaßnahme anzugeben.</t>
    </r>
  </si>
  <si>
    <r>
      <rPr>
        <b/>
        <sz val="10"/>
        <rFont val="Arial"/>
        <family val="2"/>
      </rPr>
      <t xml:space="preserve">Genehmigungsende: </t>
    </r>
    <r>
      <rPr>
        <sz val="10"/>
        <rFont val="Arial"/>
        <family val="2"/>
      </rPr>
      <t>Hier ist das Datum anzugeben bis zu dem die Investitionsmaßnahme genehmigt wurde.</t>
    </r>
  </si>
  <si>
    <r>
      <rPr>
        <b/>
        <sz val="10"/>
        <rFont val="Arial"/>
        <family val="2"/>
      </rPr>
      <t xml:space="preserve">Zugänge AKHK (Fertiganlagen) [EUR]: </t>
    </r>
    <r>
      <rPr>
        <sz val="10"/>
        <rFont val="Arial"/>
        <family val="2"/>
      </rPr>
      <t>Hier sind die bereits angefallenen (IST-) Anschaffungs- und Herstellungskosten für die jeweilige Investitionsmaßnahme einzutragen.</t>
    </r>
  </si>
  <si>
    <r>
      <t>ND 2022:</t>
    </r>
    <r>
      <rPr>
        <sz val="10"/>
        <rFont val="Arial"/>
        <family val="2"/>
      </rPr>
      <t xml:space="preserve"> Es ist die Nutzungsdauer aus der letztjährigen Genehmigung anzugeben.</t>
    </r>
  </si>
  <si>
    <r>
      <t>ND 2023:</t>
    </r>
    <r>
      <rPr>
        <sz val="10"/>
        <rFont val="Arial"/>
        <family val="2"/>
      </rPr>
      <t xml:space="preserve"> Es ist die Nutzungsdauer aus der letztjährigen Genehmigung anzugeben.</t>
    </r>
  </si>
  <si>
    <r>
      <t>ND 2024:</t>
    </r>
    <r>
      <rPr>
        <sz val="10"/>
        <rFont val="Arial"/>
        <family val="2"/>
      </rPr>
      <t xml:space="preserve"> Es ist die Nutzungsdauer aus der letztjährigen Genehmigung anzugeben.</t>
    </r>
  </si>
  <si>
    <r>
      <t>ND 2025:</t>
    </r>
    <r>
      <rPr>
        <sz val="10"/>
        <rFont val="Arial"/>
        <family val="2"/>
      </rPr>
      <t xml:space="preserve"> Es ist die Nutzungsdauer aus der letztjährigen Genehmigung anzugeben.</t>
    </r>
  </si>
  <si>
    <r>
      <t>ND 2027:</t>
    </r>
    <r>
      <rPr>
        <sz val="10"/>
        <rFont val="Arial"/>
        <family val="2"/>
      </rPr>
      <t xml:space="preserve"> Es wird unterstellt, dass die Nutzungsdauer des Vorjahres für den gesamten Zeitraum bis 2028 Gültigkeit hat.</t>
    </r>
  </si>
  <si>
    <r>
      <t>ND 2028:</t>
    </r>
    <r>
      <rPr>
        <sz val="10"/>
        <rFont val="Arial"/>
        <family val="2"/>
      </rPr>
      <t xml:space="preserve"> Es wird unterstellt, dass die Nutzungsdauer des Vorjahres für den gesamten Zeitraum bis 2028 Gültigkeit hat.</t>
    </r>
  </si>
  <si>
    <r>
      <t xml:space="preserve">NetzID: </t>
    </r>
    <r>
      <rPr>
        <sz val="10"/>
        <rFont val="Arial"/>
        <family val="2"/>
      </rPr>
      <t>Wählen Sie die NetzID aus der Auswahlliste aus. Die Auswahlliste besteht aus den Angaben in dem Tabellenblatt "A_Stammdaten".</t>
    </r>
  </si>
  <si>
    <r>
      <t xml:space="preserve">Zugangsjahr: </t>
    </r>
    <r>
      <rPr>
        <sz val="10"/>
        <rFont val="Arial"/>
        <family val="2"/>
      </rPr>
      <t>Wählen Sie das Zugangsjahr aus der Auswahlliste aus.</t>
    </r>
  </si>
  <si>
    <r>
      <t xml:space="preserve">Zugänge im Zugangsjahr: </t>
    </r>
    <r>
      <rPr>
        <sz val="10"/>
        <rFont val="Arial"/>
        <family val="2"/>
      </rPr>
      <t>Tragen Sie die Zugänge an BKZ / NAKB ein.</t>
    </r>
  </si>
  <si>
    <t>Anschaffungs-
jahr</t>
  </si>
  <si>
    <t>Zugänge im Zugangsjahr
[negativ= Netzabgang]</t>
  </si>
  <si>
    <t>NEP - Maßnahmennummer</t>
  </si>
  <si>
    <t>Summe:</t>
  </si>
  <si>
    <t>III. FK-Zins</t>
  </si>
  <si>
    <r>
      <t xml:space="preserve">Jahr: </t>
    </r>
    <r>
      <rPr>
        <sz val="10"/>
        <rFont val="Arial"/>
        <family val="2"/>
      </rPr>
      <t>Anwendungsjahr des FK-Zins</t>
    </r>
  </si>
  <si>
    <t>Fremdkapitalzinssatz gem. § 10a Abs. 7 ARegV</t>
  </si>
  <si>
    <t>D3_Mengen</t>
  </si>
  <si>
    <t>D4_WAV</t>
  </si>
  <si>
    <t>Gleisanlagen, Eisenbahnwagen</t>
  </si>
  <si>
    <t>1.0</t>
  </si>
  <si>
    <t>BNetzA_Strom_KKAuf_ÜNB_v1.0_230515</t>
  </si>
  <si>
    <t>Release-Version</t>
  </si>
  <si>
    <t>D2. Zugänge ins Sachanlagevermögens ab 2022, bereinigt um verlängerte Investitionsmaßnahmen (Netto-Sicht)</t>
  </si>
  <si>
    <t>Anschaffungsjahr</t>
  </si>
  <si>
    <t>BNetzA_Strom_KKAuf_ÜNB_v1.1_240528</t>
  </si>
  <si>
    <t>1.1</t>
  </si>
  <si>
    <t xml:space="preserve">V. Informationen über Netzeigentümer / Netzveränderungen </t>
  </si>
  <si>
    <t>VI. Genehmigte Investitionsmaßnahmen deren Befristung nach dem 31.12.2023 endet</t>
  </si>
  <si>
    <t>gem. Festlegung BK4-23-002</t>
  </si>
  <si>
    <t>gem. § 7 Abs. 6 StromNEV</t>
  </si>
  <si>
    <t>Fertiganlagen</t>
  </si>
  <si>
    <t xml:space="preserve">Anzahlungen und Anlagen im Bau </t>
  </si>
  <si>
    <t>V. Informationen über Netzeigentümer / Verpächter / Netzveränderungen / Investmaßnahmen</t>
  </si>
  <si>
    <t>IV. EK-Zins</t>
  </si>
  <si>
    <r>
      <t xml:space="preserve">Jahr: </t>
    </r>
    <r>
      <rPr>
        <sz val="10"/>
        <rFont val="Arial"/>
        <family val="2"/>
      </rPr>
      <t>Anwendungsjahr des EK-Zins</t>
    </r>
  </si>
  <si>
    <t>Fertiganlagen Anfangsbestand</t>
  </si>
  <si>
    <t xml:space="preserve">Fertiganlagen Endbestand </t>
  </si>
  <si>
    <t>Fertiganlagen Mittelwert</t>
  </si>
  <si>
    <r>
      <t xml:space="preserve">Fremdkapitalzinssatz gem. § 10a (7) ARegV: </t>
    </r>
    <r>
      <rPr>
        <sz val="10"/>
        <rFont val="Arial"/>
        <family val="2"/>
      </rPr>
      <t xml:space="preserve"> Für bereits abgeschlossene Zugangsjahre ist der FK-Zins gemäß § 10a Abs. 7 ARegV aus den vorgeschriebenen Zeitreihen abzuleiten. Für zum Zeitpunkt der Antragsstellung nicht abgeschlossene bzw. nicht begonnene Jahre ist der FK-Zins aus dem bereits vorliegenden ersten Quartalswert des Antragsjahres abzuleiten. Für Anzahlungen bzw. Anlagen im Bau wird beim FK-Zins ebenfalls auf den bereits vorliegenden Quartalswert des Antragsjahres abgestellt. </t>
    </r>
  </si>
  <si>
    <t>D3. Mengenentwicklung NEP</t>
  </si>
  <si>
    <r>
      <t>D4. Weiteres Anlagevermögen</t>
    </r>
    <r>
      <rPr>
        <b/>
        <strike/>
        <sz val="14"/>
        <color rgb="FFFF0000"/>
        <rFont val="Calibri"/>
        <family val="2"/>
        <scheme val="minor"/>
      </rPr>
      <t/>
    </r>
  </si>
  <si>
    <t>D1. Sachanlagevermögen (für Zugänge ab 2022)</t>
  </si>
  <si>
    <t>B. KKAuf</t>
  </si>
  <si>
    <r>
      <t xml:space="preserve">Tabelle: </t>
    </r>
    <r>
      <rPr>
        <sz val="10"/>
        <rFont val="Arial"/>
        <family val="2"/>
      </rPr>
      <t>Auswahl des Tabellenblatts zudem der ÜNB genauere Angaben machen möchte.</t>
    </r>
  </si>
  <si>
    <r>
      <t xml:space="preserve">Zelle: </t>
    </r>
    <r>
      <rPr>
        <sz val="10"/>
        <rFont val="Arial"/>
        <family val="2"/>
      </rPr>
      <t>Zelle des entsprechenden Tabellenblatts.</t>
    </r>
  </si>
  <si>
    <t>1.2</t>
  </si>
  <si>
    <r>
      <t xml:space="preserve">Kategorie: </t>
    </r>
    <r>
      <rPr>
        <sz val="10"/>
        <rFont val="Arial"/>
        <family val="2"/>
      </rPr>
      <t>Wählen Sie die zu erfassende Kategorie (Baukostenzuschüsse, Netzanschlusskostenbeiträge, SoPo Investitionszuschüsse oder Engpasserlöse) aus der Auswahlliste aus.</t>
    </r>
  </si>
  <si>
    <t>Investiv verwendete Engpasserlöse</t>
  </si>
  <si>
    <r>
      <t xml:space="preserve">gem. § 7 Abs. 6 StromNEV: </t>
    </r>
    <r>
      <rPr>
        <sz val="10"/>
        <rFont val="Arial"/>
        <family val="2"/>
      </rPr>
      <t>für die Anschaffungungsjahre vor 2024</t>
    </r>
  </si>
  <si>
    <r>
      <t xml:space="preserve">gem. Festlegung BK4-23-002: </t>
    </r>
    <r>
      <rPr>
        <sz val="10"/>
        <rFont val="Arial"/>
        <family val="2"/>
      </rPr>
      <t>für die Anschaffungsjahre ab 2024. Für zum Zeitpunkt der Antragsstellung nicht abgeschlossene bzw. nicht begonnene Jahre ist der EK-Zins aus dem bereits vorliegenden ersten Quartalswert des Antragsjahres abzuleiten. Letzterer EK-Zins gilt auch für alle Anzahlungen bzw. Anlagen im Bau mit erstmaliger Aktivierung im Jahr 2024.</t>
    </r>
  </si>
  <si>
    <r>
      <t>ND 2026:</t>
    </r>
    <r>
      <rPr>
        <sz val="10"/>
        <rFont val="Arial"/>
        <family val="2"/>
      </rPr>
      <t xml:space="preserve"> Es ist die Nutzungsdauer aus der letztjährigen Genehmigung anzugeben.</t>
    </r>
  </si>
  <si>
    <t>Historische AK/HK
[negativ= Netzabgang]</t>
  </si>
  <si>
    <t>-</t>
  </si>
  <si>
    <t>angewendeter EK-Zinssatz AiB</t>
  </si>
  <si>
    <t>angewendeter FK-Zinssatz AiB</t>
  </si>
  <si>
    <t>angewendeter EK/FK-Zinssatz</t>
  </si>
  <si>
    <t>angewendeter EK-Zinssatz SAV</t>
  </si>
  <si>
    <t>angewendeter FK-Zinssatz SAV</t>
  </si>
  <si>
    <t>NEP-Version</t>
  </si>
  <si>
    <t>Geben Sie bitte folgende Informationen unter Begründung an: wann wurde das Projekt zuletzt im Netzentwicklungsplan eingebracht, handelt es sich um eine NEP-pflichtige Maßname, warum handelt es sich ggf. nicht um eine NEP-pflichtige Maßnahme</t>
  </si>
  <si>
    <t>NEP-Version, in der die Maßnahme zuletzt bestätigt wurde</t>
  </si>
  <si>
    <t>Netzentwicklungsplan 2023-2037/2045</t>
  </si>
  <si>
    <t>Netzentwicklungsplan 2021-2035</t>
  </si>
  <si>
    <t>Netzentwicklungsplan 2019-2030</t>
  </si>
  <si>
    <t>Netzentwicklungspläne 2017-2030</t>
  </si>
  <si>
    <t>Nicht bestätigt</t>
  </si>
  <si>
    <t>Nicht NEP-pflichtig</t>
  </si>
  <si>
    <t>Sonstiges (bitte erläutern)</t>
  </si>
  <si>
    <t>NEP Kosten</t>
  </si>
  <si>
    <t>enthalten im Startnetz</t>
  </si>
  <si>
    <t>enthalten im Zubaunetz</t>
  </si>
  <si>
    <t>nicht enthalten</t>
  </si>
  <si>
    <t>Teilsumme (Filter):</t>
  </si>
  <si>
    <t>davon AK/HK, die dem Grunde nach in der Kostenschätzung des letzten NEPs (2023-2037/2045) enthalten sind (01.01)</t>
  </si>
  <si>
    <t>Stromkreis AC km (Stromkreis)</t>
  </si>
  <si>
    <t>Stromkreis DC  km (Stromkreis)</t>
  </si>
  <si>
    <t xml:space="preserve"> AC Gestänge km (Trasse)</t>
  </si>
  <si>
    <t>DC Gestänge km (Trasse)</t>
  </si>
  <si>
    <t>Erdkabel AC km (Stromkreis)</t>
  </si>
  <si>
    <t>Erdkabel DC km (Stromkreis)</t>
  </si>
  <si>
    <t>Tiefbau/Graben km (Trasse)</t>
  </si>
  <si>
    <t>Schaltfelder Anzahl</t>
  </si>
  <si>
    <t>Transformatoren Anzahl</t>
  </si>
  <si>
    <t>Kompensations-
elemente Anzahl</t>
  </si>
  <si>
    <t>Konverter DC Anzahl</t>
  </si>
  <si>
    <t>(Erwartete) historische AK/HK zum Stand 31.12. des Antragsjahres bereinigt um Investitionsmaßnahmen €</t>
  </si>
  <si>
    <t>Gesamtsumme:</t>
  </si>
  <si>
    <t>Abgleich</t>
  </si>
  <si>
    <t>Das Tabellenblatt dient der Hinterlegung der Angaben zu Baukostenzuschüssen, Netzanschlussbeiträgen, Sonderposten Investitionszuschüssen und investiv verwendeten Engpasserlösen. Dabei erfolgt grundlegend eine passivische Absetzung über 20 Jahre.</t>
  </si>
  <si>
    <t>D5. Auflösung von Baukostenzuschüssen, Netzanschlusskostenbeiträgen, SoPo Investitionszuschüsse und Engpasserlösen in Verbindung mit der StromNEV  (für Zugänge ab 2022)</t>
  </si>
  <si>
    <t>Bitte nach Möglichkeit nur eine NEP-Projektnummer bzw. NEP-Maßnahmennummer je Zeile eintragen</t>
  </si>
  <si>
    <t>Mengen-angabe größer 0</t>
  </si>
  <si>
    <t>8. Angaben zu Anlagen im Bau</t>
  </si>
  <si>
    <t>handelsrechtlicher Wertansatz [EUR]</t>
  </si>
  <si>
    <t>Projektart (z.B. AC oder DC)</t>
  </si>
  <si>
    <t>Projektname</t>
  </si>
  <si>
    <t>Kommentare
(bitte kennzeichnen Sie Projekte, die nachträglich in den KKauf überführt wurden)</t>
  </si>
  <si>
    <r>
      <t>Projektname:</t>
    </r>
    <r>
      <rPr>
        <sz val="10"/>
        <rFont val="Arial"/>
        <family val="2"/>
      </rPr>
      <t xml:space="preserve"> Es ist der Projektname Investitionsmaßnahme anzugeben.</t>
    </r>
  </si>
  <si>
    <t>Sind die AK/HK dem Grunde nach in der Kostenschätzung des letzten NEPs (2023-2037/2045) enthalten?</t>
  </si>
  <si>
    <r>
      <t xml:space="preserve">In diesem Tabellenblatt ordnet der ÜNB wo möglich die AKHK den Projekten des Netzentwicklungsplans zu.
</t>
    </r>
    <r>
      <rPr>
        <b/>
        <sz val="10"/>
        <rFont val="Arial"/>
        <family val="2"/>
      </rPr>
      <t>Projektart:</t>
    </r>
    <r>
      <rPr>
        <sz val="10"/>
        <rFont val="Arial"/>
        <family val="2"/>
      </rPr>
      <t xml:space="preserve"> Angabe ob es sich bei den Investitionen um NEP-Projekte, vertikale Punktmaßnahmen im NEP oder nicht vom NEP umfasste Zugänge zum Sachanlagevermögen handelt.
</t>
    </r>
    <r>
      <rPr>
        <b/>
        <sz val="10"/>
        <rFont val="Arial"/>
        <family val="2"/>
      </rPr>
      <t xml:space="preserve">Bezeichnung: </t>
    </r>
    <r>
      <rPr>
        <sz val="10"/>
        <rFont val="Arial"/>
        <family val="2"/>
      </rPr>
      <t xml:space="preserve">Bezeichnung des NEP-Projekts bzw. weiterer Zugänge.
</t>
    </r>
    <r>
      <rPr>
        <b/>
        <sz val="10"/>
        <rFont val="Arial"/>
        <family val="2"/>
      </rPr>
      <t>NEP - Projektnummer</t>
    </r>
    <r>
      <rPr>
        <sz val="10"/>
        <rFont val="Arial"/>
        <family val="2"/>
      </rPr>
      <t xml:space="preserve">
</t>
    </r>
    <r>
      <rPr>
        <b/>
        <sz val="10"/>
        <rFont val="Arial"/>
        <family val="2"/>
      </rPr>
      <t xml:space="preserve">NEP - Maßnahmennummer
Bitte nach Möglichkeit nur eine NEP-Projektnummer bzw. NEP-Maßnahmennummer je Zeile eintragen.
Startpunkt: </t>
    </r>
    <r>
      <rPr>
        <sz val="10"/>
        <rFont val="Arial"/>
        <family val="2"/>
      </rPr>
      <t xml:space="preserve">Für NEP-Projekt sind Start- und Zielpunkt anzugeben. Für Vertikale Punktmaßnahmen ist der Standort als Start- und Zielpunkt anzugeben.
</t>
    </r>
    <r>
      <rPr>
        <b/>
        <sz val="10"/>
        <rFont val="Arial"/>
        <family val="2"/>
      </rPr>
      <t>Zielpunkt:</t>
    </r>
    <r>
      <rPr>
        <sz val="10"/>
        <rFont val="Arial"/>
        <family val="2"/>
      </rPr>
      <t xml:space="preserve"> Für NEP-Projekt sind Start- und Zielpunkt anzugeben. Für Vertikale Punktmaßnahmen ist der Standort als Start- und Zielpunkt anzugeben.
</t>
    </r>
    <r>
      <rPr>
        <b/>
        <sz val="10"/>
        <rFont val="Arial"/>
        <family val="2"/>
      </rPr>
      <t>NEP-Version, in der die Maßnahme zuletzt bestätigt wurde</t>
    </r>
    <r>
      <rPr>
        <sz val="10"/>
        <rFont val="Arial"/>
        <family val="2"/>
      </rPr>
      <t xml:space="preserve">
</t>
    </r>
    <r>
      <rPr>
        <b/>
        <sz val="10"/>
        <rFont val="Arial"/>
        <family val="2"/>
      </rPr>
      <t>Sind die AK/HK dem Grunde nach in der Kostenschätzung des letzten NEPs (2023-2037/2045) enthalten?</t>
    </r>
    <r>
      <rPr>
        <sz val="10"/>
        <rFont val="Arial"/>
        <family val="2"/>
      </rPr>
      <t xml:space="preserve"> Angabe, ob das jeweilige Projekt in der Kostenschätzung zum Startnetz oder Zubaunetz enthalten ist
</t>
    </r>
    <r>
      <rPr>
        <b/>
        <sz val="10"/>
        <rFont val="Arial"/>
        <family val="2"/>
      </rPr>
      <t xml:space="preserve">(Erwartete) historische AK/HK zum Stand 31.12. des Antragsjahres bereinigt um Investitionsmaßnahmen: </t>
    </r>
    <r>
      <rPr>
        <sz val="10"/>
        <rFont val="Arial"/>
        <family val="2"/>
      </rPr>
      <t xml:space="preserve">Die AK/HK sind bereinigt um die Investitionsmaßnahmen anzugeben.
</t>
    </r>
    <r>
      <rPr>
        <b/>
        <sz val="10"/>
        <rFont val="Arial"/>
        <family val="2"/>
      </rPr>
      <t xml:space="preserve">Bitte kennzeichnen Sie im Kommentarfeld Projekte, die nachträglich in den KKauf überführt wurden
</t>
    </r>
  </si>
  <si>
    <r>
      <t xml:space="preserve">Angaben des Netzbetreibers zu den in NEP-Projekten verbauten Mengen.
</t>
    </r>
    <r>
      <rPr>
        <b/>
        <sz val="10"/>
        <rFont val="Arial"/>
        <family val="2"/>
      </rPr>
      <t>Projektart:</t>
    </r>
    <r>
      <rPr>
        <sz val="10"/>
        <rFont val="Arial"/>
        <family val="2"/>
      </rPr>
      <t xml:space="preserve"> Angabe ob es sich bei den Investitionen um NEP-Projekte, vertikale Punktmaßnahmen im NEP oder nicht vom NEP umfasste Zugänge zum Sachanlagevermögen handelt.
</t>
    </r>
    <r>
      <rPr>
        <b/>
        <sz val="10"/>
        <rFont val="Arial"/>
        <family val="2"/>
      </rPr>
      <t>Bezeichnung:</t>
    </r>
    <r>
      <rPr>
        <sz val="10"/>
        <rFont val="Arial"/>
        <family val="2"/>
      </rPr>
      <t xml:space="preserve"> Bezeichnung des NEP-Projekts bzw. weiterer Zugänge.
</t>
    </r>
    <r>
      <rPr>
        <b/>
        <sz val="10"/>
        <rFont val="Arial"/>
        <family val="2"/>
      </rPr>
      <t>NEP - Projektnummer</t>
    </r>
    <r>
      <rPr>
        <sz val="10"/>
        <rFont val="Arial"/>
        <family val="2"/>
      </rPr>
      <t xml:space="preserve">
</t>
    </r>
    <r>
      <rPr>
        <b/>
        <sz val="10"/>
        <rFont val="Arial"/>
        <family val="2"/>
      </rPr>
      <t>NEP - Maßnahmennummer
Bitte nach Möglichkeit nur eine NEP-Projektnummer bzw. NEP-Maßnahmennummer je Zeile eintragen.</t>
    </r>
    <r>
      <rPr>
        <sz val="10"/>
        <rFont val="Arial"/>
        <family val="2"/>
      </rPr>
      <t xml:space="preserve">
</t>
    </r>
    <r>
      <rPr>
        <b/>
        <sz val="10"/>
        <rFont val="Arial"/>
        <family val="2"/>
      </rPr>
      <t>(Erwartete) historische AK/HK zum Stand 31.12. des Antragsjahres bereinigt um Investitionsmaßnahmen:</t>
    </r>
    <r>
      <rPr>
        <sz val="10"/>
        <rFont val="Arial"/>
        <family val="2"/>
      </rPr>
      <t xml:space="preserve"> Die AK/HK sind bereinigt um die Investitionsmaßnahmen anzugeben.
</t>
    </r>
    <r>
      <rPr>
        <b/>
        <sz val="10"/>
        <rFont val="Arial"/>
        <family val="2"/>
      </rPr>
      <t xml:space="preserve">Freileitungen: </t>
    </r>
    <r>
      <rPr>
        <sz val="10"/>
        <rFont val="Arial"/>
        <family val="2"/>
      </rPr>
      <t xml:space="preserve">Angaben zu Stromkreis und Trassenlänge in Kilometer
</t>
    </r>
    <r>
      <rPr>
        <b/>
        <sz val="10"/>
        <rFont val="Arial"/>
        <family val="2"/>
      </rPr>
      <t xml:space="preserve">Kabel: </t>
    </r>
    <r>
      <rPr>
        <sz val="10"/>
        <rFont val="Arial"/>
        <family val="2"/>
      </rPr>
      <t xml:space="preserve">Angaben zu Stromkreis und Trassenlänge in Kilometer
</t>
    </r>
    <r>
      <rPr>
        <b/>
        <sz val="10"/>
        <rFont val="Arial"/>
        <family val="2"/>
      </rPr>
      <t xml:space="preserve">Stationen: </t>
    </r>
    <r>
      <rPr>
        <sz val="10"/>
        <rFont val="Arial"/>
        <family val="2"/>
      </rPr>
      <t xml:space="preserve">Mengenangaben für Schaltfelder, Transformatoren, Kompensationselementen und Konvertern
</t>
    </r>
    <r>
      <rPr>
        <b/>
        <sz val="10"/>
        <rFont val="Arial"/>
        <family val="2"/>
      </rPr>
      <t>Bitte kennzeichnen Sie im Kommentarfeld Projekte, die nachträglich in den KKauf überführt wurden</t>
    </r>
  </si>
  <si>
    <t>Zugangs-jahr</t>
  </si>
  <si>
    <t>Da die Anlagen im Bau eine sehr werthaltige Position darstellen, möchten wir Sie bitten, besonders werthaltige Projekte einzeln zu benennen</t>
  </si>
  <si>
    <t>keine Angabe möglich</t>
  </si>
  <si>
    <t>BNetzA_Strom_KKAuf_ÜNB_v1.2_250610</t>
  </si>
  <si>
    <t>1.3</t>
  </si>
  <si>
    <t>BNetzA_Strom_KKAuf_ÜNB_v1.2_250611</t>
  </si>
  <si>
    <t>6. Sind Investitionen welche im Netzentwicklungsplan endgültig abgelehnt wurden, im KKauf erfasst?</t>
  </si>
  <si>
    <t>6a. Falls ja, befüllen Sie die Tabelle und begründen Sie warum die Investitionen betriebsnotwendig sind und im KKauf beantragt wurden.</t>
  </si>
  <si>
    <t>Zugänge von Baukostenzuschüssen, Netzanschlusskostenbeiträgen, SoPo Investitionszuschüsse und investiv verwendeten Engpasserlösen</t>
  </si>
  <si>
    <t>Bezeichnung
Hinzurechnungen</t>
  </si>
  <si>
    <t>Bezeichnung
Kürzungen</t>
  </si>
  <si>
    <t>Bezeichnung Hinzurechnungen (über Dropdown auswählen)</t>
  </si>
  <si>
    <t>Bezeichnung Kürzungen
(über Dropdown auswählen)</t>
  </si>
  <si>
    <t>Auswahl Hinzurechnungen</t>
  </si>
  <si>
    <t>Nachaktivierung</t>
  </si>
  <si>
    <t>Umbuchung</t>
  </si>
  <si>
    <t>Auswahl Kürzung</t>
  </si>
  <si>
    <t>Anlagenabgang</t>
  </si>
  <si>
    <r>
      <rPr>
        <b/>
        <sz val="10"/>
        <rFont val="Arial"/>
        <family val="2"/>
      </rPr>
      <t>Hinzurechnungen:</t>
    </r>
    <r>
      <rPr>
        <sz val="10"/>
        <rFont val="Arial"/>
        <family val="2"/>
      </rPr>
      <t xml:space="preserve"> Zunächst ist die Hinzurechnung durch ein Stichwort zu bezeichnen, anschließend ist der Betrag einzutragen. Im Tabellenblatt E. sind ggf. weitere Erläuterungen zu machen.</t>
    </r>
  </si>
  <si>
    <r>
      <t xml:space="preserve">Zur Berücksichtigung des weiteren Anlagevermögens.
</t>
    </r>
    <r>
      <rPr>
        <b/>
        <sz val="10"/>
        <rFont val="Arial"/>
        <family val="2"/>
      </rPr>
      <t xml:space="preserve">NetzID: </t>
    </r>
    <r>
      <rPr>
        <sz val="10"/>
        <rFont val="Arial"/>
        <family val="2"/>
      </rPr>
      <t xml:space="preserve">Wählen Sie die NetzID aus der Auswahlliste aus. Die Auswahlliste besteht aus den Angaben in dem Tabellenblatt "A_Stammdaten".
</t>
    </r>
    <r>
      <rPr>
        <b/>
        <sz val="10"/>
        <rFont val="Arial"/>
        <family val="2"/>
      </rPr>
      <t>Vermögensgegenstand:</t>
    </r>
    <r>
      <rPr>
        <sz val="10"/>
        <rFont val="Arial"/>
        <family val="2"/>
      </rPr>
      <t xml:space="preserve"> Wählen Sie aus der Auswahlliste den entsprechenden Vermögensgegenstand aus. 
Bei geleisteten Anzahlungen auf immaterielle Vermögensgegenstände und geleisteten Anzahlungen und Anlagen im Bau des Sachanlagevermögens sind die Spalten IV bis VIII nicht zu befüllen. In den Spalten IX und XII sind in diesen Fällen die Gesamtbestände anzugeben. 
</t>
    </r>
    <r>
      <rPr>
        <b/>
        <sz val="10"/>
        <rFont val="Arial"/>
        <family val="2"/>
      </rPr>
      <t>Erläuterung:</t>
    </r>
    <r>
      <rPr>
        <sz val="10"/>
        <rFont val="Arial"/>
        <family val="2"/>
      </rPr>
      <t xml:space="preserve"> Das Feld dient der näheren Erläuterung des zu berücksichtigenden Vermögengegenstandes.
</t>
    </r>
    <r>
      <rPr>
        <b/>
        <sz val="10"/>
        <rFont val="Arial"/>
        <family val="2"/>
      </rPr>
      <t xml:space="preserve">Historische AK/HK, der Investitionen seit dem 01.01.2022: </t>
    </r>
    <r>
      <rPr>
        <sz val="10"/>
        <rFont val="Arial"/>
        <family val="2"/>
      </rPr>
      <t xml:space="preserve">Tragen Sie die AKHK der Investitionen seit dem 01.01.2022 ein.
</t>
    </r>
    <r>
      <rPr>
        <b/>
        <sz val="10"/>
        <rFont val="Arial"/>
        <family val="2"/>
      </rPr>
      <t>Anschaffungsjahr:</t>
    </r>
    <r>
      <rPr>
        <sz val="10"/>
        <rFont val="Arial"/>
        <family val="2"/>
      </rPr>
      <t xml:space="preserve"> Wählen Sie das Anschaffungsjahr aus der Auswahlliste aus. Für die Anlagegruppen "geleistete Anzahlungen auf immaterielle Vermögensgegenstände" und "geleistete Anzahlungen und Anlagen im Bau des Sachanlagevermögens" ist für den  gesamten Anfangs- und Endbestand KKAuf-Antragsjahr als Anschaffungsjahr einzutragen.
</t>
    </r>
    <r>
      <rPr>
        <b/>
        <sz val="10"/>
        <rFont val="Arial"/>
        <family val="2"/>
      </rPr>
      <t xml:space="preserve">
Hinzurechnungen: </t>
    </r>
    <r>
      <rPr>
        <sz val="10"/>
        <rFont val="Arial"/>
        <family val="2"/>
      </rPr>
      <t xml:space="preserve">Zunächst ist die Hinzurechnung durch ein Stichwort zu bezeichnen, anschließend ist der Betrag einzutragen. Im Tabellenblatt E. sind ggf. weitere Erläuterungen zu machen.
</t>
    </r>
    <r>
      <rPr>
        <b/>
        <sz val="10"/>
        <rFont val="Arial"/>
        <family val="2"/>
      </rPr>
      <t>Kürzungen:</t>
    </r>
    <r>
      <rPr>
        <sz val="10"/>
        <rFont val="Arial"/>
        <family val="2"/>
      </rPr>
      <t xml:space="preserve"> Zunächst ist die Kürzung durch ein Stichwort zu bezeichnen, anschließend ist der Betrag einzutragen. Im Tabellenblatt E. sind ggf. weitere Erläuterungen zu machen.</t>
    </r>
    <r>
      <rPr>
        <b/>
        <sz val="10"/>
        <rFont val="Arial"/>
        <family val="2"/>
      </rPr>
      <t xml:space="preserve">
Nutzungsdauer (handelsrechtlich: </t>
    </r>
    <r>
      <rPr>
        <sz val="10"/>
        <rFont val="Arial"/>
        <family val="2"/>
      </rPr>
      <t>Die handelsrechtliche Nutzungsdauer des Vermögensgegenstandes ist anzugeben.</t>
    </r>
    <r>
      <rPr>
        <b/>
        <sz val="10"/>
        <rFont val="Arial"/>
        <family val="2"/>
      </rPr>
      <t xml:space="preserve">
Abschreibung 20xx: </t>
    </r>
    <r>
      <rPr>
        <sz val="10"/>
        <rFont val="Arial"/>
        <family val="2"/>
      </rPr>
      <t>Es ist die Abschreibung des Jahres anzugeben</t>
    </r>
    <r>
      <rPr>
        <b/>
        <sz val="10"/>
        <rFont val="Arial"/>
        <family val="2"/>
      </rPr>
      <t>.
handelsrechtlicher Wertansatz zum 31.12.20xx:</t>
    </r>
    <r>
      <rPr>
        <sz val="10"/>
        <rFont val="Arial"/>
        <family val="2"/>
      </rPr>
      <t xml:space="preserve"> Es ist der handelsrechtliche Wertansatz zum 01.01. des Jahres für den Vermögensgegenstand anzugeben.
</t>
    </r>
    <r>
      <rPr>
        <b/>
        <sz val="10"/>
        <rFont val="Arial"/>
        <family val="2"/>
      </rPr>
      <t>davon AK/HK, die dem Grunde nach in der Kostenschätzung des letzten NEPs (2023-2037/2045) enthalten sind</t>
    </r>
  </si>
  <si>
    <r>
      <rPr>
        <b/>
        <sz val="10"/>
        <rFont val="Arial"/>
        <family val="2"/>
      </rPr>
      <t>Kürzungen</t>
    </r>
    <r>
      <rPr>
        <sz val="10"/>
        <rFont val="Arial"/>
        <family val="2"/>
      </rPr>
      <t>:Zunächst ist die Kürzung durch ein Stichwort zu bezeichnen, anschließend ist der Betrag einzutragen. Im Tabellenblatt E. sind ggf. weitere Erläuterungen zu machen.</t>
    </r>
  </si>
  <si>
    <r>
      <t>Hinzurechnungen:</t>
    </r>
    <r>
      <rPr>
        <sz val="10"/>
        <rFont val="Arial"/>
        <family val="2"/>
      </rPr>
      <t xml:space="preserve"> Zunächst ist die Hinzurechnung durch das Auswahlfeld zu bezeichnen, anschließend ist der Betrag einzutragen. Bei der Auswahl "Sonstiges" sind zusätzliche Erläuterungen im Tabellenblatt E. erforderlich.</t>
    </r>
  </si>
  <si>
    <r>
      <t>Kürzungen:</t>
    </r>
    <r>
      <rPr>
        <sz val="10"/>
        <rFont val="Arial"/>
        <family val="2"/>
      </rPr>
      <t xml:space="preserve"> Zunächst ist die Kürzung durch das Auswahlfeld zu bezeichnen, anschließend ist der Betrag einzutragen. Bei der Auswahl "Sonstiges" sind zusätzliche Erläuterungen im Tabellenblatt E. erforderlich.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</si>
</sst>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 numFmtId="174" formatCode="_-* #,##0.0\ _€_-;\-* #,##0.0\ _€_-;_-* &quot;-&quot;??\ _€_-;_-@_-"/>
  </numFmts>
  <fonts count="50" x14ac:knownFonts="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b/>
      <sz val="11"/>
      <name val="Calibri"/>
      <family val="2"/>
      <scheme val="minor"/>
    </font>
    <font>
      <sz val="11"/>
      <name val="Calibri"/>
      <family val="2"/>
      <scheme val="minor"/>
    </font>
    <font>
      <sz val="11"/>
      <color theme="0"/>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b/>
      <sz val="11"/>
      <color rgb="FFFA7D00"/>
      <name val="Calibri"/>
      <family val="2"/>
      <scheme val="minor"/>
    </font>
    <font>
      <sz val="11"/>
      <color theme="1"/>
      <name val="Arial"/>
      <family val="2"/>
    </font>
    <font>
      <b/>
      <sz val="11"/>
      <color theme="1"/>
      <name val="Arial"/>
      <family val="2"/>
    </font>
    <font>
      <b/>
      <u/>
      <sz val="10"/>
      <name val="Arial"/>
      <family val="2"/>
    </font>
    <font>
      <sz val="10"/>
      <color theme="1"/>
      <name val="Arial"/>
      <family val="2"/>
    </font>
    <font>
      <u/>
      <sz val="11"/>
      <color indexed="12"/>
      <name val="Arial"/>
      <family val="2"/>
    </font>
    <font>
      <b/>
      <u/>
      <sz val="11"/>
      <color indexed="12"/>
      <name val="Arial"/>
      <family val="2"/>
    </font>
    <font>
      <sz val="11"/>
      <name val="Arial"/>
      <family val="2"/>
    </font>
    <font>
      <b/>
      <sz val="11"/>
      <name val="Arial"/>
      <family val="2"/>
    </font>
    <font>
      <sz val="10"/>
      <name val="Arial"/>
      <family val="2"/>
    </font>
    <font>
      <sz val="8"/>
      <name val="Calibri"/>
      <family val="2"/>
      <scheme val="minor"/>
    </font>
    <font>
      <b/>
      <strike/>
      <sz val="14"/>
      <color rgb="FFFF0000"/>
      <name val="Calibri"/>
      <family val="2"/>
      <scheme val="minor"/>
    </font>
    <font>
      <sz val="8"/>
      <color theme="1"/>
      <name val="Arial"/>
      <family val="2"/>
    </font>
    <font>
      <b/>
      <sz val="16"/>
      <color theme="1"/>
      <name val="Arial"/>
      <family val="2"/>
    </font>
    <font>
      <sz val="14"/>
      <name val="Arial"/>
      <family val="2"/>
    </font>
    <font>
      <sz val="14"/>
      <color theme="1"/>
      <name val="Arial"/>
      <family val="2"/>
    </font>
    <font>
      <b/>
      <sz val="11"/>
      <color rgb="FFFF0000"/>
      <name val="Arial"/>
      <family val="2"/>
    </font>
    <font>
      <b/>
      <sz val="11"/>
      <color rgb="FF3F3F3F"/>
      <name val="Arial"/>
      <family val="2"/>
    </font>
    <font>
      <b/>
      <sz val="14"/>
      <color theme="1"/>
      <name val="Arial"/>
      <family val="2"/>
    </font>
    <font>
      <b/>
      <sz val="14"/>
      <name val="Arial"/>
      <family val="2"/>
    </font>
    <font>
      <strike/>
      <sz val="11"/>
      <color rgb="FFFF0000"/>
      <name val="Arial"/>
      <family val="2"/>
    </font>
    <font>
      <sz val="11"/>
      <color theme="0"/>
      <name val="Arial"/>
      <family val="2"/>
    </font>
    <font>
      <sz val="11"/>
      <color rgb="FFFF0000"/>
      <name val="Arial"/>
      <family val="2"/>
    </font>
    <font>
      <sz val="11"/>
      <color theme="1"/>
      <name val="Arial"/>
      <family val="2"/>
    </font>
    <font>
      <b/>
      <sz val="11"/>
      <color rgb="FF3F3F3F"/>
      <name val="Arial"/>
      <family val="2"/>
    </font>
    <font>
      <b/>
      <sz val="11"/>
      <name val="Arial"/>
      <family val="2"/>
    </font>
    <font>
      <sz val="11"/>
      <color rgb="FF9C0006"/>
      <name val="Calibri"/>
      <family val="2"/>
      <scheme val="minor"/>
    </font>
    <font>
      <sz val="11"/>
      <color rgb="FF9C0006"/>
      <name val="Arial"/>
      <family val="2"/>
    </font>
    <font>
      <b/>
      <sz val="12"/>
      <name val="Arial"/>
      <family val="2"/>
    </font>
  </fonts>
  <fills count="34">
    <fill>
      <patternFill patternType="none"/>
    </fill>
    <fill>
      <patternFill patternType="gray125"/>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gray0625">
        <fgColor theme="0" tint="-0.499984740745262"/>
        <bgColor rgb="FFFFFF99"/>
      </patternFill>
    </fill>
    <fill>
      <patternFill patternType="solid">
        <fgColor rgb="FFBFBFBF"/>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
      <patternFill patternType="solid">
        <fgColor rgb="FFFFC7CE"/>
      </patternFill>
    </fill>
    <fill>
      <patternFill patternType="solid">
        <fgColor theme="9" tint="0.39997558519241921"/>
        <bgColor indexed="64"/>
      </patternFill>
    </fill>
    <fill>
      <patternFill patternType="solid">
        <fgColor theme="0" tint="-0.34998626667073579"/>
        <bgColor indexed="64"/>
      </patternFill>
    </fill>
  </fills>
  <borders count="6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style="thin">
        <color rgb="FF7F7F7F"/>
      </right>
      <top/>
      <bottom/>
      <diagonal/>
    </border>
    <border>
      <left/>
      <right/>
      <top/>
      <bottom style="thin">
        <color indexed="64"/>
      </bottom>
      <diagonal/>
    </border>
    <border>
      <left/>
      <right/>
      <top style="thin">
        <color indexed="64"/>
      </top>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style="thin">
        <color indexed="64"/>
      </bottom>
      <diagonal/>
    </border>
    <border>
      <left/>
      <right style="dashDot">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dashDot">
        <color indexed="64"/>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83">
    <xf numFmtId="0" fontId="0" fillId="0" borderId="0"/>
    <xf numFmtId="0" fontId="2" fillId="2" borderId="2" applyNumberFormat="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165" fontId="7" fillId="0" borderId="3">
      <alignment horizontal="left"/>
    </xf>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166" fontId="7" fillId="0" borderId="3">
      <alignment horizontal="left"/>
    </xf>
    <xf numFmtId="167" fontId="7" fillId="0" borderId="3">
      <alignment horizontal="left"/>
    </xf>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168" fontId="7" fillId="0" borderId="3">
      <alignment horizontal="left"/>
    </xf>
    <xf numFmtId="16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4" fillId="0" borderId="0"/>
    <xf numFmtId="0" fontId="12" fillId="0" borderId="0"/>
    <xf numFmtId="49" fontId="4" fillId="0" borderId="0"/>
    <xf numFmtId="9" fontId="4" fillId="0" borderId="0" applyFont="0" applyFill="0" applyBorder="0" applyAlignment="0" applyProtection="0"/>
    <xf numFmtId="0" fontId="4" fillId="0" borderId="0"/>
    <xf numFmtId="0" fontId="5" fillId="0" borderId="0"/>
    <xf numFmtId="164" fontId="1" fillId="0" borderId="0" applyFont="0" applyFill="0" applyBorder="0" applyAlignment="0" applyProtection="0"/>
    <xf numFmtId="0" fontId="5" fillId="0" borderId="0"/>
    <xf numFmtId="0" fontId="5" fillId="0" borderId="0"/>
    <xf numFmtId="0" fontId="1" fillId="17" borderId="0" applyNumberFormat="0" applyBorder="0" applyAlignment="0" applyProtection="0"/>
    <xf numFmtId="0" fontId="15" fillId="18" borderId="0" applyNumberFormat="0" applyBorder="0" applyAlignment="0" applyProtection="0"/>
    <xf numFmtId="0" fontId="4" fillId="19" borderId="0"/>
    <xf numFmtId="0" fontId="4" fillId="19" borderId="0"/>
    <xf numFmtId="0" fontId="4" fillId="19" borderId="0"/>
    <xf numFmtId="0" fontId="4" fillId="19" borderId="0"/>
    <xf numFmtId="0" fontId="10" fillId="19" borderId="0"/>
    <xf numFmtId="0" fontId="17" fillId="19" borderId="0"/>
    <xf numFmtId="0" fontId="18" fillId="19" borderId="0"/>
    <xf numFmtId="0" fontId="18" fillId="19" borderId="0"/>
    <xf numFmtId="0" fontId="18" fillId="19" borderId="0"/>
    <xf numFmtId="0" fontId="18" fillId="19" borderId="0"/>
    <xf numFmtId="0" fontId="19" fillId="19" borderId="0"/>
    <xf numFmtId="0" fontId="11" fillId="19" borderId="0"/>
    <xf numFmtId="0" fontId="9" fillId="19" borderId="0"/>
    <xf numFmtId="171" fontId="4" fillId="20" borderId="8"/>
    <xf numFmtId="171" fontId="4" fillId="20" borderId="8"/>
    <xf numFmtId="0" fontId="17" fillId="20" borderId="0"/>
    <xf numFmtId="0" fontId="4" fillId="19" borderId="0"/>
    <xf numFmtId="0" fontId="4" fillId="19" borderId="0"/>
    <xf numFmtId="0" fontId="4" fillId="19" borderId="0"/>
    <xf numFmtId="0" fontId="4" fillId="19" borderId="0"/>
    <xf numFmtId="0" fontId="10" fillId="19" borderId="0"/>
    <xf numFmtId="0" fontId="17" fillId="19" borderId="0"/>
    <xf numFmtId="0" fontId="4" fillId="19" borderId="0"/>
    <xf numFmtId="0" fontId="19" fillId="19" borderId="0"/>
    <xf numFmtId="0" fontId="11" fillId="19" borderId="0"/>
    <xf numFmtId="0" fontId="9" fillId="19" borderId="0"/>
    <xf numFmtId="0" fontId="20" fillId="0" borderId="0"/>
    <xf numFmtId="0" fontId="1" fillId="21" borderId="0" applyNumberFormat="0" applyBorder="0" applyAlignment="0" applyProtection="0"/>
    <xf numFmtId="9" fontId="1" fillId="0" borderId="0" applyFont="0" applyFill="0" applyBorder="0" applyAlignment="0" applyProtection="0"/>
    <xf numFmtId="0" fontId="21" fillId="2" borderId="1" applyNumberFormat="0" applyAlignment="0" applyProtection="0"/>
    <xf numFmtId="0" fontId="4" fillId="0" borderId="0"/>
    <xf numFmtId="0" fontId="4" fillId="0" borderId="0"/>
    <xf numFmtId="0" fontId="26" fillId="0" borderId="0" applyNumberFormat="0" applyFill="0" applyBorder="0" applyAlignment="0" applyProtection="0">
      <alignment vertical="top"/>
      <protection locked="0"/>
    </xf>
    <xf numFmtId="0" fontId="1" fillId="0" borderId="0"/>
    <xf numFmtId="0" fontId="4" fillId="0" borderId="0"/>
    <xf numFmtId="0" fontId="28" fillId="0" borderId="0"/>
    <xf numFmtId="0" fontId="4" fillId="0" borderId="0"/>
    <xf numFmtId="0" fontId="30" fillId="0" borderId="0"/>
    <xf numFmtId="0" fontId="4" fillId="0" borderId="0"/>
    <xf numFmtId="0" fontId="4" fillId="0" borderId="0"/>
    <xf numFmtId="0" fontId="5" fillId="0" borderId="0"/>
    <xf numFmtId="0" fontId="15" fillId="18" borderId="0" applyNumberFormat="0" applyBorder="0" applyAlignment="0" applyProtection="0"/>
    <xf numFmtId="0" fontId="5" fillId="0" borderId="0"/>
    <xf numFmtId="0" fontId="4" fillId="0" borderId="0"/>
    <xf numFmtId="0" fontId="47" fillId="31" borderId="0" applyNumberFormat="0" applyBorder="0" applyAlignment="0" applyProtection="0"/>
  </cellStyleXfs>
  <cellXfs count="363">
    <xf numFmtId="0" fontId="0" fillId="0" borderId="0" xfId="0"/>
    <xf numFmtId="0" fontId="14" fillId="0" borderId="0" xfId="34" applyFont="1"/>
    <xf numFmtId="0" fontId="13" fillId="0" borderId="0" xfId="34" applyFont="1"/>
    <xf numFmtId="0" fontId="16" fillId="0" borderId="0" xfId="34" applyFont="1"/>
    <xf numFmtId="1" fontId="0" fillId="0" borderId="0" xfId="0" applyNumberFormat="1"/>
    <xf numFmtId="0" fontId="0" fillId="0" borderId="0" xfId="0" applyAlignment="1">
      <alignment horizontal="center"/>
    </xf>
    <xf numFmtId="0" fontId="23" fillId="26" borderId="4" xfId="36" applyFont="1" applyFill="1" applyBorder="1" applyAlignment="1" applyProtection="1">
      <alignment horizontal="center" vertical="center" wrapText="1"/>
    </xf>
    <xf numFmtId="4" fontId="10" fillId="19" borderId="16" xfId="0" applyNumberFormat="1" applyFont="1" applyFill="1" applyBorder="1" applyAlignment="1">
      <alignment vertical="center"/>
    </xf>
    <xf numFmtId="4" fontId="4" fillId="27" borderId="17" xfId="0" applyNumberFormat="1" applyFont="1" applyFill="1" applyBorder="1" applyAlignment="1">
      <alignment horizontal="left" indent="1"/>
    </xf>
    <xf numFmtId="4" fontId="4" fillId="27" borderId="17" xfId="0" applyNumberFormat="1" applyFont="1" applyFill="1" applyBorder="1"/>
    <xf numFmtId="4" fontId="10" fillId="19" borderId="18" xfId="0" applyNumberFormat="1" applyFont="1" applyFill="1" applyBorder="1" applyAlignment="1">
      <alignment vertical="center"/>
    </xf>
    <xf numFmtId="4" fontId="10" fillId="27" borderId="17" xfId="0" applyNumberFormat="1" applyFont="1" applyFill="1" applyBorder="1" applyAlignment="1">
      <alignment vertical="top" wrapText="1"/>
    </xf>
    <xf numFmtId="4" fontId="24" fillId="0" borderId="17" xfId="0" applyNumberFormat="1" applyFont="1" applyBorder="1" applyAlignment="1">
      <alignment vertical="top" wrapText="1"/>
    </xf>
    <xf numFmtId="4" fontId="4" fillId="0" borderId="17" xfId="0" applyNumberFormat="1" applyFont="1" applyBorder="1" applyAlignment="1">
      <alignment vertical="top" wrapText="1"/>
    </xf>
    <xf numFmtId="4" fontId="10" fillId="0" borderId="17" xfId="0" applyNumberFormat="1" applyFont="1" applyBorder="1" applyAlignment="1">
      <alignment vertical="top" wrapText="1"/>
    </xf>
    <xf numFmtId="4" fontId="4" fillId="27" borderId="17" xfId="0" applyNumberFormat="1" applyFont="1" applyFill="1" applyBorder="1" applyAlignment="1">
      <alignment vertical="top" wrapText="1"/>
    </xf>
    <xf numFmtId="4" fontId="4" fillId="27" borderId="17" xfId="0" applyNumberFormat="1" applyFont="1" applyFill="1" applyBorder="1" applyAlignment="1">
      <alignment vertical="top"/>
    </xf>
    <xf numFmtId="4" fontId="4" fillId="27" borderId="18" xfId="0" applyNumberFormat="1" applyFont="1" applyFill="1" applyBorder="1" applyAlignment="1">
      <alignment vertical="top"/>
    </xf>
    <xf numFmtId="4" fontId="4" fillId="28" borderId="18" xfId="0" applyNumberFormat="1" applyFont="1" applyFill="1" applyBorder="1" applyAlignment="1">
      <alignment vertical="top"/>
    </xf>
    <xf numFmtId="0" fontId="22" fillId="0" borderId="0" xfId="0" applyFont="1"/>
    <xf numFmtId="173" fontId="22" fillId="0" borderId="11" xfId="0" applyNumberFormat="1" applyFont="1" applyBorder="1" applyAlignment="1">
      <alignment vertical="center"/>
    </xf>
    <xf numFmtId="173" fontId="22" fillId="0" borderId="0" xfId="0" applyNumberFormat="1" applyFont="1" applyAlignment="1">
      <alignment vertical="center"/>
    </xf>
    <xf numFmtId="173" fontId="23" fillId="0" borderId="0" xfId="0" applyNumberFormat="1" applyFont="1" applyAlignment="1">
      <alignment vertical="center"/>
    </xf>
    <xf numFmtId="0" fontId="22" fillId="0" borderId="10" xfId="0" applyFont="1" applyBorder="1"/>
    <xf numFmtId="173" fontId="22" fillId="0" borderId="3" xfId="0" applyNumberFormat="1" applyFont="1" applyBorder="1"/>
    <xf numFmtId="173" fontId="25" fillId="24" borderId="18" xfId="65" applyNumberFormat="1" applyFont="1" applyFill="1" applyBorder="1" applyAlignment="1" applyProtection="1">
      <alignment vertical="top"/>
    </xf>
    <xf numFmtId="0" fontId="5" fillId="0" borderId="0" xfId="69" applyFont="1" applyAlignment="1">
      <alignment vertical="top" wrapText="1"/>
    </xf>
    <xf numFmtId="0" fontId="27" fillId="0" borderId="0" xfId="70" quotePrefix="1" applyFont="1" applyAlignment="1" applyProtection="1">
      <alignment horizontal="left" vertical="center"/>
    </xf>
    <xf numFmtId="0" fontId="4" fillId="0" borderId="0" xfId="69"/>
    <xf numFmtId="0" fontId="4" fillId="0" borderId="0" xfId="69" applyAlignment="1">
      <alignment vertical="top" wrapText="1"/>
    </xf>
    <xf numFmtId="0" fontId="4" fillId="23" borderId="3" xfId="69" applyFill="1" applyBorder="1" applyAlignment="1" applyProtection="1">
      <alignment vertical="center" wrapText="1"/>
      <protection locked="0"/>
    </xf>
    <xf numFmtId="0" fontId="29" fillId="19" borderId="3" xfId="73" applyFont="1" applyFill="1" applyBorder="1" applyAlignment="1">
      <alignment horizontal="center" vertical="center" wrapText="1"/>
    </xf>
    <xf numFmtId="0" fontId="14" fillId="0" borderId="0" xfId="34" applyFont="1" applyAlignment="1">
      <alignment horizontal="center"/>
    </xf>
    <xf numFmtId="0" fontId="3" fillId="22" borderId="28" xfId="0" quotePrefix="1" applyFont="1" applyFill="1" applyBorder="1"/>
    <xf numFmtId="0" fontId="0" fillId="22" borderId="29" xfId="0" applyFill="1" applyBorder="1"/>
    <xf numFmtId="1" fontId="0" fillId="22" borderId="29" xfId="0" applyNumberFormat="1" applyFill="1" applyBorder="1"/>
    <xf numFmtId="0" fontId="22" fillId="26" borderId="3" xfId="36" applyFont="1" applyFill="1" applyBorder="1" applyAlignment="1" applyProtection="1">
      <alignment horizontal="center" vertical="center" wrapText="1"/>
    </xf>
    <xf numFmtId="0" fontId="22" fillId="26" borderId="30" xfId="36" applyFont="1" applyFill="1" applyBorder="1" applyAlignment="1" applyProtection="1">
      <alignment horizontal="left" vertical="center"/>
    </xf>
    <xf numFmtId="0" fontId="23" fillId="26" borderId="6" xfId="36" applyFont="1" applyFill="1" applyBorder="1" applyAlignment="1" applyProtection="1">
      <alignment horizontal="center" vertical="center" wrapText="1"/>
    </xf>
    <xf numFmtId="0" fontId="23" fillId="26" borderId="30" xfId="36" applyFont="1" applyFill="1" applyBorder="1" applyAlignment="1" applyProtection="1">
      <alignment horizontal="center" vertical="center" wrapText="1"/>
    </xf>
    <xf numFmtId="173" fontId="22" fillId="0" borderId="34" xfId="0" applyNumberFormat="1" applyFont="1" applyBorder="1"/>
    <xf numFmtId="173" fontId="22" fillId="0" borderId="41" xfId="0" applyNumberFormat="1" applyFont="1" applyBorder="1"/>
    <xf numFmtId="0" fontId="5" fillId="0" borderId="0" xfId="37" applyFont="1" applyFill="1" applyBorder="1" applyAlignment="1" applyProtection="1">
      <alignment horizontal="center" vertical="center"/>
    </xf>
    <xf numFmtId="0" fontId="22" fillId="0" borderId="47" xfId="0" applyFont="1" applyBorder="1"/>
    <xf numFmtId="0" fontId="22" fillId="26" borderId="48" xfId="36" applyFont="1" applyFill="1" applyBorder="1" applyAlignment="1" applyProtection="1">
      <alignment horizontal="left" vertical="center"/>
    </xf>
    <xf numFmtId="0" fontId="23" fillId="26" borderId="35" xfId="36" applyFont="1" applyFill="1" applyBorder="1" applyAlignment="1" applyProtection="1">
      <alignment horizontal="center" vertical="center" wrapText="1"/>
    </xf>
    <xf numFmtId="0" fontId="23" fillId="26" borderId="37" xfId="36" applyFont="1" applyFill="1" applyBorder="1" applyAlignment="1" applyProtection="1">
      <alignment horizontal="center" vertical="center" wrapText="1"/>
    </xf>
    <xf numFmtId="0" fontId="22" fillId="0" borderId="49" xfId="0" applyFont="1" applyBorder="1" applyAlignment="1">
      <alignment horizontal="left"/>
    </xf>
    <xf numFmtId="0" fontId="22" fillId="0" borderId="51" xfId="0" applyFont="1" applyBorder="1" applyAlignment="1">
      <alignment horizontal="left"/>
    </xf>
    <xf numFmtId="0" fontId="22" fillId="0" borderId="52" xfId="0" applyFont="1" applyBorder="1" applyAlignment="1">
      <alignment horizontal="left"/>
    </xf>
    <xf numFmtId="173" fontId="22" fillId="0" borderId="47" xfId="0" applyNumberFormat="1" applyFont="1" applyBorder="1" applyAlignment="1">
      <alignment vertical="center"/>
    </xf>
    <xf numFmtId="0" fontId="22" fillId="26" borderId="33" xfId="0" applyFont="1" applyFill="1" applyBorder="1"/>
    <xf numFmtId="0" fontId="23" fillId="26" borderId="34" xfId="36" applyFont="1" applyFill="1" applyBorder="1" applyAlignment="1" applyProtection="1">
      <alignment horizontal="center" vertical="center" wrapText="1"/>
    </xf>
    <xf numFmtId="0" fontId="29" fillId="26" borderId="53" xfId="37" applyFont="1" applyFill="1" applyBorder="1" applyAlignment="1" applyProtection="1">
      <alignment horizontal="center" vertical="center"/>
    </xf>
    <xf numFmtId="173" fontId="22" fillId="29" borderId="3" xfId="0" applyNumberFormat="1" applyFont="1" applyFill="1" applyBorder="1" applyAlignment="1">
      <alignment vertical="center"/>
    </xf>
    <xf numFmtId="0" fontId="22" fillId="26" borderId="3" xfId="36" applyFont="1" applyFill="1" applyBorder="1" applyAlignment="1" applyProtection="1">
      <alignment horizontal="center" vertical="center"/>
    </xf>
    <xf numFmtId="0" fontId="22" fillId="26" borderId="5" xfId="36" applyFont="1" applyFill="1" applyBorder="1" applyAlignment="1" applyProtection="1">
      <alignment horizontal="center" vertical="center" wrapText="1"/>
    </xf>
    <xf numFmtId="1" fontId="22" fillId="23" borderId="3" xfId="65" applyNumberFormat="1" applyFont="1" applyFill="1" applyBorder="1" applyAlignment="1">
      <alignment horizontal="center"/>
    </xf>
    <xf numFmtId="170" fontId="22" fillId="23" borderId="5" xfId="65" applyNumberFormat="1" applyFont="1" applyFill="1" applyBorder="1" applyAlignment="1" applyProtection="1">
      <alignment horizontal="center" vertical="center"/>
      <protection locked="0"/>
    </xf>
    <xf numFmtId="170" fontId="22" fillId="29" borderId="5" xfId="65" applyNumberFormat="1" applyFont="1" applyFill="1" applyBorder="1" applyAlignment="1" applyProtection="1">
      <alignment horizontal="center" vertical="center"/>
      <protection locked="0"/>
    </xf>
    <xf numFmtId="170" fontId="23" fillId="0" borderId="5" xfId="65" applyNumberFormat="1" applyFont="1" applyFill="1" applyBorder="1" applyAlignment="1" applyProtection="1">
      <alignment horizontal="center" vertical="center"/>
      <protection locked="0"/>
    </xf>
    <xf numFmtId="0" fontId="34" fillId="0" borderId="0" xfId="0" applyFont="1"/>
    <xf numFmtId="0" fontId="35" fillId="26" borderId="4" xfId="37" applyFont="1" applyFill="1" applyBorder="1" applyProtection="1"/>
    <xf numFmtId="0" fontId="35" fillId="26" borderId="6" xfId="37" applyFont="1" applyFill="1" applyBorder="1" applyProtection="1"/>
    <xf numFmtId="0" fontId="35" fillId="26" borderId="5" xfId="37" applyFont="1" applyFill="1" applyBorder="1" applyProtection="1"/>
    <xf numFmtId="0" fontId="22" fillId="0" borderId="3" xfId="0" applyFont="1" applyBorder="1" applyAlignment="1">
      <alignment horizontal="left" vertical="center"/>
    </xf>
    <xf numFmtId="170" fontId="22" fillId="23" borderId="4" xfId="65" applyNumberFormat="1" applyFont="1" applyFill="1" applyBorder="1" applyAlignment="1" applyProtection="1">
      <alignment horizontal="center" vertical="center"/>
      <protection locked="0"/>
    </xf>
    <xf numFmtId="172" fontId="22" fillId="23" borderId="20" xfId="65" applyNumberFormat="1" applyFont="1" applyFill="1" applyBorder="1" applyAlignment="1" applyProtection="1">
      <alignment horizontal="center" vertical="center"/>
      <protection locked="0"/>
    </xf>
    <xf numFmtId="172" fontId="22" fillId="0" borderId="0" xfId="65" applyNumberFormat="1" applyFont="1" applyFill="1" applyBorder="1" applyAlignment="1" applyProtection="1">
      <alignment horizontal="center" vertical="center"/>
    </xf>
    <xf numFmtId="172" fontId="22" fillId="23" borderId="3" xfId="65" applyNumberFormat="1" applyFont="1" applyFill="1" applyBorder="1" applyAlignment="1" applyProtection="1">
      <alignment horizontal="center" vertical="center"/>
      <protection locked="0"/>
    </xf>
    <xf numFmtId="0" fontId="22" fillId="0" borderId="3" xfId="0" applyFont="1" applyBorder="1" applyAlignment="1">
      <alignment wrapText="1"/>
    </xf>
    <xf numFmtId="1" fontId="23" fillId="23" borderId="7" xfId="65" applyNumberFormat="1" applyFont="1" applyFill="1" applyBorder="1" applyAlignment="1" applyProtection="1">
      <alignment horizontal="center" vertical="center"/>
      <protection locked="0"/>
    </xf>
    <xf numFmtId="0" fontId="22" fillId="0" borderId="0" xfId="0" applyFont="1" applyAlignment="1">
      <alignment vertical="center"/>
    </xf>
    <xf numFmtId="10" fontId="22" fillId="23" borderId="1" xfId="66" applyNumberFormat="1" applyFont="1" applyFill="1" applyBorder="1" applyAlignment="1" applyProtection="1">
      <alignment horizontal="center" vertical="center"/>
      <protection locked="0"/>
    </xf>
    <xf numFmtId="0" fontId="22" fillId="0" borderId="0" xfId="0" applyFont="1" applyAlignment="1">
      <alignment horizontal="left" vertical="center" wrapText="1"/>
    </xf>
    <xf numFmtId="0" fontId="22" fillId="26" borderId="5" xfId="36" applyFont="1" applyFill="1" applyBorder="1" applyAlignment="1" applyProtection="1">
      <alignment horizontal="center" vertical="center"/>
    </xf>
    <xf numFmtId="10" fontId="22" fillId="23" borderId="3" xfId="66" applyNumberFormat="1" applyFont="1" applyFill="1" applyBorder="1" applyAlignment="1" applyProtection="1">
      <alignment horizontal="left" vertical="center"/>
      <protection locked="0"/>
    </xf>
    <xf numFmtId="10" fontId="22" fillId="23" borderId="3" xfId="66" applyNumberFormat="1" applyFont="1" applyFill="1" applyBorder="1" applyAlignment="1" applyProtection="1">
      <alignment horizontal="center" vertical="center"/>
      <protection locked="0"/>
    </xf>
    <xf numFmtId="0" fontId="36" fillId="26" borderId="6" xfId="36" applyFont="1" applyFill="1" applyBorder="1" applyAlignment="1" applyProtection="1">
      <alignment vertical="center" wrapText="1"/>
    </xf>
    <xf numFmtId="0" fontId="36" fillId="26" borderId="5" xfId="36" applyFont="1" applyFill="1" applyBorder="1" applyAlignment="1" applyProtection="1">
      <alignment vertical="center" wrapText="1"/>
    </xf>
    <xf numFmtId="1" fontId="22" fillId="26" borderId="3" xfId="36" applyNumberFormat="1" applyFont="1" applyFill="1" applyBorder="1" applyAlignment="1" applyProtection="1">
      <alignment horizontal="center" vertical="center"/>
    </xf>
    <xf numFmtId="0" fontId="23" fillId="26" borderId="3" xfId="36" applyFont="1" applyFill="1" applyBorder="1" applyAlignment="1" applyProtection="1">
      <alignment horizontal="center" vertical="center"/>
    </xf>
    <xf numFmtId="0" fontId="22" fillId="30" borderId="5" xfId="36" applyFont="1" applyFill="1" applyBorder="1" applyAlignment="1" applyProtection="1">
      <alignment horizontal="center" vertical="center" wrapText="1"/>
    </xf>
    <xf numFmtId="0" fontId="22" fillId="30" borderId="5" xfId="36" applyFont="1" applyFill="1" applyBorder="1" applyAlignment="1" applyProtection="1">
      <alignment horizontal="center" vertical="center"/>
    </xf>
    <xf numFmtId="170" fontId="37" fillId="0" borderId="0" xfId="65" applyNumberFormat="1" applyFont="1" applyFill="1" applyBorder="1" applyAlignment="1" applyProtection="1">
      <alignment horizontal="left" vertical="center"/>
      <protection locked="0"/>
    </xf>
    <xf numFmtId="170" fontId="37" fillId="0" borderId="0" xfId="65" applyNumberFormat="1" applyFont="1" applyFill="1" applyBorder="1" applyAlignment="1" applyProtection="1">
      <alignment horizontal="center" vertical="center"/>
      <protection locked="0"/>
    </xf>
    <xf numFmtId="0" fontId="35" fillId="0" borderId="0" xfId="37" applyFont="1" applyFill="1" applyBorder="1" applyProtection="1"/>
    <xf numFmtId="170" fontId="22" fillId="0" borderId="0" xfId="65" applyNumberFormat="1" applyFont="1" applyFill="1" applyBorder="1" applyAlignment="1" applyProtection="1">
      <alignment horizontal="center" vertical="center"/>
    </xf>
    <xf numFmtId="0" fontId="22" fillId="0" borderId="4" xfId="0" applyFont="1" applyBorder="1" applyAlignment="1">
      <alignment horizontal="left" vertical="center"/>
    </xf>
    <xf numFmtId="0" fontId="35" fillId="26" borderId="3" xfId="37" applyFont="1" applyFill="1" applyBorder="1" applyProtection="1"/>
    <xf numFmtId="170" fontId="22" fillId="23" borderId="3" xfId="65" applyNumberFormat="1" applyFont="1" applyFill="1" applyBorder="1" applyAlignment="1" applyProtection="1">
      <alignment horizontal="center" vertical="center"/>
      <protection locked="0"/>
    </xf>
    <xf numFmtId="0" fontId="0" fillId="0" borderId="0" xfId="0" applyAlignment="1">
      <alignment wrapText="1"/>
    </xf>
    <xf numFmtId="0" fontId="5" fillId="26" borderId="24" xfId="36" applyFont="1" applyFill="1" applyBorder="1" applyAlignment="1" applyProtection="1">
      <alignment vertical="center" wrapText="1"/>
    </xf>
    <xf numFmtId="0" fontId="5" fillId="26" borderId="20" xfId="36" applyFont="1" applyFill="1" applyBorder="1" applyAlignment="1" applyProtection="1">
      <alignment horizontal="center" vertical="center" wrapText="1"/>
    </xf>
    <xf numFmtId="0" fontId="29" fillId="26" borderId="20" xfId="36" applyFont="1" applyFill="1" applyBorder="1" applyAlignment="1" applyProtection="1">
      <alignment horizontal="center" vertical="center" wrapText="1"/>
    </xf>
    <xf numFmtId="170" fontId="22" fillId="23" borderId="5" xfId="65" applyNumberFormat="1" applyFont="1" applyFill="1" applyBorder="1" applyAlignment="1" applyProtection="1">
      <alignment horizontal="left" vertical="top"/>
      <protection locked="0"/>
    </xf>
    <xf numFmtId="170" fontId="22" fillId="23" borderId="3" xfId="65" applyNumberFormat="1" applyFont="1" applyFill="1" applyBorder="1" applyProtection="1">
      <protection locked="0"/>
    </xf>
    <xf numFmtId="1" fontId="22" fillId="23" borderId="3" xfId="65" applyNumberFormat="1" applyFont="1" applyFill="1" applyBorder="1" applyAlignment="1" applyProtection="1">
      <alignment horizontal="center"/>
      <protection locked="0"/>
    </xf>
    <xf numFmtId="173" fontId="22" fillId="23" borderId="3" xfId="65" applyNumberFormat="1" applyFont="1" applyFill="1" applyBorder="1" applyProtection="1">
      <protection locked="0"/>
    </xf>
    <xf numFmtId="173" fontId="38" fillId="30" borderId="3" xfId="1" applyNumberFormat="1" applyFont="1" applyFill="1" applyBorder="1" applyProtection="1"/>
    <xf numFmtId="1" fontId="38" fillId="30" borderId="3" xfId="1" applyNumberFormat="1" applyFont="1" applyFill="1" applyBorder="1" applyAlignment="1" applyProtection="1">
      <alignment horizontal="center" vertical="center"/>
    </xf>
    <xf numFmtId="1" fontId="22" fillId="25" borderId="3" xfId="65" applyNumberFormat="1" applyFont="1" applyFill="1" applyBorder="1" applyAlignment="1" applyProtection="1">
      <alignment horizontal="center"/>
      <protection locked="0"/>
    </xf>
    <xf numFmtId="173" fontId="29" fillId="30" borderId="3" xfId="67" applyNumberFormat="1" applyFont="1" applyFill="1" applyBorder="1" applyProtection="1"/>
    <xf numFmtId="173" fontId="22" fillId="23" borderId="27" xfId="65" applyNumberFormat="1" applyFont="1" applyFill="1" applyBorder="1" applyProtection="1">
      <protection locked="0"/>
    </xf>
    <xf numFmtId="173" fontId="38" fillId="30" borderId="27" xfId="1" applyNumberFormat="1" applyFont="1" applyFill="1" applyBorder="1" applyProtection="1"/>
    <xf numFmtId="1" fontId="38" fillId="30" borderId="27" xfId="1" applyNumberFormat="1" applyFont="1" applyFill="1" applyBorder="1" applyAlignment="1" applyProtection="1">
      <alignment horizontal="center" vertical="center"/>
    </xf>
    <xf numFmtId="173" fontId="29" fillId="30" borderId="27" xfId="67" applyNumberFormat="1" applyFont="1" applyFill="1" applyBorder="1" applyProtection="1"/>
    <xf numFmtId="173" fontId="5" fillId="30" borderId="3" xfId="67" applyNumberFormat="1" applyFont="1" applyFill="1" applyBorder="1" applyProtection="1"/>
    <xf numFmtId="1" fontId="22" fillId="23" borderId="3" xfId="65" applyNumberFormat="1" applyFont="1" applyFill="1" applyBorder="1" applyAlignment="1">
      <alignment horizontal="left"/>
    </xf>
    <xf numFmtId="1" fontId="5" fillId="23" borderId="3" xfId="65" applyNumberFormat="1" applyFont="1" applyFill="1" applyBorder="1" applyAlignment="1">
      <alignment horizontal="left"/>
    </xf>
    <xf numFmtId="1" fontId="22" fillId="23" borderId="3" xfId="65" quotePrefix="1" applyNumberFormat="1" applyFont="1" applyFill="1" applyBorder="1" applyAlignment="1">
      <alignment horizontal="left"/>
    </xf>
    <xf numFmtId="1" fontId="22" fillId="0" borderId="3" xfId="65" applyNumberFormat="1" applyFont="1" applyFill="1" applyBorder="1" applyAlignment="1">
      <alignment horizontal="left"/>
    </xf>
    <xf numFmtId="0" fontId="39" fillId="0" borderId="0" xfId="0" applyFont="1" applyAlignment="1">
      <alignment vertical="center"/>
    </xf>
    <xf numFmtId="0" fontId="40" fillId="0" borderId="0" xfId="34" applyFont="1" applyAlignment="1">
      <alignment horizontal="left" vertical="center"/>
    </xf>
    <xf numFmtId="0" fontId="5" fillId="0" borderId="0" xfId="34" applyAlignment="1">
      <alignment horizontal="center"/>
    </xf>
    <xf numFmtId="0" fontId="5" fillId="0" borderId="0" xfId="34"/>
    <xf numFmtId="0" fontId="5" fillId="0" borderId="0" xfId="34" applyAlignment="1">
      <alignment horizontal="centerContinuous" vertical="center"/>
    </xf>
    <xf numFmtId="0" fontId="5" fillId="26" borderId="3" xfId="37" applyFont="1" applyFill="1" applyBorder="1" applyAlignment="1" applyProtection="1">
      <alignment horizontal="center" vertical="center"/>
    </xf>
    <xf numFmtId="0" fontId="35" fillId="26" borderId="3" xfId="37" applyFont="1" applyFill="1" applyBorder="1" applyAlignment="1" applyProtection="1">
      <alignment horizontal="center"/>
    </xf>
    <xf numFmtId="0" fontId="35" fillId="26" borderId="3" xfId="37" applyFont="1" applyFill="1" applyBorder="1" applyAlignment="1" applyProtection="1">
      <alignment horizontal="centerContinuous" vertical="center" wrapText="1"/>
    </xf>
    <xf numFmtId="0" fontId="35" fillId="26" borderId="4" xfId="37" applyFont="1" applyFill="1" applyBorder="1" applyAlignment="1" applyProtection="1">
      <alignment horizontal="left" vertical="center"/>
    </xf>
    <xf numFmtId="0" fontId="35" fillId="26" borderId="6" xfId="37" applyFont="1" applyFill="1" applyBorder="1" applyAlignment="1" applyProtection="1"/>
    <xf numFmtId="0" fontId="35" fillId="26" borderId="5" xfId="37" applyFont="1" applyFill="1" applyBorder="1" applyAlignment="1" applyProtection="1"/>
    <xf numFmtId="0" fontId="29" fillId="26" borderId="30" xfId="36" applyFont="1" applyFill="1" applyBorder="1" applyAlignment="1">
      <alignment vertical="center" wrapText="1"/>
    </xf>
    <xf numFmtId="0" fontId="29" fillId="26" borderId="30" xfId="36" applyFont="1" applyFill="1" applyBorder="1" applyAlignment="1">
      <alignment horizontal="center" vertical="center"/>
    </xf>
    <xf numFmtId="0" fontId="29" fillId="26" borderId="30" xfId="36" applyFont="1" applyFill="1" applyBorder="1" applyAlignment="1">
      <alignment horizontal="center" vertical="center" wrapText="1"/>
    </xf>
    <xf numFmtId="0" fontId="29" fillId="26" borderId="30" xfId="36" applyNumberFormat="1" applyFont="1" applyFill="1" applyBorder="1" applyAlignment="1">
      <alignment horizontal="center" vertical="center" wrapText="1"/>
    </xf>
    <xf numFmtId="170" fontId="22" fillId="23" borderId="30" xfId="65" applyNumberFormat="1" applyFont="1" applyFill="1" applyBorder="1"/>
    <xf numFmtId="172" fontId="22" fillId="23" borderId="30" xfId="65" applyNumberFormat="1" applyFont="1" applyFill="1" applyBorder="1" applyAlignment="1">
      <alignment horizontal="center"/>
    </xf>
    <xf numFmtId="172" fontId="22" fillId="23" borderId="30" xfId="65" applyNumberFormat="1" applyFont="1" applyFill="1" applyBorder="1"/>
    <xf numFmtId="173" fontId="22" fillId="23" borderId="30" xfId="65" applyNumberFormat="1" applyFont="1" applyFill="1" applyBorder="1"/>
    <xf numFmtId="173" fontId="5" fillId="30" borderId="30" xfId="1" applyNumberFormat="1" applyFont="1" applyFill="1" applyBorder="1"/>
    <xf numFmtId="173" fontId="5" fillId="30" borderId="30" xfId="67" applyNumberFormat="1" applyFont="1" applyFill="1" applyBorder="1"/>
    <xf numFmtId="173" fontId="5" fillId="30" borderId="27" xfId="67" applyNumberFormat="1" applyFont="1" applyFill="1" applyBorder="1"/>
    <xf numFmtId="170" fontId="22" fillId="23" borderId="4" xfId="65" applyNumberFormat="1" applyFont="1" applyFill="1" applyBorder="1"/>
    <xf numFmtId="172" fontId="22" fillId="23" borderId="4" xfId="65" applyNumberFormat="1" applyFont="1" applyFill="1" applyBorder="1" applyAlignment="1">
      <alignment horizontal="center"/>
    </xf>
    <xf numFmtId="172" fontId="22" fillId="23" borderId="4" xfId="65" applyNumberFormat="1" applyFont="1" applyFill="1" applyBorder="1"/>
    <xf numFmtId="173" fontId="22" fillId="23" borderId="4" xfId="65" applyNumberFormat="1" applyFont="1" applyFill="1" applyBorder="1"/>
    <xf numFmtId="0" fontId="23" fillId="22" borderId="21" xfId="0" quotePrefix="1" applyFont="1" applyFill="1" applyBorder="1"/>
    <xf numFmtId="0" fontId="29" fillId="22" borderId="22" xfId="34" applyFont="1" applyFill="1" applyBorder="1" applyAlignment="1">
      <alignment horizontal="center"/>
    </xf>
    <xf numFmtId="0" fontId="29" fillId="22" borderId="22" xfId="34" applyFont="1" applyFill="1" applyBorder="1"/>
    <xf numFmtId="170" fontId="22" fillId="23" borderId="5" xfId="65" applyNumberFormat="1" applyFont="1" applyFill="1" applyBorder="1" applyProtection="1">
      <protection locked="0"/>
    </xf>
    <xf numFmtId="1" fontId="22" fillId="23" borderId="3" xfId="65" applyNumberFormat="1" applyFont="1" applyFill="1" applyBorder="1" applyProtection="1">
      <protection locked="0"/>
    </xf>
    <xf numFmtId="173" fontId="22" fillId="23" borderId="4" xfId="65" applyNumberFormat="1" applyFont="1" applyFill="1" applyBorder="1" applyProtection="1">
      <protection locked="0"/>
    </xf>
    <xf numFmtId="0" fontId="23" fillId="22" borderId="0" xfId="0" applyFont="1" applyFill="1" applyAlignment="1">
      <alignment horizontal="center"/>
    </xf>
    <xf numFmtId="0" fontId="22" fillId="0" borderId="0" xfId="0" applyFont="1" applyAlignment="1">
      <alignment horizontal="center"/>
    </xf>
    <xf numFmtId="0" fontId="22" fillId="0" borderId="0" xfId="0" applyFont="1" applyAlignment="1">
      <alignment horizontal="left"/>
    </xf>
    <xf numFmtId="0" fontId="22" fillId="0" borderId="0" xfId="71" applyFont="1" applyAlignment="1">
      <alignment horizontal="center"/>
    </xf>
    <xf numFmtId="0" fontId="22" fillId="0" borderId="0" xfId="71" applyFont="1"/>
    <xf numFmtId="0" fontId="22" fillId="0" borderId="3" xfId="71" applyFont="1" applyBorder="1" applyAlignment="1">
      <alignment vertical="top"/>
    </xf>
    <xf numFmtId="0" fontId="5" fillId="0" borderId="0" xfId="0" applyFont="1"/>
    <xf numFmtId="0" fontId="22" fillId="23" borderId="3" xfId="0" applyFont="1" applyFill="1" applyBorder="1" applyAlignment="1">
      <alignment horizontal="center"/>
    </xf>
    <xf numFmtId="0" fontId="23" fillId="26" borderId="54" xfId="36" applyFont="1" applyFill="1" applyBorder="1" applyAlignment="1" applyProtection="1">
      <alignment horizontal="center" vertical="center" wrapText="1"/>
    </xf>
    <xf numFmtId="0" fontId="23" fillId="26" borderId="55" xfId="36" applyFont="1" applyFill="1" applyBorder="1" applyAlignment="1" applyProtection="1">
      <alignment horizontal="center" vertical="center" wrapText="1"/>
    </xf>
    <xf numFmtId="0" fontId="23" fillId="26" borderId="56" xfId="36" applyFont="1" applyFill="1" applyBorder="1" applyAlignment="1" applyProtection="1">
      <alignment horizontal="center" vertical="center" wrapText="1"/>
    </xf>
    <xf numFmtId="0" fontId="23" fillId="26" borderId="57" xfId="36" applyFont="1" applyFill="1" applyBorder="1" applyAlignment="1" applyProtection="1">
      <alignment horizontal="center" vertical="center" wrapText="1"/>
    </xf>
    <xf numFmtId="0" fontId="23" fillId="26" borderId="30" xfId="36" applyFont="1" applyFill="1" applyBorder="1" applyAlignment="1">
      <alignment horizontal="center" vertical="center" wrapText="1"/>
    </xf>
    <xf numFmtId="10" fontId="22" fillId="0" borderId="0" xfId="66" applyNumberFormat="1" applyFont="1" applyFill="1" applyBorder="1" applyAlignment="1" applyProtection="1">
      <alignment horizontal="left" vertical="center"/>
      <protection locked="0"/>
    </xf>
    <xf numFmtId="0" fontId="35" fillId="0" borderId="6" xfId="37" applyFont="1" applyFill="1" applyBorder="1" applyProtection="1"/>
    <xf numFmtId="0" fontId="22" fillId="0" borderId="5" xfId="36" applyFont="1" applyFill="1" applyBorder="1" applyAlignment="1" applyProtection="1">
      <alignment horizontal="center" vertical="center"/>
    </xf>
    <xf numFmtId="0" fontId="42" fillId="0" borderId="0" xfId="0" applyFont="1" applyAlignment="1">
      <alignment horizontal="center"/>
    </xf>
    <xf numFmtId="0" fontId="22" fillId="0" borderId="0" xfId="0" applyFont="1" applyAlignment="1">
      <alignment vertical="center" wrapText="1"/>
    </xf>
    <xf numFmtId="170" fontId="5" fillId="0" borderId="0" xfId="0" applyNumberFormat="1" applyFont="1"/>
    <xf numFmtId="0" fontId="29" fillId="22" borderId="23" xfId="34" applyFont="1" applyFill="1" applyBorder="1"/>
    <xf numFmtId="1" fontId="22" fillId="0" borderId="0" xfId="0" applyNumberFormat="1" applyFont="1" applyAlignment="1">
      <alignment horizontal="center"/>
    </xf>
    <xf numFmtId="170" fontId="43" fillId="0" borderId="0" xfId="0" applyNumberFormat="1" applyFont="1"/>
    <xf numFmtId="0" fontId="23" fillId="0" borderId="0" xfId="0" applyFont="1"/>
    <xf numFmtId="0" fontId="5" fillId="26" borderId="4" xfId="37" applyFont="1" applyFill="1" applyBorder="1" applyAlignment="1" applyProtection="1">
      <alignment vertical="center"/>
    </xf>
    <xf numFmtId="0" fontId="5" fillId="26" borderId="6" xfId="37" applyFont="1" applyFill="1" applyBorder="1" applyAlignment="1" applyProtection="1">
      <alignment vertical="center"/>
    </xf>
    <xf numFmtId="0" fontId="5" fillId="26" borderId="5" xfId="37" applyFont="1" applyFill="1" applyBorder="1" applyAlignment="1" applyProtection="1">
      <alignment horizontal="center" vertical="center"/>
    </xf>
    <xf numFmtId="0" fontId="29" fillId="0" borderId="0" xfId="72" applyFont="1" applyAlignment="1">
      <alignment vertical="center"/>
    </xf>
    <xf numFmtId="16" fontId="22" fillId="0" borderId="3" xfId="71" quotePrefix="1" applyNumberFormat="1" applyFont="1" applyBorder="1" applyAlignment="1">
      <alignment vertical="top"/>
    </xf>
    <xf numFmtId="14" fontId="22" fillId="0" borderId="3" xfId="71" applyNumberFormat="1" applyFont="1" applyBorder="1" applyAlignment="1">
      <alignment horizontal="center" vertical="top"/>
    </xf>
    <xf numFmtId="21" fontId="22" fillId="0" borderId="3" xfId="71" applyNumberFormat="1" applyFont="1" applyBorder="1" applyAlignment="1">
      <alignment vertical="top"/>
    </xf>
    <xf numFmtId="21" fontId="33" fillId="0" borderId="0" xfId="0" applyNumberFormat="1" applyFont="1"/>
    <xf numFmtId="10" fontId="22" fillId="0" borderId="3" xfId="66" applyNumberFormat="1" applyFont="1" applyFill="1" applyBorder="1"/>
    <xf numFmtId="0" fontId="22" fillId="0" borderId="3" xfId="66" applyNumberFormat="1" applyFont="1" applyFill="1" applyBorder="1" applyAlignment="1" applyProtection="1">
      <alignment horizontal="center" vertical="center"/>
      <protection locked="0"/>
    </xf>
    <xf numFmtId="0" fontId="36" fillId="0" borderId="0" xfId="0" applyFont="1"/>
    <xf numFmtId="0" fontId="39" fillId="0" borderId="0" xfId="0" applyFont="1"/>
    <xf numFmtId="0" fontId="36" fillId="0" borderId="11" xfId="0" applyFont="1" applyBorder="1"/>
    <xf numFmtId="0" fontId="36" fillId="0" borderId="26" xfId="0" applyFont="1" applyBorder="1"/>
    <xf numFmtId="4" fontId="10" fillId="19" borderId="60" xfId="0" applyNumberFormat="1" applyFont="1" applyFill="1" applyBorder="1" applyAlignment="1">
      <alignment vertical="center"/>
    </xf>
    <xf numFmtId="0" fontId="10" fillId="0" borderId="17" xfId="69" applyFont="1" applyBorder="1" applyAlignment="1">
      <alignment horizontal="left" vertical="center" wrapText="1"/>
    </xf>
    <xf numFmtId="0" fontId="10" fillId="0" borderId="19" xfId="69" applyFont="1" applyBorder="1" applyAlignment="1">
      <alignment horizontal="left" vertical="center" wrapText="1"/>
    </xf>
    <xf numFmtId="0" fontId="40" fillId="0" borderId="0" xfId="68" applyFont="1"/>
    <xf numFmtId="0" fontId="22" fillId="30" borderId="0" xfId="0" applyFont="1" applyFill="1"/>
    <xf numFmtId="0" fontId="39" fillId="30" borderId="0" xfId="0" applyFont="1" applyFill="1" applyAlignment="1">
      <alignment vertical="center"/>
    </xf>
    <xf numFmtId="0" fontId="22" fillId="30" borderId="0" xfId="0" applyFont="1" applyFill="1" applyAlignment="1">
      <alignment vertical="center"/>
    </xf>
    <xf numFmtId="0" fontId="5" fillId="30" borderId="0" xfId="0" applyFont="1" applyFill="1" applyAlignment="1">
      <alignment vertical="center"/>
    </xf>
    <xf numFmtId="0" fontId="41" fillId="30" borderId="0" xfId="0" applyFont="1" applyFill="1"/>
    <xf numFmtId="0" fontId="5" fillId="26" borderId="27" xfId="37" applyFont="1" applyFill="1" applyBorder="1" applyAlignment="1" applyProtection="1">
      <alignment horizontal="center" vertical="center"/>
    </xf>
    <xf numFmtId="0" fontId="35" fillId="26" borderId="4" xfId="37" applyFont="1" applyFill="1" applyBorder="1" applyAlignment="1" applyProtection="1">
      <alignment vertical="center"/>
    </xf>
    <xf numFmtId="0" fontId="35" fillId="26" borderId="6" xfId="37" applyFont="1" applyFill="1" applyBorder="1" applyAlignment="1" applyProtection="1">
      <alignment vertical="center"/>
    </xf>
    <xf numFmtId="0" fontId="35" fillId="26" borderId="5" xfId="37" applyFont="1" applyFill="1" applyBorder="1" applyAlignment="1" applyProtection="1">
      <alignment vertical="center"/>
    </xf>
    <xf numFmtId="0" fontId="5" fillId="26" borderId="20" xfId="36" applyFont="1" applyFill="1" applyBorder="1" applyAlignment="1" applyProtection="1">
      <alignment vertical="center" wrapText="1"/>
    </xf>
    <xf numFmtId="0" fontId="5" fillId="26" borderId="25" xfId="36" applyFont="1" applyFill="1" applyBorder="1" applyAlignment="1" applyProtection="1">
      <alignment horizontal="center" vertical="center" wrapText="1"/>
    </xf>
    <xf numFmtId="0" fontId="29" fillId="26" borderId="3" xfId="36" applyFont="1" applyFill="1" applyBorder="1" applyAlignment="1">
      <alignment horizontal="center" vertical="center" wrapText="1"/>
    </xf>
    <xf numFmtId="10" fontId="22" fillId="0" borderId="34" xfId="66" applyNumberFormat="1" applyFont="1" applyBorder="1"/>
    <xf numFmtId="173" fontId="22" fillId="29" borderId="3" xfId="0" quotePrefix="1" applyNumberFormat="1" applyFont="1" applyFill="1" applyBorder="1" applyAlignment="1">
      <alignment horizontal="center" vertical="center"/>
    </xf>
    <xf numFmtId="10" fontId="22" fillId="0" borderId="20" xfId="66" applyNumberFormat="1" applyFont="1" applyBorder="1"/>
    <xf numFmtId="10" fontId="22" fillId="0" borderId="41" xfId="66" applyNumberFormat="1" applyFont="1" applyBorder="1"/>
    <xf numFmtId="0" fontId="23" fillId="26" borderId="3" xfId="36" applyFont="1" applyFill="1" applyBorder="1" applyAlignment="1" applyProtection="1">
      <alignment horizontal="center" vertical="center" wrapText="1"/>
    </xf>
    <xf numFmtId="0" fontId="23" fillId="22" borderId="3" xfId="36" applyFont="1" applyFill="1" applyBorder="1" applyAlignment="1" applyProtection="1">
      <alignment vertical="center" wrapText="1"/>
    </xf>
    <xf numFmtId="0" fontId="4" fillId="23" borderId="5" xfId="69" applyFill="1" applyBorder="1" applyAlignment="1" applyProtection="1">
      <alignment horizontal="center" vertical="center" wrapText="1"/>
      <protection locked="0"/>
    </xf>
    <xf numFmtId="0" fontId="4" fillId="23" borderId="4" xfId="69" applyFill="1" applyBorder="1" applyAlignment="1" applyProtection="1">
      <alignment vertical="top" wrapText="1"/>
      <protection locked="0"/>
    </xf>
    <xf numFmtId="0" fontId="10" fillId="29" borderId="24" xfId="69" applyFont="1" applyFill="1" applyBorder="1" applyAlignment="1">
      <alignment horizontal="center" vertical="center" wrapText="1"/>
    </xf>
    <xf numFmtId="0" fontId="10" fillId="29" borderId="20" xfId="69" applyFont="1" applyFill="1" applyBorder="1" applyAlignment="1">
      <alignment horizontal="center" vertical="center" wrapText="1"/>
    </xf>
    <xf numFmtId="0" fontId="10" fillId="29" borderId="25" xfId="69" applyFont="1" applyFill="1" applyBorder="1" applyAlignment="1">
      <alignment horizontal="center" vertical="center" wrapText="1"/>
    </xf>
    <xf numFmtId="0" fontId="4" fillId="23" borderId="27" xfId="69" applyFill="1" applyBorder="1" applyAlignment="1" applyProtection="1">
      <alignment vertical="center" wrapText="1"/>
      <protection locked="0"/>
    </xf>
    <xf numFmtId="0" fontId="4" fillId="23" borderId="30" xfId="69" applyFill="1" applyBorder="1" applyAlignment="1" applyProtection="1">
      <alignment vertical="top" wrapText="1"/>
      <protection locked="0"/>
    </xf>
    <xf numFmtId="0" fontId="5" fillId="26" borderId="10" xfId="37" applyFont="1" applyFill="1" applyBorder="1" applyAlignment="1" applyProtection="1">
      <alignment vertical="center"/>
    </xf>
    <xf numFmtId="0" fontId="5" fillId="26" borderId="24" xfId="37" applyFont="1" applyFill="1" applyBorder="1" applyAlignment="1" applyProtection="1">
      <alignment horizontal="center" vertical="center"/>
    </xf>
    <xf numFmtId="0" fontId="5" fillId="26" borderId="25" xfId="37" applyFont="1" applyFill="1" applyBorder="1" applyAlignment="1" applyProtection="1">
      <alignment horizontal="center" vertical="center"/>
    </xf>
    <xf numFmtId="0" fontId="5" fillId="26" borderId="10" xfId="37" applyFont="1" applyFill="1" applyBorder="1" applyAlignment="1" applyProtection="1">
      <alignment horizontal="center" vertical="center"/>
    </xf>
    <xf numFmtId="0" fontId="5" fillId="26" borderId="24" xfId="37" applyFont="1" applyFill="1" applyBorder="1" applyAlignment="1" applyProtection="1">
      <alignment horizontal="right" vertical="center"/>
    </xf>
    <xf numFmtId="173" fontId="44" fillId="23" borderId="3" xfId="65" applyNumberFormat="1" applyFont="1" applyFill="1" applyBorder="1" applyProtection="1">
      <protection locked="0"/>
    </xf>
    <xf numFmtId="173" fontId="45" fillId="30" borderId="3" xfId="1" applyNumberFormat="1" applyFont="1" applyFill="1" applyBorder="1" applyProtection="1"/>
    <xf numFmtId="1" fontId="45" fillId="30" borderId="3" xfId="1" applyNumberFormat="1" applyFont="1" applyFill="1" applyBorder="1" applyAlignment="1" applyProtection="1">
      <alignment horizontal="center" vertical="center"/>
    </xf>
    <xf numFmtId="173" fontId="46" fillId="30" borderId="3" xfId="67" applyNumberFormat="1" applyFont="1" applyFill="1" applyBorder="1" applyProtection="1"/>
    <xf numFmtId="173" fontId="5" fillId="26" borderId="25" xfId="37" applyNumberFormat="1" applyFont="1" applyFill="1" applyBorder="1" applyAlignment="1" applyProtection="1">
      <alignment vertical="center"/>
    </xf>
    <xf numFmtId="3" fontId="22" fillId="24" borderId="20" xfId="65" applyNumberFormat="1" applyFont="1" applyFill="1" applyBorder="1" applyAlignment="1" applyProtection="1">
      <alignment vertical="top"/>
    </xf>
    <xf numFmtId="3" fontId="22" fillId="24" borderId="4" xfId="65" applyNumberFormat="1" applyFont="1" applyFill="1" applyBorder="1" applyAlignment="1" applyProtection="1">
      <alignment vertical="top"/>
    </xf>
    <xf numFmtId="3" fontId="22" fillId="24" borderId="50" xfId="65" applyNumberFormat="1" applyFont="1" applyFill="1" applyBorder="1" applyAlignment="1" applyProtection="1">
      <alignment vertical="top"/>
    </xf>
    <xf numFmtId="3" fontId="22" fillId="24" borderId="3" xfId="65" applyNumberFormat="1" applyFont="1" applyFill="1" applyBorder="1" applyAlignment="1" applyProtection="1">
      <alignment vertical="top"/>
    </xf>
    <xf numFmtId="3" fontId="22" fillId="24" borderId="39" xfId="65" applyNumberFormat="1" applyFont="1" applyFill="1" applyBorder="1" applyAlignment="1" applyProtection="1">
      <alignment vertical="top"/>
    </xf>
    <xf numFmtId="3" fontId="22" fillId="24" borderId="41" xfId="65" applyNumberFormat="1" applyFont="1" applyFill="1" applyBorder="1" applyAlignment="1" applyProtection="1">
      <alignment vertical="top"/>
    </xf>
    <xf numFmtId="3" fontId="22" fillId="24" borderId="42" xfId="65" applyNumberFormat="1" applyFont="1" applyFill="1" applyBorder="1" applyAlignment="1" applyProtection="1">
      <alignment vertical="top"/>
    </xf>
    <xf numFmtId="3" fontId="22" fillId="24" borderId="44" xfId="65" applyNumberFormat="1" applyFont="1" applyFill="1" applyBorder="1" applyAlignment="1" applyProtection="1">
      <alignment vertical="top"/>
    </xf>
    <xf numFmtId="3" fontId="22" fillId="24" borderId="34" xfId="65" applyNumberFormat="1" applyFont="1" applyFill="1" applyBorder="1" applyAlignment="1" applyProtection="1">
      <alignment vertical="top"/>
    </xf>
    <xf numFmtId="3" fontId="22" fillId="24" borderId="35" xfId="65" applyNumberFormat="1" applyFont="1" applyFill="1" applyBorder="1" applyAlignment="1" applyProtection="1">
      <alignment vertical="top"/>
    </xf>
    <xf numFmtId="3" fontId="22" fillId="24" borderId="37" xfId="65" applyNumberFormat="1" applyFont="1" applyFill="1" applyBorder="1" applyAlignment="1" applyProtection="1">
      <alignment vertical="top"/>
    </xf>
    <xf numFmtId="3" fontId="22" fillId="29" borderId="3" xfId="0" applyNumberFormat="1" applyFont="1" applyFill="1" applyBorder="1" applyAlignment="1">
      <alignment vertical="center"/>
    </xf>
    <xf numFmtId="3" fontId="22" fillId="0" borderId="12" xfId="0" applyNumberFormat="1" applyFont="1" applyBorder="1" applyAlignment="1">
      <alignment vertical="center"/>
    </xf>
    <xf numFmtId="3" fontId="22" fillId="0" borderId="11" xfId="0" applyNumberFormat="1" applyFont="1" applyBorder="1" applyAlignment="1">
      <alignment vertical="center"/>
    </xf>
    <xf numFmtId="3" fontId="22" fillId="0" borderId="14" xfId="0" applyNumberFormat="1" applyFont="1" applyBorder="1"/>
    <xf numFmtId="3" fontId="22" fillId="0" borderId="10" xfId="0" applyNumberFormat="1" applyFont="1" applyBorder="1"/>
    <xf numFmtId="3" fontId="23" fillId="26" borderId="11" xfId="36" applyNumberFormat="1" applyFont="1" applyFill="1" applyBorder="1" applyAlignment="1" applyProtection="1">
      <alignment horizontal="center" vertical="center" wrapText="1"/>
    </xf>
    <xf numFmtId="3" fontId="23" fillId="26" borderId="30" xfId="36" applyNumberFormat="1" applyFont="1" applyFill="1" applyBorder="1" applyAlignment="1" applyProtection="1">
      <alignment horizontal="center" vertical="center" wrapText="1"/>
    </xf>
    <xf numFmtId="3" fontId="22" fillId="0" borderId="58" xfId="0" applyNumberFormat="1" applyFont="1" applyBorder="1"/>
    <xf numFmtId="3" fontId="22" fillId="0" borderId="34" xfId="0" applyNumberFormat="1" applyFont="1" applyBorder="1"/>
    <xf numFmtId="3" fontId="22" fillId="0" borderId="59" xfId="0" applyNumberFormat="1" applyFont="1" applyBorder="1"/>
    <xf numFmtId="3" fontId="22" fillId="0" borderId="3" xfId="0" applyNumberFormat="1" applyFont="1" applyBorder="1"/>
    <xf numFmtId="3" fontId="22" fillId="0" borderId="53" xfId="0" applyNumberFormat="1" applyFont="1" applyBorder="1"/>
    <xf numFmtId="3" fontId="22" fillId="0" borderId="41" xfId="0" applyNumberFormat="1" applyFont="1" applyBorder="1"/>
    <xf numFmtId="3" fontId="22" fillId="0" borderId="24" xfId="0" applyNumberFormat="1" applyFont="1" applyBorder="1"/>
    <xf numFmtId="3" fontId="22" fillId="0" borderId="20" xfId="0" applyNumberFormat="1" applyFont="1" applyBorder="1"/>
    <xf numFmtId="3" fontId="22" fillId="0" borderId="5" xfId="0" applyNumberFormat="1" applyFont="1" applyBorder="1"/>
    <xf numFmtId="3" fontId="22" fillId="0" borderId="43" xfId="0" applyNumberFormat="1" applyFont="1" applyBorder="1"/>
    <xf numFmtId="3" fontId="22" fillId="0" borderId="36" xfId="0" applyNumberFormat="1" applyFont="1" applyBorder="1"/>
    <xf numFmtId="3" fontId="22" fillId="0" borderId="13" xfId="0" applyNumberFormat="1" applyFont="1" applyBorder="1" applyAlignment="1">
      <alignment vertical="center"/>
    </xf>
    <xf numFmtId="3" fontId="22" fillId="0" borderId="0" xfId="0" applyNumberFormat="1" applyFont="1" applyAlignment="1">
      <alignment vertical="center"/>
    </xf>
    <xf numFmtId="3" fontId="22" fillId="0" borderId="15" xfId="0" applyNumberFormat="1" applyFont="1" applyBorder="1"/>
    <xf numFmtId="3" fontId="22" fillId="0" borderId="0" xfId="0" applyNumberFormat="1" applyFont="1"/>
    <xf numFmtId="3" fontId="22" fillId="0" borderId="35" xfId="0" applyNumberFormat="1" applyFont="1" applyBorder="1"/>
    <xf numFmtId="3" fontId="22" fillId="0" borderId="4" xfId="0" applyNumberFormat="1" applyFont="1" applyBorder="1"/>
    <xf numFmtId="3" fontId="22" fillId="0" borderId="42" xfId="0" applyNumberFormat="1" applyFont="1" applyBorder="1"/>
    <xf numFmtId="3" fontId="23" fillId="26" borderId="41" xfId="36" applyNumberFormat="1" applyFont="1" applyFill="1" applyBorder="1" applyAlignment="1" applyProtection="1">
      <alignment horizontal="center" vertical="center" wrapText="1"/>
    </xf>
    <xf numFmtId="170" fontId="22" fillId="23" borderId="5" xfId="65" applyNumberFormat="1" applyFont="1" applyFill="1" applyBorder="1" applyAlignment="1">
      <alignment horizontal="left" vertical="top"/>
    </xf>
    <xf numFmtId="0" fontId="29" fillId="26" borderId="24" xfId="36" applyFont="1" applyFill="1" applyBorder="1" applyAlignment="1">
      <alignment vertical="center" wrapText="1"/>
    </xf>
    <xf numFmtId="0" fontId="29" fillId="26" borderId="20" xfId="36" applyFont="1" applyFill="1" applyBorder="1" applyAlignment="1">
      <alignment horizontal="center" vertical="center" wrapText="1"/>
    </xf>
    <xf numFmtId="0" fontId="29" fillId="26" borderId="25" xfId="36" applyFont="1" applyFill="1" applyBorder="1" applyAlignment="1">
      <alignment horizontal="center" vertical="center" wrapText="1"/>
    </xf>
    <xf numFmtId="1" fontId="22" fillId="23" borderId="27" xfId="65" applyNumberFormat="1" applyFont="1" applyFill="1" applyBorder="1" applyAlignment="1">
      <alignment horizontal="left"/>
    </xf>
    <xf numFmtId="0" fontId="22" fillId="30" borderId="0" xfId="0" applyFont="1" applyFill="1" applyAlignment="1">
      <alignment wrapText="1"/>
    </xf>
    <xf numFmtId="1" fontId="22" fillId="23" borderId="5" xfId="65" applyNumberFormat="1" applyFont="1" applyFill="1" applyBorder="1" applyAlignment="1">
      <alignment horizontal="center"/>
    </xf>
    <xf numFmtId="0" fontId="22" fillId="23" borderId="4" xfId="0" applyFont="1" applyFill="1" applyBorder="1" applyAlignment="1">
      <alignment horizontal="center"/>
    </xf>
    <xf numFmtId="0" fontId="29" fillId="26" borderId="3" xfId="36" applyFont="1" applyFill="1" applyBorder="1" applyAlignment="1">
      <alignment horizontal="center" vertical="top" wrapText="1"/>
    </xf>
    <xf numFmtId="0" fontId="5" fillId="26" borderId="3" xfId="36" applyFont="1" applyFill="1" applyBorder="1" applyAlignment="1">
      <alignment horizontal="center" vertical="top" wrapText="1"/>
    </xf>
    <xf numFmtId="3" fontId="5" fillId="30" borderId="3" xfId="0" applyNumberFormat="1" applyFont="1" applyFill="1" applyBorder="1"/>
    <xf numFmtId="170" fontId="22" fillId="0" borderId="3" xfId="0" applyNumberFormat="1" applyFont="1" applyBorder="1" applyAlignment="1">
      <alignment horizontal="center" vertical="center"/>
    </xf>
    <xf numFmtId="0" fontId="5" fillId="22" borderId="24" xfId="0" applyFont="1" applyFill="1" applyBorder="1" applyAlignment="1">
      <alignment horizontal="center" vertical="center" wrapText="1"/>
    </xf>
    <xf numFmtId="0" fontId="5" fillId="22" borderId="20" xfId="0" applyFont="1" applyFill="1" applyBorder="1" applyAlignment="1">
      <alignment horizontal="center" vertical="center"/>
    </xf>
    <xf numFmtId="0" fontId="5" fillId="22" borderId="32" xfId="0" applyFont="1" applyFill="1" applyBorder="1" applyAlignment="1">
      <alignment horizontal="center" vertical="center"/>
    </xf>
    <xf numFmtId="0" fontId="5" fillId="22" borderId="27" xfId="0" applyFont="1" applyFill="1" applyBorder="1" applyAlignment="1">
      <alignment horizontal="center" vertical="center"/>
    </xf>
    <xf numFmtId="4" fontId="4" fillId="0" borderId="18" xfId="0" applyNumberFormat="1" applyFont="1" applyBorder="1" applyAlignment="1">
      <alignment vertical="top" wrapText="1"/>
    </xf>
    <xf numFmtId="0" fontId="43" fillId="0" borderId="0" xfId="0" applyFont="1"/>
    <xf numFmtId="173" fontId="22" fillId="0" borderId="37" xfId="65" applyNumberFormat="1" applyFont="1" applyFill="1" applyBorder="1" applyProtection="1">
      <protection locked="0"/>
    </xf>
    <xf numFmtId="173" fontId="22" fillId="0" borderId="39" xfId="65" applyNumberFormat="1" applyFont="1" applyFill="1" applyBorder="1" applyProtection="1">
      <protection locked="0"/>
    </xf>
    <xf numFmtId="173" fontId="22" fillId="0" borderId="44" xfId="65" applyNumberFormat="1" applyFont="1" applyFill="1" applyBorder="1" applyProtection="1">
      <protection locked="0"/>
    </xf>
    <xf numFmtId="173" fontId="22" fillId="0" borderId="50" xfId="65" applyNumberFormat="1" applyFont="1" applyFill="1" applyBorder="1" applyProtection="1">
      <protection locked="0"/>
    </xf>
    <xf numFmtId="173" fontId="5" fillId="26" borderId="3" xfId="37" applyNumberFormat="1" applyFont="1" applyFill="1" applyBorder="1" applyAlignment="1" applyProtection="1">
      <alignment vertical="center"/>
    </xf>
    <xf numFmtId="0" fontId="5" fillId="26" borderId="3" xfId="36" applyFont="1" applyFill="1" applyBorder="1" applyAlignment="1" applyProtection="1">
      <alignment horizontal="center" vertical="center" wrapText="1"/>
    </xf>
    <xf numFmtId="1" fontId="5" fillId="26" borderId="3" xfId="36" applyNumberFormat="1" applyFont="1" applyFill="1" applyBorder="1" applyAlignment="1" applyProtection="1">
      <alignment horizontal="center" vertical="center" wrapText="1"/>
    </xf>
    <xf numFmtId="0" fontId="49" fillId="30" borderId="0" xfId="0" applyFont="1" applyFill="1" applyAlignment="1">
      <alignment horizontal="right" indent="2"/>
    </xf>
    <xf numFmtId="3" fontId="22" fillId="23" borderId="3" xfId="66" applyNumberFormat="1" applyFont="1" applyFill="1" applyBorder="1"/>
    <xf numFmtId="0" fontId="29" fillId="26" borderId="4" xfId="36" applyFont="1" applyFill="1" applyBorder="1" applyAlignment="1">
      <alignment vertical="center" wrapText="1"/>
    </xf>
    <xf numFmtId="0" fontId="29" fillId="22" borderId="30" xfId="36" applyFont="1" applyFill="1" applyBorder="1" applyAlignment="1">
      <alignment horizontal="center" vertical="center" wrapText="1"/>
    </xf>
    <xf numFmtId="0" fontId="22" fillId="26" borderId="3" xfId="0" applyFont="1" applyFill="1" applyBorder="1" applyAlignment="1">
      <alignment horizontal="center" vertical="center"/>
    </xf>
    <xf numFmtId="0" fontId="22" fillId="26" borderId="3" xfId="0" applyFont="1" applyFill="1" applyBorder="1" applyAlignment="1">
      <alignment horizontal="center" vertical="center" wrapText="1"/>
    </xf>
    <xf numFmtId="14" fontId="22" fillId="23" borderId="5" xfId="65" applyNumberFormat="1" applyFont="1" applyFill="1" applyBorder="1" applyAlignment="1" applyProtection="1">
      <alignment horizontal="center" vertical="center"/>
      <protection locked="0"/>
    </xf>
    <xf numFmtId="170" fontId="22" fillId="23" borderId="3" xfId="65" applyNumberFormat="1" applyFont="1" applyFill="1" applyBorder="1" applyAlignment="1">
      <alignment horizontal="left" vertical="center"/>
    </xf>
    <xf numFmtId="174" fontId="22" fillId="23" borderId="4" xfId="65" applyNumberFormat="1" applyFont="1" applyFill="1" applyBorder="1" applyAlignment="1">
      <alignment horizontal="left" vertical="center"/>
    </xf>
    <xf numFmtId="174" fontId="22" fillId="23" borderId="4" xfId="65" applyNumberFormat="1" applyFont="1" applyFill="1" applyBorder="1" applyAlignment="1">
      <alignment horizontal="left"/>
    </xf>
    <xf numFmtId="174" fontId="22" fillId="23" borderId="30" xfId="65" applyNumberFormat="1" applyFont="1" applyFill="1" applyBorder="1" applyAlignment="1">
      <alignment horizontal="left"/>
    </xf>
    <xf numFmtId="3" fontId="22" fillId="23" borderId="3" xfId="65" applyNumberFormat="1" applyFont="1" applyFill="1" applyBorder="1" applyAlignment="1">
      <alignment horizontal="right" vertical="center"/>
    </xf>
    <xf numFmtId="3" fontId="22" fillId="23" borderId="3" xfId="65" applyNumberFormat="1" applyFont="1" applyFill="1" applyBorder="1" applyAlignment="1">
      <alignment horizontal="right"/>
    </xf>
    <xf numFmtId="3" fontId="22" fillId="23" borderId="27" xfId="65" applyNumberFormat="1" applyFont="1" applyFill="1" applyBorder="1" applyAlignment="1">
      <alignment horizontal="right"/>
    </xf>
    <xf numFmtId="0" fontId="22" fillId="23" borderId="4" xfId="0" applyFont="1" applyFill="1" applyBorder="1" applyAlignment="1">
      <alignment horizontal="left"/>
    </xf>
    <xf numFmtId="0" fontId="22" fillId="30" borderId="3" xfId="71" applyFont="1" applyFill="1" applyBorder="1" applyAlignment="1">
      <alignment vertical="top"/>
    </xf>
    <xf numFmtId="16" fontId="22" fillId="30" borderId="3" xfId="71" quotePrefix="1" applyNumberFormat="1" applyFont="1" applyFill="1" applyBorder="1" applyAlignment="1">
      <alignment vertical="top"/>
    </xf>
    <xf numFmtId="14" fontId="22" fillId="30" borderId="3" xfId="71" applyNumberFormat="1" applyFont="1" applyFill="1" applyBorder="1" applyAlignment="1">
      <alignment horizontal="center" vertical="top"/>
    </xf>
    <xf numFmtId="21" fontId="22" fillId="30" borderId="3" xfId="71" applyNumberFormat="1" applyFont="1" applyFill="1" applyBorder="1" applyAlignment="1">
      <alignment vertical="top"/>
    </xf>
    <xf numFmtId="21" fontId="22" fillId="32" borderId="3" xfId="71" applyNumberFormat="1" applyFont="1" applyFill="1" applyBorder="1" applyAlignment="1">
      <alignment vertical="top"/>
    </xf>
    <xf numFmtId="14" fontId="22" fillId="32" borderId="3" xfId="71" applyNumberFormat="1" applyFont="1" applyFill="1" applyBorder="1" applyAlignment="1">
      <alignment horizontal="center" vertical="top"/>
    </xf>
    <xf numFmtId="170" fontId="22" fillId="30" borderId="3" xfId="0" applyNumberFormat="1" applyFont="1" applyFill="1" applyBorder="1" applyAlignment="1">
      <alignment horizontal="center" vertical="center"/>
    </xf>
    <xf numFmtId="170" fontId="22" fillId="30" borderId="0" xfId="0" applyNumberFormat="1" applyFont="1" applyFill="1" applyAlignment="1">
      <alignment horizontal="center" vertical="center"/>
    </xf>
    <xf numFmtId="0" fontId="29" fillId="22" borderId="3" xfId="36" applyFont="1" applyFill="1" applyBorder="1" applyAlignment="1">
      <alignment horizontal="left" vertical="center" wrapText="1"/>
    </xf>
    <xf numFmtId="170" fontId="48" fillId="30" borderId="3" xfId="82" applyNumberFormat="1" applyFont="1" applyFill="1" applyBorder="1" applyAlignment="1">
      <alignment horizontal="center" vertical="center"/>
    </xf>
    <xf numFmtId="0" fontId="29" fillId="22" borderId="3" xfId="36" applyFont="1" applyFill="1" applyBorder="1" applyAlignment="1">
      <alignment horizontal="center" vertical="center" wrapText="1"/>
    </xf>
    <xf numFmtId="0" fontId="29" fillId="22" borderId="4" xfId="36" applyFont="1" applyFill="1" applyBorder="1" applyAlignment="1">
      <alignment horizontal="left" vertical="center" wrapText="1"/>
    </xf>
    <xf numFmtId="0" fontId="29" fillId="22" borderId="5" xfId="36" applyFont="1" applyFill="1" applyBorder="1" applyAlignment="1">
      <alignment horizontal="left" vertical="center" wrapText="1"/>
    </xf>
    <xf numFmtId="10" fontId="22" fillId="30" borderId="0" xfId="66" applyNumberFormat="1" applyFont="1" applyFill="1" applyBorder="1" applyAlignment="1" applyProtection="1">
      <alignment horizontal="left" vertical="center"/>
      <protection locked="0"/>
    </xf>
    <xf numFmtId="0" fontId="22" fillId="22" borderId="5" xfId="36" applyFont="1" applyFill="1" applyBorder="1" applyAlignment="1" applyProtection="1">
      <alignment horizontal="center" vertical="center" wrapText="1"/>
    </xf>
    <xf numFmtId="0" fontId="22" fillId="30" borderId="4" xfId="66" applyNumberFormat="1" applyFont="1" applyFill="1" applyBorder="1" applyAlignment="1" applyProtection="1">
      <alignment horizontal="center" vertical="center"/>
      <protection locked="0"/>
    </xf>
    <xf numFmtId="10" fontId="25" fillId="30" borderId="3" xfId="66" applyNumberFormat="1" applyFont="1" applyFill="1" applyBorder="1" applyAlignment="1" applyProtection="1">
      <alignment horizontal="center" vertical="top"/>
    </xf>
    <xf numFmtId="10" fontId="4" fillId="30" borderId="3" xfId="66" applyNumberFormat="1" applyFont="1" applyFill="1" applyBorder="1" applyAlignment="1" applyProtection="1">
      <alignment horizontal="center" vertical="top"/>
    </xf>
    <xf numFmtId="10" fontId="43" fillId="30" borderId="0" xfId="66" applyNumberFormat="1" applyFont="1" applyFill="1" applyBorder="1" applyAlignment="1" applyProtection="1">
      <alignment horizontal="left" vertical="center"/>
      <protection locked="0"/>
    </xf>
    <xf numFmtId="0" fontId="35" fillId="30" borderId="6" xfId="37" applyFont="1" applyFill="1" applyBorder="1" applyProtection="1"/>
    <xf numFmtId="0" fontId="22" fillId="33" borderId="5" xfId="36" applyFont="1" applyFill="1" applyBorder="1" applyAlignment="1" applyProtection="1">
      <alignment horizontal="center" vertical="center" wrapText="1"/>
    </xf>
    <xf numFmtId="173" fontId="25" fillId="30" borderId="3" xfId="65" applyNumberFormat="1" applyFont="1" applyFill="1" applyBorder="1" applyAlignment="1" applyProtection="1">
      <alignment horizontal="center" vertical="top"/>
    </xf>
    <xf numFmtId="0" fontId="29" fillId="26" borderId="3" xfId="36" applyNumberFormat="1" applyFont="1" applyFill="1" applyBorder="1" applyAlignment="1">
      <alignment horizontal="center" vertical="center" wrapText="1"/>
    </xf>
    <xf numFmtId="0" fontId="5" fillId="0" borderId="0" xfId="0" applyFont="1" applyAlignment="1">
      <alignment horizontal="left" vertical="center"/>
    </xf>
    <xf numFmtId="0" fontId="22" fillId="0" borderId="0" xfId="0" applyFont="1" applyAlignment="1">
      <alignment horizontal="left" vertical="center" wrapText="1"/>
    </xf>
    <xf numFmtId="0" fontId="22" fillId="0" borderId="9" xfId="0" applyFont="1" applyBorder="1" applyAlignment="1">
      <alignment horizontal="left" vertical="center" wrapText="1"/>
    </xf>
    <xf numFmtId="170" fontId="22" fillId="23" borderId="4" xfId="65" applyNumberFormat="1" applyFont="1" applyFill="1" applyBorder="1" applyAlignment="1" applyProtection="1">
      <alignment horizontal="center" vertical="center" wrapText="1"/>
      <protection locked="0"/>
    </xf>
    <xf numFmtId="170" fontId="22" fillId="23" borderId="5" xfId="65" applyNumberFormat="1" applyFont="1" applyFill="1" applyBorder="1" applyAlignment="1" applyProtection="1">
      <alignment horizontal="center" vertical="center" wrapText="1"/>
      <protection locked="0"/>
    </xf>
    <xf numFmtId="0" fontId="22" fillId="26" borderId="4" xfId="36" applyFont="1" applyFill="1" applyBorder="1" applyAlignment="1" applyProtection="1">
      <alignment horizontal="center" vertical="center" wrapText="1"/>
    </xf>
    <xf numFmtId="0" fontId="22" fillId="26" borderId="5" xfId="36" applyFont="1" applyFill="1" applyBorder="1" applyAlignment="1" applyProtection="1">
      <alignment horizontal="center" vertical="center" wrapText="1"/>
    </xf>
    <xf numFmtId="0" fontId="35" fillId="22" borderId="4" xfId="37" applyFont="1" applyFill="1" applyBorder="1" applyAlignment="1" applyProtection="1">
      <alignment horizontal="left"/>
    </xf>
    <xf numFmtId="0" fontId="35" fillId="22" borderId="6" xfId="37" applyFont="1" applyFill="1" applyBorder="1" applyAlignment="1" applyProtection="1">
      <alignment horizontal="left"/>
    </xf>
    <xf numFmtId="0" fontId="35" fillId="22" borderId="5" xfId="37" applyFont="1" applyFill="1" applyBorder="1" applyAlignment="1" applyProtection="1">
      <alignment horizontal="left"/>
    </xf>
    <xf numFmtId="0" fontId="36" fillId="26" borderId="6" xfId="36" applyFont="1" applyFill="1" applyBorder="1" applyAlignment="1" applyProtection="1">
      <alignment horizontal="left" vertical="center" wrapText="1"/>
    </xf>
    <xf numFmtId="0" fontId="23" fillId="22" borderId="3" xfId="36" applyFont="1" applyFill="1" applyBorder="1" applyAlignment="1" applyProtection="1">
      <alignment horizontal="center" vertical="center"/>
    </xf>
    <xf numFmtId="173" fontId="22" fillId="0" borderId="33" xfId="0" applyNumberFormat="1" applyFont="1" applyBorder="1" applyAlignment="1">
      <alignment horizontal="center" vertical="top"/>
    </xf>
    <xf numFmtId="173" fontId="22" fillId="0" borderId="38" xfId="0" applyNumberFormat="1" applyFont="1" applyBorder="1" applyAlignment="1">
      <alignment horizontal="center" vertical="top"/>
    </xf>
    <xf numFmtId="173" fontId="22" fillId="0" borderId="40" xfId="0" applyNumberFormat="1" applyFont="1" applyBorder="1" applyAlignment="1">
      <alignment horizontal="center" vertical="top"/>
    </xf>
    <xf numFmtId="0" fontId="22" fillId="0" borderId="45" xfId="0" applyFont="1" applyBorder="1" applyAlignment="1">
      <alignment horizontal="center" vertical="top" wrapText="1"/>
    </xf>
    <xf numFmtId="0" fontId="22" fillId="0" borderId="31" xfId="0" applyFont="1" applyBorder="1" applyAlignment="1">
      <alignment horizontal="center" vertical="top" wrapText="1"/>
    </xf>
    <xf numFmtId="0" fontId="22" fillId="0" borderId="46" xfId="0" applyFont="1" applyBorder="1" applyAlignment="1">
      <alignment horizontal="center" vertical="top" wrapText="1"/>
    </xf>
    <xf numFmtId="0" fontId="22" fillId="0" borderId="38" xfId="0" applyFont="1" applyBorder="1" applyAlignment="1">
      <alignment horizontal="center" vertical="top"/>
    </xf>
    <xf numFmtId="0" fontId="22" fillId="0" borderId="40" xfId="0" applyFont="1" applyBorder="1" applyAlignment="1">
      <alignment horizontal="center" vertical="top"/>
    </xf>
    <xf numFmtId="0" fontId="23" fillId="26" borderId="4" xfId="0" applyFont="1" applyFill="1" applyBorder="1" applyAlignment="1">
      <alignment horizontal="center" vertical="center"/>
    </xf>
    <xf numFmtId="0" fontId="23" fillId="26" borderId="6" xfId="0" applyFont="1" applyFill="1" applyBorder="1" applyAlignment="1">
      <alignment horizontal="center" vertical="center"/>
    </xf>
    <xf numFmtId="0" fontId="23" fillId="26" borderId="5" xfId="0" applyFont="1" applyFill="1" applyBorder="1" applyAlignment="1">
      <alignment horizontal="center" vertical="center"/>
    </xf>
    <xf numFmtId="0" fontId="23" fillId="26" borderId="4" xfId="0" applyFont="1" applyFill="1" applyBorder="1" applyAlignment="1">
      <alignment horizontal="center" vertical="center" wrapText="1"/>
    </xf>
    <xf numFmtId="0" fontId="23" fillId="26" borderId="6" xfId="0" applyFont="1" applyFill="1" applyBorder="1" applyAlignment="1">
      <alignment horizontal="center" vertical="center" wrapText="1"/>
    </xf>
    <xf numFmtId="0" fontId="23" fillId="26" borderId="5" xfId="0" applyFont="1" applyFill="1" applyBorder="1" applyAlignment="1">
      <alignment horizontal="center" vertical="center" wrapText="1"/>
    </xf>
    <xf numFmtId="0" fontId="5" fillId="26" borderId="4" xfId="37" applyFont="1" applyFill="1" applyBorder="1" applyAlignment="1" applyProtection="1">
      <alignment horizontal="center" vertical="center"/>
    </xf>
    <xf numFmtId="0" fontId="5" fillId="26" borderId="6" xfId="37" applyFont="1" applyFill="1" applyBorder="1" applyAlignment="1" applyProtection="1">
      <alignment horizontal="center" vertical="center"/>
    </xf>
    <xf numFmtId="0" fontId="5" fillId="26" borderId="5" xfId="37" applyFont="1" applyFill="1" applyBorder="1" applyAlignment="1" applyProtection="1">
      <alignment horizontal="center" vertical="center"/>
    </xf>
    <xf numFmtId="0" fontId="5" fillId="26" borderId="3" xfId="37" applyFont="1" applyFill="1" applyBorder="1" applyAlignment="1" applyProtection="1">
      <alignment horizontal="center"/>
    </xf>
    <xf numFmtId="0" fontId="29" fillId="22" borderId="4" xfId="36" applyFont="1" applyFill="1" applyBorder="1" applyAlignment="1">
      <alignment horizontal="left" vertical="center" wrapText="1"/>
    </xf>
    <xf numFmtId="0" fontId="29" fillId="22" borderId="5" xfId="36" applyFont="1" applyFill="1" applyBorder="1" applyAlignment="1">
      <alignment horizontal="left" vertical="center" wrapText="1"/>
    </xf>
    <xf numFmtId="0" fontId="29" fillId="26" borderId="3" xfId="37" applyFont="1" applyFill="1" applyBorder="1" applyAlignment="1" applyProtection="1">
      <alignment horizontal="center" vertical="center" wrapText="1"/>
    </xf>
    <xf numFmtId="0" fontId="23" fillId="22" borderId="4" xfId="0" applyFont="1" applyFill="1" applyBorder="1" applyAlignment="1">
      <alignment horizontal="center" vertical="center"/>
    </xf>
    <xf numFmtId="0" fontId="23" fillId="22" borderId="6" xfId="0" applyFont="1" applyFill="1" applyBorder="1" applyAlignment="1">
      <alignment horizontal="center" vertical="center"/>
    </xf>
    <xf numFmtId="0" fontId="23" fillId="22" borderId="5" xfId="0" applyFont="1" applyFill="1" applyBorder="1" applyAlignment="1">
      <alignment horizontal="center" vertical="center"/>
    </xf>
    <xf numFmtId="0" fontId="29" fillId="26" borderId="4" xfId="37" applyFont="1" applyFill="1" applyBorder="1" applyAlignment="1" applyProtection="1">
      <alignment horizontal="center" vertical="center" wrapText="1"/>
    </xf>
    <xf numFmtId="0" fontId="29" fillId="26" borderId="6" xfId="37" applyFont="1" applyFill="1" applyBorder="1" applyAlignment="1" applyProtection="1">
      <alignment horizontal="center" vertical="center" wrapText="1"/>
    </xf>
    <xf numFmtId="0" fontId="29" fillId="26" borderId="5" xfId="37" applyFont="1" applyFill="1" applyBorder="1" applyAlignment="1" applyProtection="1">
      <alignment horizontal="center" vertical="center" wrapText="1"/>
    </xf>
    <xf numFmtId="0" fontId="29" fillId="26" borderId="6" xfId="36" applyFont="1" applyFill="1" applyBorder="1" applyAlignment="1">
      <alignment horizontal="center" vertical="center" wrapText="1"/>
    </xf>
    <xf numFmtId="0" fontId="29" fillId="26" borderId="5" xfId="36" applyFont="1" applyFill="1" applyBorder="1" applyAlignment="1">
      <alignment horizontal="center" vertical="center" wrapText="1"/>
    </xf>
    <xf numFmtId="0" fontId="35" fillId="26" borderId="4" xfId="37" applyFont="1" applyFill="1" applyBorder="1" applyAlignment="1" applyProtection="1">
      <alignment horizontal="center" vertical="center" wrapText="1"/>
    </xf>
    <xf numFmtId="0" fontId="35" fillId="26" borderId="5" xfId="37" applyFont="1" applyFill="1" applyBorder="1" applyAlignment="1" applyProtection="1">
      <alignment horizontal="center" vertical="center" wrapText="1"/>
    </xf>
  </cellXfs>
  <cellStyles count="83">
    <cellStyle name="_Column1" xfId="38" xr:uid="{00000000-0005-0000-0000-000000000000}"/>
    <cellStyle name="_Column1_120319_BAB_KoPr2012_KEMA" xfId="39" xr:uid="{00000000-0005-0000-0000-000001000000}"/>
    <cellStyle name="_Column1_A. Allgemeine Informationen" xfId="40" xr:uid="{00000000-0005-0000-0000-000002000000}"/>
    <cellStyle name="_Column1_Ausfüllhilfe" xfId="41" xr:uid="{00000000-0005-0000-0000-000003000000}"/>
    <cellStyle name="_Column2" xfId="42" xr:uid="{00000000-0005-0000-0000-000004000000}"/>
    <cellStyle name="_Column3" xfId="43" xr:uid="{00000000-0005-0000-0000-000005000000}"/>
    <cellStyle name="_Column4" xfId="44" xr:uid="{00000000-0005-0000-0000-000006000000}"/>
    <cellStyle name="_Column4_120319_BAB_KoPr2012_KEMA" xfId="45" xr:uid="{00000000-0005-0000-0000-000007000000}"/>
    <cellStyle name="_Column4_A. Allgemeine Informationen" xfId="46" xr:uid="{00000000-0005-0000-0000-000008000000}"/>
    <cellStyle name="_Column4_Ausfüllhilfe" xfId="47" xr:uid="{00000000-0005-0000-0000-000009000000}"/>
    <cellStyle name="_Column5" xfId="48" xr:uid="{00000000-0005-0000-0000-00000A000000}"/>
    <cellStyle name="_Column6" xfId="49" xr:uid="{00000000-0005-0000-0000-00000B000000}"/>
    <cellStyle name="_Column7" xfId="50" xr:uid="{00000000-0005-0000-0000-00000C000000}"/>
    <cellStyle name="_Data" xfId="51" xr:uid="{00000000-0005-0000-0000-00000D000000}"/>
    <cellStyle name="_Data_120319_BAB_KoPr2012_KEMA" xfId="52" xr:uid="{00000000-0005-0000-0000-00000E000000}"/>
    <cellStyle name="_Header" xfId="53" xr:uid="{00000000-0005-0000-0000-00000F000000}"/>
    <cellStyle name="_Row1" xfId="54" xr:uid="{00000000-0005-0000-0000-000010000000}"/>
    <cellStyle name="_Row1_120319_BAB_KoPr2012_KEMA" xfId="55" xr:uid="{00000000-0005-0000-0000-000011000000}"/>
    <cellStyle name="_Row1_A. Allgemeine Informationen" xfId="56" xr:uid="{00000000-0005-0000-0000-000012000000}"/>
    <cellStyle name="_Row1_Ausfüllhilfe" xfId="57" xr:uid="{00000000-0005-0000-0000-000013000000}"/>
    <cellStyle name="_Row2" xfId="58" xr:uid="{00000000-0005-0000-0000-000014000000}"/>
    <cellStyle name="_Row3" xfId="59" xr:uid="{00000000-0005-0000-0000-000015000000}"/>
    <cellStyle name="_Row4" xfId="60" xr:uid="{00000000-0005-0000-0000-000016000000}"/>
    <cellStyle name="_Row5" xfId="61" xr:uid="{00000000-0005-0000-0000-000017000000}"/>
    <cellStyle name="_Row6" xfId="62" xr:uid="{00000000-0005-0000-0000-000018000000}"/>
    <cellStyle name="_Row7" xfId="63" xr:uid="{00000000-0005-0000-0000-000019000000}"/>
    <cellStyle name="20 % - Akzent2" xfId="65" builtinId="34"/>
    <cellStyle name="20% - Akzent1" xfId="2" xr:uid="{00000000-0005-0000-0000-00001B000000}"/>
    <cellStyle name="20% - Akzent2" xfId="3" xr:uid="{00000000-0005-0000-0000-00001C000000}"/>
    <cellStyle name="20% - Akzent3" xfId="4" xr:uid="{00000000-0005-0000-0000-00001D000000}"/>
    <cellStyle name="20% - Akzent4" xfId="5" xr:uid="{00000000-0005-0000-0000-00001E000000}"/>
    <cellStyle name="20% - Akzent5" xfId="6" xr:uid="{00000000-0005-0000-0000-00001F000000}"/>
    <cellStyle name="20% - Akzent6" xfId="7" xr:uid="{00000000-0005-0000-0000-000020000000}"/>
    <cellStyle name="4" xfId="8" xr:uid="{00000000-0005-0000-0000-000021000000}"/>
    <cellStyle name="40 % - Akzent1" xfId="36" builtinId="31"/>
    <cellStyle name="40% - Akzent1" xfId="9" xr:uid="{00000000-0005-0000-0000-000023000000}"/>
    <cellStyle name="40% - Akzent2" xfId="10" xr:uid="{00000000-0005-0000-0000-000024000000}"/>
    <cellStyle name="40% - Akzent3" xfId="11" xr:uid="{00000000-0005-0000-0000-000025000000}"/>
    <cellStyle name="40% - Akzent4" xfId="12" xr:uid="{00000000-0005-0000-0000-000026000000}"/>
    <cellStyle name="40% - Akzent5" xfId="13" xr:uid="{00000000-0005-0000-0000-000027000000}"/>
    <cellStyle name="40% - Akzent6" xfId="14" xr:uid="{00000000-0005-0000-0000-000028000000}"/>
    <cellStyle name="5" xfId="15" xr:uid="{00000000-0005-0000-0000-000029000000}"/>
    <cellStyle name="6" xfId="16" xr:uid="{00000000-0005-0000-0000-00002A000000}"/>
    <cellStyle name="60 % - Akzent1" xfId="37" builtinId="32"/>
    <cellStyle name="60 % - Akzent1 2" xfId="79" xr:uid="{00000000-0005-0000-0000-00002C000000}"/>
    <cellStyle name="60% - Akzent1" xfId="17" xr:uid="{00000000-0005-0000-0000-00002D000000}"/>
    <cellStyle name="60% - Akzent2" xfId="18" xr:uid="{00000000-0005-0000-0000-00002E000000}"/>
    <cellStyle name="60% - Akzent3" xfId="19" xr:uid="{00000000-0005-0000-0000-00002F000000}"/>
    <cellStyle name="60% - Akzent4" xfId="20" xr:uid="{00000000-0005-0000-0000-000030000000}"/>
    <cellStyle name="60% - Akzent5" xfId="21" xr:uid="{00000000-0005-0000-0000-000031000000}"/>
    <cellStyle name="60% - Akzent6" xfId="22" xr:uid="{00000000-0005-0000-0000-000032000000}"/>
    <cellStyle name="9" xfId="23" xr:uid="{00000000-0005-0000-0000-000033000000}"/>
    <cellStyle name="Ausgabe" xfId="1" builtinId="21"/>
    <cellStyle name="Berechnung" xfId="67" builtinId="22"/>
    <cellStyle name="Erklärender Text 2" xfId="74" xr:uid="{00000000-0005-0000-0000-000036000000}"/>
    <cellStyle name="Euro" xfId="24" xr:uid="{00000000-0005-0000-0000-000037000000}"/>
    <cellStyle name="Komma 2" xfId="25" xr:uid="{00000000-0005-0000-0000-000038000000}"/>
    <cellStyle name="Komma 3" xfId="33" xr:uid="{00000000-0005-0000-0000-000039000000}"/>
    <cellStyle name="Link" xfId="70" builtinId="8"/>
    <cellStyle name="Normal_erfassungsmatrix 04" xfId="29" xr:uid="{00000000-0005-0000-0000-00003B000000}"/>
    <cellStyle name="Prozent" xfId="66" builtinId="5"/>
    <cellStyle name="Prozent 2" xfId="26" xr:uid="{00000000-0005-0000-0000-00003D000000}"/>
    <cellStyle name="Prozent 3" xfId="30" xr:uid="{00000000-0005-0000-0000-00003E000000}"/>
    <cellStyle name="Schlecht" xfId="82" builtinId="27"/>
    <cellStyle name="Standard" xfId="0" builtinId="0"/>
    <cellStyle name="Standard 10 2" xfId="78" xr:uid="{00000000-0005-0000-0000-000040000000}"/>
    <cellStyle name="Standard 16" xfId="71" xr:uid="{00000000-0005-0000-0000-000041000000}"/>
    <cellStyle name="Standard 2" xfId="27" xr:uid="{00000000-0005-0000-0000-000042000000}"/>
    <cellStyle name="Standard 2 2" xfId="34" xr:uid="{00000000-0005-0000-0000-000043000000}"/>
    <cellStyle name="Standard 2 2 2" xfId="76" xr:uid="{00000000-0005-0000-0000-000044000000}"/>
    <cellStyle name="Standard 3" xfId="28" xr:uid="{00000000-0005-0000-0000-000045000000}"/>
    <cellStyle name="Standard 3 2" xfId="35" xr:uid="{00000000-0005-0000-0000-000046000000}"/>
    <cellStyle name="Standard 3 3" xfId="77" xr:uid="{00000000-0005-0000-0000-000047000000}"/>
    <cellStyle name="Standard 4" xfId="31" xr:uid="{00000000-0005-0000-0000-000048000000}"/>
    <cellStyle name="Standard 5" xfId="32" xr:uid="{00000000-0005-0000-0000-000049000000}"/>
    <cellStyle name="Standard 6" xfId="73" xr:uid="{00000000-0005-0000-0000-00004A000000}"/>
    <cellStyle name="Standard 6 2" xfId="80" xr:uid="{00000000-0005-0000-0000-00004B000000}"/>
    <cellStyle name="Standard 7" xfId="75" xr:uid="{00000000-0005-0000-0000-00004C000000}"/>
    <cellStyle name="Standard 7 2" xfId="81" xr:uid="{00000000-0005-0000-0000-00004D000000}"/>
    <cellStyle name="Standard_16554" xfId="68" xr:uid="{00000000-0005-0000-0000-00004E000000}"/>
    <cellStyle name="Standard_2. Kostenprüfung_Obergrenzen M&amp;A_29.01.08" xfId="72" xr:uid="{00000000-0005-0000-0000-00004F000000}"/>
    <cellStyle name="Standard_Kopie von Blanko_Verprobung_II_Runde Preisblatt MPr" xfId="69" xr:uid="{00000000-0005-0000-0000-000050000000}"/>
    <cellStyle name="Undefiniert" xfId="64" xr:uid="{00000000-0005-0000-0000-000051000000}"/>
  </cellStyles>
  <dxfs count="139">
    <dxf>
      <fill>
        <patternFill>
          <bgColor rgb="FFFFC000"/>
        </patternFill>
      </fill>
    </dxf>
    <dxf>
      <fill>
        <patternFill>
          <bgColor rgb="FFFFFF99"/>
        </patternFill>
      </fill>
    </dxf>
    <dxf>
      <fill>
        <patternFill>
          <bgColor theme="0" tint="-0.14996795556505021"/>
        </patternFill>
      </fill>
    </dxf>
    <dxf>
      <fill>
        <patternFill>
          <bgColor theme="0" tint="-0.14996795556505021"/>
        </patternFill>
      </fill>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006100"/>
      </font>
      <fill>
        <patternFill>
          <bgColor rgb="FFC6EF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patternType="solid">
          <fgColor indexed="64"/>
          <bgColor rgb="FFFFFF99"/>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ill>
        <patternFill patternType="solid">
          <fgColor indexed="64"/>
          <bgColor rgb="FFFFFF99"/>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rgb="FFFFFF99"/>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1"/>
        <color rgb="FF3F3F3F"/>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3" formatCode="#,##0_ ;[Red]\-#,##0\ "/>
      <fill>
        <patternFill patternType="solid">
          <fgColor indexed="64"/>
          <bgColor rgb="FFFFFF99"/>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0" formatCode="_-* #,##0\ _€_-;\-* #,##0\ _€_-;_-* &quot;-&quot;??\ _€_-;_-@_-"/>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0" formatCode="_-* #,##0\ _€_-;\-* #,##0\ _€_-;_-* &quot;-&quot;??\ _€_-;_-@_-"/>
      <fill>
        <patternFill patternType="solid">
          <fgColor indexed="64"/>
          <bgColor rgb="FFFFFF99"/>
        </patternFill>
      </fill>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rgb="FFFFFF99"/>
        </patternFill>
      </fill>
      <protection locked="0" hidden="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center" vertical="bottom"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family val="2"/>
        <scheme val="none"/>
      </font>
      <numFmt numFmtId="174" formatCode="_-* #,##0.0\ _€_-;\-* #,##0.0\ _€_-;_-* &quot;-&quot;??\ _€_-;_-@_-"/>
      <fill>
        <patternFill patternType="solid">
          <fgColor indexed="64"/>
          <bgColor rgb="FFFFFF99"/>
        </patternFill>
      </fill>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rgb="FFFFFF99"/>
        </patternFill>
      </fill>
      <alignment horizontal="righ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70" formatCode="_-* #,##0\ _€_-;\-* #,##0\ _€_-;_-* &quot;-&quot;??\ _€_-;_-@_-"/>
      <fill>
        <patternFill patternType="solid">
          <fgColor indexed="64"/>
          <bgColor rgb="FFFF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70" formatCode="_-* #,##0\ _€_-;\-* #,##0\ _€_-;_-* &quot;-&quot;??\ _€_-;_-@_-"/>
      <fill>
        <patternFill patternType="solid">
          <fgColor indexed="64"/>
          <bgColor rgb="FFFFFF99"/>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rgb="FFFFFF99"/>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gray0625">
          <fgColor theme="0" tint="-0.499984740745262"/>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3" formatCode="#,##0_ ;[Red]\-#,##0\ "/>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0" formatCode="_-* #,##0\ _€_-;\-* #,##0\ _€_-;_-* &quot;-&quot;??\ _€_-;_-@_-"/>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3" formatCode="#,##0_ ;[Red]\-#,##0\ "/>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3" formatCode="#,##0_ ;[Red]\-#,##0\ "/>
      <fill>
        <patternFill patternType="solid">
          <fgColor indexed="64"/>
          <bgColor rgb="FFFFFF99"/>
        </patternFill>
      </fill>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family val="2"/>
        <scheme val="none"/>
      </font>
      <numFmt numFmtId="173" formatCode="#,##0_ ;[Red]\-#,##0\ "/>
      <fill>
        <patternFill patternType="solid">
          <fgColor indexed="64"/>
          <bgColor rgb="FFFFFF99"/>
        </patternFill>
      </fill>
      <border diagonalUp="0" diagonalDown="0">
        <left style="thin">
          <color indexed="64"/>
        </left>
        <right style="thin">
          <color indexed="64"/>
        </right>
        <top style="thin">
          <color indexed="64"/>
        </top>
        <bottom/>
        <vertical/>
        <horizontal/>
      </border>
      <protection locked="0" hidden="0"/>
    </dxf>
    <dxf>
      <font>
        <strike val="0"/>
        <outline val="0"/>
        <shadow val="0"/>
        <u val="none"/>
        <vertAlign val="baseline"/>
        <sz val="11"/>
        <name val="Arial"/>
        <scheme val="none"/>
      </font>
      <numFmt numFmtId="173" formatCode="#,##0_ ;[Red]\-#,##0\ "/>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 formatCode="0"/>
      <fill>
        <patternFill patternType="solid">
          <fgColor indexed="64"/>
          <bgColor rgb="FFFFFF9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0" formatCode="_-* #,##0\ _€_-;\-* #,##0\ _€_-;_-* &quot;-&quot;??\ _€_-;_-@_-"/>
      <fill>
        <patternFill patternType="solid">
          <fgColor indexed="64"/>
          <bgColor rgb="FFFFFF99"/>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Arial"/>
        <scheme val="none"/>
      </font>
      <numFmt numFmtId="170" formatCode="_-* #,##0\ _€_-;\-* #,##0\ _€_-;_-* &quot;-&quot;??\ _€_-;_-@_-"/>
      <fill>
        <patternFill patternType="solid">
          <fgColor indexed="64"/>
          <bgColor rgb="FFFFFF99"/>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scheme val="none"/>
      </font>
      <fill>
        <patternFill patternType="none">
          <fgColor indexed="64"/>
          <bgColor indexed="65"/>
        </patternFill>
      </fill>
      <protection locked="1" hidden="0"/>
    </dxf>
    <dxf>
      <border outline="0">
        <bottom style="thin">
          <color indexed="64"/>
        </bottom>
      </border>
    </dxf>
    <dxf>
      <font>
        <strike val="0"/>
        <outline val="0"/>
        <shadow val="0"/>
        <u val="none"/>
        <vertAlign val="baseline"/>
        <sz val="1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Medium9"/>
  <colors>
    <mruColors>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172B\r878257$\RWE-PLUS\F\PC-UBIS\Berichtssystem\B-UBIS-Standard-Ausgabeberichte\EC-B%20Berichtsmappe%204_Q_2003_V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ahlparameter"/>
      <sheetName val="Manag. Sum."/>
      <sheetName val="Wesentliche Entwicklung"/>
      <sheetName val="Erzeugung"/>
      <sheetName val="Beschaffung Handel"/>
      <sheetName val="Netz"/>
      <sheetName val="Vertrieb"/>
      <sheetName val="DB Vertrieb"/>
      <sheetName val="DB Vertrieb Strom"/>
      <sheetName val="DB Vertrieb Strom spez. Werte"/>
      <sheetName val="DB Vertrieb Gas"/>
      <sheetName val="DB Vertrieb Gas spez. Werte"/>
      <sheetName val="Sonstiges"/>
      <sheetName val="Overhead"/>
      <sheetName val="Call-Billing"/>
      <sheetName val="Finanzergebnis"/>
      <sheetName val="Beteiligungsergebnis"/>
      <sheetName val="Gesamtergebnis"/>
      <sheetName val="Personal"/>
      <sheetName val="Investitionen"/>
      <sheetName val="Bilanz"/>
      <sheetName val="Auswirkungen"/>
      <sheetName val="Gesamtergebnis (LocalGAAP)"/>
      <sheetName val="Nettofinanzschulden"/>
      <sheetName val="Betr. 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1_SAV" displayName="D1_SAV" ref="A6:AD402" totalsRowShown="0" headerRowDxfId="138" dataDxfId="136" headerRowBorderDxfId="137" tableBorderDxfId="135" totalsRowBorderDxfId="134" headerRowCellStyle="40 % - Akzent1" dataCellStyle="Berechnung">
  <autoFilter ref="A6:AD402" xr:uid="{00000000-0009-0000-0100-000001000000}"/>
  <tableColumns count="30">
    <tableColumn id="1" xr3:uid="{00000000-0010-0000-0000-000001000000}" name="NetzID" dataDxfId="133" dataCellStyle="20 % - Akzent2"/>
    <tableColumn id="2" xr3:uid="{00000000-0010-0000-0000-000002000000}" name="Anlagengruppe" dataDxfId="132" dataCellStyle="20 % - Akzent2"/>
    <tableColumn id="3" xr3:uid="{00000000-0010-0000-0000-000003000000}" name="Anschaffungs-jahr" dataDxfId="131" dataCellStyle="20 % - Akzent2"/>
    <tableColumn id="4" xr3:uid="{00000000-0010-0000-0000-000004000000}" name="(Erwartete) historische AK/HK im Anschaffungsjahr_x000a_[negativ= Netzabgang]" dataDxfId="130" dataCellStyle="20 % - Akzent2"/>
    <tableColumn id="9" xr3:uid="{976AB001-ED94-4315-822A-45F8E968A48F}" name="Bezeichnung Hinzurechnungen (über Dropdown auswählen)" dataDxfId="129" dataCellStyle="20 % - Akzent2"/>
    <tableColumn id="5" xr3:uid="{00000000-0010-0000-0000-000005000000}" name="Hinzurechnungen" dataDxfId="128" dataCellStyle="20 % - Akzent2"/>
    <tableColumn id="30" xr3:uid="{AD4E54FD-41AF-4A74-9834-920C8D0F16F2}" name="Bezeichnung Kürzungen_x000a_(über Dropdown auswählen)" dataDxfId="127" dataCellStyle="20 % - Akzent2"/>
    <tableColumn id="6" xr3:uid="{00000000-0010-0000-0000-000006000000}" name="Kürzungen" dataDxfId="126" dataCellStyle="20 % - Akzent2"/>
    <tableColumn id="7" xr3:uid="{00000000-0010-0000-0000-000007000000}" name="(Erwartete) historische AK/HK zum Stand 31.12. des Antragsjahres" dataDxfId="125" dataCellStyle="Ausgabe">
      <calculatedColumnFormula>D7+F7-H7</calculatedColumnFormula>
    </tableColumn>
    <tableColumn id="8" xr3:uid="{00000000-0010-0000-0000-000008000000}" name="davon Investitions-maßnahmen (nicht in KKAuf)" dataDxfId="124" dataCellStyle="20 % - Akzent2"/>
    <tableColumn id="10" xr3:uid="{00000000-0010-0000-0000-00000A000000}" name="(Erwartete) historische AK/HK zum Stand 31.12. des Antragsjahres bereinigt um Investitionsmaß-nahmen" dataDxfId="123" dataCellStyle="Ausgabe">
      <calculatedColumnFormula>I7-J7</calculatedColumnFormula>
    </tableColumn>
    <tableColumn id="11" xr3:uid="{00000000-0010-0000-0000-00000B000000}" name="Nutzungs-dauer Unterer Rand" dataDxfId="122" dataCellStyle="Ausgabe">
      <calculatedColumnFormula>IF(ISBLANK($B7),0,VLOOKUP($B7,F_Parameter!$A$2:$B$44,2,FALSE))</calculatedColumnFormula>
    </tableColumn>
    <tableColumn id="12" xr3:uid="{00000000-0010-0000-0000-00000C000000}" name="Nutzungs-dauer Oberer Rand" dataDxfId="121" dataCellStyle="Ausgabe">
      <calculatedColumnFormula>IF(ISBLANK($B7),0,VLOOKUP($B7,F_Parameter!$A$2:$C$44,3,FALSE))</calculatedColumnFormula>
    </tableColumn>
    <tableColumn id="13" xr3:uid="{00000000-0010-0000-0000-00000D000000}" name="ND 2022" dataDxfId="120" dataCellStyle="20 % - Akzent2">
      <calculatedColumnFormula>$L7</calculatedColumnFormula>
    </tableColumn>
    <tableColumn id="14" xr3:uid="{00000000-0010-0000-0000-00000E000000}" name="ND 2023" dataDxfId="119" dataCellStyle="20 % - Akzent2">
      <calculatedColumnFormula>N7</calculatedColumnFormula>
    </tableColumn>
    <tableColumn id="15" xr3:uid="{00000000-0010-0000-0000-00000F000000}" name="ND 2024" dataDxfId="118" dataCellStyle="20 % - Akzent2">
      <calculatedColumnFormula>O7</calculatedColumnFormula>
    </tableColumn>
    <tableColumn id="16" xr3:uid="{00000000-0010-0000-0000-000010000000}" name="ND 2025" dataDxfId="117" dataCellStyle="20 % - Akzent2">
      <calculatedColumnFormula>P7</calculatedColumnFormula>
    </tableColumn>
    <tableColumn id="17" xr3:uid="{00000000-0010-0000-0000-000011000000}" name="ND 2026" dataDxfId="116" dataCellStyle="20 % - Akzent2">
      <calculatedColumnFormula>Q7</calculatedColumnFormula>
    </tableColumn>
    <tableColumn id="18" xr3:uid="{00000000-0010-0000-0000-000012000000}" name="ND 2027" dataDxfId="115" dataCellStyle="20 % - Akzent2">
      <calculatedColumnFormula>R7</calculatedColumnFormula>
    </tableColumn>
    <tableColumn id="19" xr3:uid="{00000000-0010-0000-0000-000013000000}" name="ND 2028" dataDxfId="114" dataCellStyle="20 % - Akzent2">
      <calculatedColumnFormula>S7</calculatedColumnFormula>
    </tableColumn>
    <tableColumn id="20" xr3:uid="{00000000-0010-0000-0000-000014000000}" name="Restwert zum 01.01. des Antragsjahres" dataDxfId="113" dataCellStyle="Berechnung">
      <calculatedColumnFormula>W7+V7</calculatedColumnFormula>
    </tableColumn>
    <tableColumn id="21" xr3:uid="{00000000-0010-0000-0000-000015000000}" name="Abschreibung des Antragsjahres" dataDxfId="112" dataCellStyle="Berechnung">
      <calculatedColumnFormula>IF(C7=A_Stammdaten!$B$9,$K7-$W7,OFFSET(W7,0,A_Stammdaten!$B$9-2022)-$W7)</calculatedColumnFormula>
    </tableColumn>
    <tableColumn id="22" xr3:uid="{00000000-0010-0000-0000-000016000000}" name="Restwert zum 31.12. des Antragsjahres" dataDxfId="111" dataCellStyle="Berechnung">
      <calculatedColumnFormula>IFERROR(OFFSET(W7,0,A_Stammdaten!$B$9-2021),0)</calculatedColumnFormula>
    </tableColumn>
    <tableColumn id="23" xr3:uid="{00000000-0010-0000-0000-000017000000}" name="2022" dataDxfId="110" dataCellStyle="Berechnung">
      <calculatedColumnFormula>IF(OR($C7=0,$K7=0),0,IF($C7&lt;=VALUE(X$6),$K7-$K7/N7*(VALUE(X$6)-$C7+1),0))</calculatedColumnFormula>
    </tableColumn>
    <tableColumn id="24" xr3:uid="{00000000-0010-0000-0000-000018000000}" name="2023" dataDxfId="109" dataCellStyle="Berechnung">
      <calculatedColumnFormula>IF(OR($C7=0,$K7=0,O7-(VALUE(Y$6)-$C7)=0),0,
IF($C7&lt;VALUE(Y$6),X7-X7/(O7-(VALUE(Y$6)-$C7)),
IF($C7=VALUE(Y$6),$K7-$K7/O7,0)))</calculatedColumnFormula>
    </tableColumn>
    <tableColumn id="25" xr3:uid="{00000000-0010-0000-0000-000019000000}" name="2024" dataDxfId="108" dataCellStyle="Berechnung">
      <calculatedColumnFormula>IF(OR($C7=0,$K7=0,P7-(VALUE(Z$6)-$C7)=0),0,
IF($C7&lt;VALUE(Z$6),Y7-Y7/(P7-(VALUE(Z$6)-$C7)),
IF($C7=VALUE(Z$6),$K7-$K7/P7,0)))</calculatedColumnFormula>
    </tableColumn>
    <tableColumn id="26" xr3:uid="{00000000-0010-0000-0000-00001A000000}" name="2025" dataDxfId="107" dataCellStyle="Berechnung">
      <calculatedColumnFormula>IF(OR($C7=0,$K7=0,Q7-(VALUE(AA$6)-$C7)=0),0,
IF($C7&lt;VALUE(AA$6),Z7-Z7/(Q7-(VALUE(AA$6)-$C7)),
IF($C7=VALUE(AA$6),$K7-$K7/Q7,0)))</calculatedColumnFormula>
    </tableColumn>
    <tableColumn id="27" xr3:uid="{00000000-0010-0000-0000-00001B000000}" name="2026" dataDxfId="106" dataCellStyle="Berechnung">
      <calculatedColumnFormula>IF(OR($C7=0,$K7=0,R7-(VALUE(AB$6)-$C7)=0),0,
IF($C7&lt;VALUE(AB$6),AA7-AA7/(R7-(VALUE(AB$6)-$C7)),
IF($C7=VALUE(AB$6),$K7-$K7/R7,0)))</calculatedColumnFormula>
    </tableColumn>
    <tableColumn id="28" xr3:uid="{00000000-0010-0000-0000-00001C000000}" name="2027" dataDxfId="105" dataCellStyle="Berechnung">
      <calculatedColumnFormula>IF(OR($C7=0,$K7=0,S7-(VALUE(AC$6)-$C7)=0),0,
IF($C7&lt;VALUE(AC$6),AB7-AB7/(S7-(VALUE(AC$6)-$C7)),
IF($C7=VALUE(AC$6),$K7-$K7/S7,0)))</calculatedColumnFormula>
    </tableColumn>
    <tableColumn id="29" xr3:uid="{00000000-0010-0000-0000-00001D000000}" name="2028" dataDxfId="104" dataCellStyle="Berechnung">
      <calculatedColumnFormula>IF(OR($C7=0,$K7=0,T7-(VALUE(AD$6)-$C7)=0),0,
IF($C7&lt;VALUE(AD$6),AC7-AC7/(T7-(VALUE(AD$6)-$C7)),
IF($C7=VALUE(AD$6),$K7-$K7/T7,0)))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DA68C71-7756-4A50-AC35-706B8CAC2FD1}" name="D2_SAV_Netto" displayName="D2_SAV_Netto" ref="A7:M1816" totalsRowShown="0" headerRowDxfId="103" dataDxfId="101" headerRowBorderDxfId="102" tableBorderDxfId="100" totalsRowBorderDxfId="99" headerRowCellStyle="40 % - Akzent1" dataCellStyle="20 % - Akzent2">
  <autoFilter ref="A7:M1816" xr:uid="{8DA68C71-7756-4A50-AC35-706B8CAC2FD1}"/>
  <tableColumns count="13">
    <tableColumn id="1" xr3:uid="{1235E7DE-4191-491E-8090-5ADD87C752C3}" name="NetzID" dataDxfId="98" dataCellStyle="20 % - Akzent2"/>
    <tableColumn id="2" xr3:uid="{5D728AC8-0C11-4859-A5E7-2877B5648891}" name="Anlagengruppe" dataDxfId="97" dataCellStyle="20 % - Akzent2"/>
    <tableColumn id="3" xr3:uid="{B1444B03-9822-49B7-929B-12BBA11858F1}" name="Anschaffungsjahr" dataDxfId="96" dataCellStyle="20 % - Akzent2"/>
    <tableColumn id="4" xr3:uid="{2EC92FC0-D383-408B-A122-D46864FB00F6}" name="Projektart" dataDxfId="95" dataCellStyle="20 % - Akzent2"/>
    <tableColumn id="5" xr3:uid="{B9B663E9-5E70-4004-AD21-5097D362B953}" name="Bezeichnung" dataDxfId="94" dataCellStyle="20 % - Akzent2"/>
    <tableColumn id="6" xr3:uid="{862F299E-F2F8-414E-B8DA-83994D7412D7}" name="NEP - Projektnummer" dataDxfId="93" dataCellStyle="20 % - Akzent2"/>
    <tableColumn id="7" xr3:uid="{C2976FCA-ADF0-4992-8FAE-432F60EBC2D3}" name="NEP - Maßnahmennummer" dataDxfId="92" dataCellStyle="20 % - Akzent2"/>
    <tableColumn id="8" xr3:uid="{B7A5F8D4-6583-4EB3-BDFD-30DC4C36D305}" name="Startpunkt" dataDxfId="91" dataCellStyle="20 % - Akzent2"/>
    <tableColumn id="9" xr3:uid="{DDA9E090-16F3-4ABF-A35A-AB8B31298FB2}" name="Zielpunkt" dataDxfId="90" dataCellStyle="20 % - Akzent2"/>
    <tableColumn id="10" xr3:uid="{30410EBB-AAFB-40CD-8576-2CC03C099714}" name="NEP-Version, in der die Maßnahme zuletzt bestätigt wurde" dataDxfId="89" dataCellStyle="20 % - Akzent2"/>
    <tableColumn id="11" xr3:uid="{2AA203A8-DD9D-4A85-BE2C-4B5569EF2C52}" name="Sind die AK/HK dem Grunde nach in der Kostenschätzung des letzten NEPs (2023-2037/2045) enthalten?" dataDxfId="88" dataCellStyle="20 % - Akzent2"/>
    <tableColumn id="12" xr3:uid="{F0DF838A-5B67-4866-8131-9E7856EC25DD}" name="(Erwartete) historische AK/HK zum Stand 31.12. des Antragsjahres bereinigt um Investitionsmaß-nahmen" dataDxfId="87" dataCellStyle="20 % - Akzent2"/>
    <tableColumn id="13" xr3:uid="{82C24508-36B9-4575-94CE-6B9A57D0A435}" name="Kommentare_x000a_(bitte kennzeichnen Sie Projekte, die nachträglich in den KKauf überführt wurden)" dataDxfId="86" dataCellStyle="20 % - Akzent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9FD9F69-AB3C-4579-851F-CA477B601637}" name="D3_Mengen" displayName="D3_Mengen" ref="A9:S913" totalsRowShown="0" headerRowDxfId="85" dataDxfId="84" tableBorderDxfId="83" headerRowCellStyle="40 % - Akzent1">
  <autoFilter ref="A9:S913" xr:uid="{39FD9F69-AB3C-4579-851F-CA477B601637}"/>
  <sortState xmlns:xlrd2="http://schemas.microsoft.com/office/spreadsheetml/2017/richdata2" ref="A10:S913">
    <sortCondition ref="A9:A913"/>
  </sortState>
  <tableColumns count="19">
    <tableColumn id="1" xr3:uid="{9C605782-CB08-40A3-AE52-2AED9D9D0B17}" name="Anschaffungs-_x000a_jahr" dataDxfId="82" dataCellStyle="20 % - Akzent2"/>
    <tableColumn id="2" xr3:uid="{63361153-642E-49CF-AB6F-BBC55635B030}" name="Projektart" dataDxfId="81" dataCellStyle="20 % - Akzent2"/>
    <tableColumn id="3" xr3:uid="{E1B0D7CC-F46A-4645-9687-39D87FC7F280}" name="Bezeichnung" dataDxfId="80" dataCellStyle="20 % - Akzent2"/>
    <tableColumn id="4" xr3:uid="{70670BDE-09D4-4BA3-8495-4F3025EFA941}" name="Projekt-Nr." dataDxfId="79" dataCellStyle="20 % - Akzent2"/>
    <tableColumn id="5" xr3:uid="{6F7ADA85-7529-4B06-BD1A-6EAF55C5CADC}" name="Maßnahmen-Nr." dataDxfId="78" dataCellStyle="20 % - Akzent2"/>
    <tableColumn id="6" xr3:uid="{17103DFB-7913-4F90-8DFA-F0B130E56FDE}" name="(Erwartete) historische AK/HK zum Stand 31.12. des Antragsjahres bereinigt um Investitionsmaßnahmen €" dataDxfId="77">
      <calculatedColumnFormula>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calculatedColumnFormula>
    </tableColumn>
    <tableColumn id="7" xr3:uid="{DC0ABB9E-FBF0-453E-886E-793FB59BF29C}" name="Stromkreis AC km (Stromkreis)" dataDxfId="76"/>
    <tableColumn id="8" xr3:uid="{08432113-C2AE-4934-9DC9-0D9EF652B16F}" name="Stromkreis DC  km (Stromkreis)" dataDxfId="75"/>
    <tableColumn id="9" xr3:uid="{B5B63E22-FCFF-4E19-8834-8760A8532627}" name=" AC Gestänge km (Trasse)" dataDxfId="74"/>
    <tableColumn id="10" xr3:uid="{D8F70F44-FE95-43B6-9DBA-59FB28D08A1E}" name="DC Gestänge km (Trasse)" dataDxfId="73"/>
    <tableColumn id="11" xr3:uid="{6573B14F-1E22-48C8-8A42-3AAFFBDAA719}" name="Erdkabel AC km (Stromkreis)" dataDxfId="72"/>
    <tableColumn id="12" xr3:uid="{83193A3D-1301-4D4A-95ED-C92099C5CEA1}" name="Erdkabel DC km (Stromkreis)" dataDxfId="71"/>
    <tableColumn id="13" xr3:uid="{BCFFBE89-28F1-4FCB-A6B8-94EB715D480C}" name="Tiefbau/Graben km (Trasse)" dataDxfId="70"/>
    <tableColumn id="14" xr3:uid="{3E223CE8-4E64-49C0-8D11-2BEA8713AEA0}" name="Schaltfelder Anzahl" dataDxfId="69"/>
    <tableColumn id="15" xr3:uid="{F176710D-43A1-4967-91C1-27CB7B88592B}" name="Transformatoren Anzahl" dataDxfId="68"/>
    <tableColumn id="16" xr3:uid="{7D6533B2-5209-417F-9BC6-5DA073AC04AA}" name="Kompensations-_x000a_elemente Anzahl" dataDxfId="67"/>
    <tableColumn id="17" xr3:uid="{66E418C0-5384-43FD-BBC0-4E88106ABFAD}" name="Konverter DC Anzahl" dataDxfId="66"/>
    <tableColumn id="18" xr3:uid="{0BD8E4BB-CA16-4845-8253-EBD6472E0960}" name="Mengen-angabe größer 0" dataDxfId="65">
      <calculatedColumnFormula>IF(SUM(D3_Mengen[[#This Row],[Stromkreis AC km (Stromkreis)]:[Konverter DC Anzahl]])&gt;0,"ja","nein")</calculatedColumnFormula>
    </tableColumn>
    <tableColumn id="19" xr3:uid="{3176DAC5-ED66-4DEE-B1B7-59EEF77F53E2}" name="Kommentare_x000a_(bitte kennzeichnen Sie Projekte, die nachträglich in den KKauf überführt wurden)" dataDxfId="64"/>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D4_WAV" displayName="D4_WAV" ref="A4:N54" totalsRowShown="0" headerRowDxfId="63" dataDxfId="61" headerRowBorderDxfId="62" tableBorderDxfId="60" totalsRowBorderDxfId="59" headerRowCellStyle="40 % - Akzent1" dataCellStyle="20 % - Akzent2">
  <autoFilter ref="A4:N54" xr:uid="{00000000-0009-0000-0100-000003000000}"/>
  <tableColumns count="14">
    <tableColumn id="1" xr3:uid="{00000000-0010-0000-0100-000001000000}" name="NetzID" dataDxfId="58" dataCellStyle="20 % - Akzent2"/>
    <tableColumn id="2" xr3:uid="{00000000-0010-0000-0100-000002000000}" name="Vermögensgegenstand" dataDxfId="57" dataCellStyle="20 % - Akzent2"/>
    <tableColumn id="4" xr3:uid="{00000000-0010-0000-0100-000004000000}" name="Anschaffungs-jahr" dataDxfId="56" dataCellStyle="20 % - Akzent2"/>
    <tableColumn id="5" xr3:uid="{00000000-0010-0000-0100-000005000000}" name="Historische AK/HK_x000a_[negativ= Netzabgang]" dataDxfId="55" dataCellStyle="20 % - Akzent2"/>
    <tableColumn id="13" xr3:uid="{8E1C8A4C-D21F-4730-A39E-E65CE02A99EE}" name="Bezeichnung_x000a_Hinzurechnungen" dataDxfId="54" dataCellStyle="20 % - Akzent2"/>
    <tableColumn id="6" xr3:uid="{00000000-0010-0000-0100-000006000000}" name="Hinzurechnungen" dataDxfId="53" dataCellStyle="20 % - Akzent2"/>
    <tableColumn id="14" xr3:uid="{77A57A93-5350-4B5C-BFA3-2532E4118948}" name="Bezeichnung_x000a_Kürzungen" dataDxfId="52" dataCellStyle="20 % - Akzent2"/>
    <tableColumn id="7" xr3:uid="{00000000-0010-0000-0100-000007000000}" name="Kürzungen" dataDxfId="51" dataCellStyle="20 % - Akzent2"/>
    <tableColumn id="8" xr3:uid="{00000000-0010-0000-0100-000008000000}" name="(Erwartete) historische AK/HK zum Stand 31.12. des Antragsjahres" dataDxfId="50" dataCellStyle="Ausgabe">
      <calculatedColumnFormula>SUM(D5,F5)-H5</calculatedColumnFormula>
    </tableColumn>
    <tableColumn id="9" xr3:uid="{00000000-0010-0000-0100-000009000000}" name="Nutzungsdauer (handelsrechtlich)" dataDxfId="49" dataCellStyle="20 % - Akzent2"/>
    <tableColumn id="10" xr3:uid="{00000000-0010-0000-0100-00000A000000}" name="handelsrechtlicher Wertansatz zum 01.01. des Antragsjahres" dataDxfId="48" dataCellStyle="20 % - Akzent2"/>
    <tableColumn id="11" xr3:uid="{00000000-0010-0000-0100-00000B000000}" name="Abschreibung des Antragsjahres" dataDxfId="47" dataCellStyle="20 % - Akzent2"/>
    <tableColumn id="12" xr3:uid="{00000000-0010-0000-0100-00000C000000}" name="handelsrechtlicher Wertansatz zum 31.12. des Antragsjahres" dataDxfId="46" dataCellStyle="20 % - Akzent2"/>
    <tableColumn id="3" xr3:uid="{00000000-0010-0000-0100-000003000000}" name="Kommentare" dataDxfId="45" dataCellStyle="20 % - Akzent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68BBCE5-1C93-42E1-BB14-26FDF87BAC54}" name="E_Erläuterung" displayName="E_Erläuterung" ref="A5:C55" totalsRowShown="0" headerRowDxfId="44" headerRowBorderDxfId="43" tableBorderDxfId="42" totalsRowBorderDxfId="41" headerRowCellStyle="Standard_Kopie von Blanko_Verprobung_II_Runde Preisblatt MPr">
  <autoFilter ref="A5:C55" xr:uid="{B68BBCE5-1C93-42E1-BB14-26FDF87BAC54}"/>
  <tableColumns count="3">
    <tableColumn id="1" xr3:uid="{A7EEF630-943B-4E61-9BFC-7FCF999379E1}" name="Tabelle" dataDxfId="40" dataCellStyle="Standard_Kopie von Blanko_Verprobung_II_Runde Preisblatt MPr"/>
    <tableColumn id="2" xr3:uid="{22EDB1AF-AF6E-4B31-9FE1-AE21450C3906}" name="Zelle" dataDxfId="39" dataCellStyle="Standard_Kopie von Blanko_Verprobung_II_Runde Preisblatt MPr"/>
    <tableColumn id="3" xr3:uid="{2D95F2EE-E064-4AB5-841C-A823272D0F2A}" name="Erläuterung" dataDxfId="38" dataCellStyle="Standard_Kopie von Blanko_Verprobung_II_Runde Preisblatt MPr"/>
  </tableColumns>
  <tableStyleInfo name="TableStyleLight1" showFirstColumn="0" showLastColumn="0" showRowStripes="1" showColumnStripes="0"/>
</table>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customProperty" Target="../customProperty18.bin"/><Relationship Id="rId1" Type="http://schemas.openxmlformats.org/officeDocument/2006/relationships/printerSettings" Target="../printerSettings/printerSettings10.bin"/><Relationship Id="rId4" Type="http://schemas.openxmlformats.org/officeDocument/2006/relationships/table" Target="../tables/table5.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1.bin"/><Relationship Id="rId2" Type="http://schemas.openxmlformats.org/officeDocument/2006/relationships/customProperty" Target="../customProperty20.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5.bin"/><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6.bin"/><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7.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customProperty" Target="../customProperty14.bin"/><Relationship Id="rId1" Type="http://schemas.openxmlformats.org/officeDocument/2006/relationships/printerSettings" Target="../printerSettings/printerSettings8.bin"/><Relationship Id="rId4" Type="http://schemas.openxmlformats.org/officeDocument/2006/relationships/table" Target="../tables/table4.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7.bin"/><Relationship Id="rId2" Type="http://schemas.openxmlformats.org/officeDocument/2006/relationships/customProperty" Target="../customProperty16.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H7"/>
  <sheetViews>
    <sheetView showGridLines="0" zoomScaleNormal="100" workbookViewId="0">
      <pane ySplit="3" topLeftCell="A4" activePane="bottomLeft" state="frozen"/>
      <selection pane="bottomLeft"/>
    </sheetView>
  </sheetViews>
  <sheetFormatPr baseColWidth="10" defaultColWidth="9.28515625" defaultRowHeight="14.25" x14ac:dyDescent="0.2"/>
  <cols>
    <col min="1" max="1" width="2.28515625" style="148" customWidth="1"/>
    <col min="2" max="2" width="7.28515625" style="148" customWidth="1"/>
    <col min="3" max="3" width="8.5703125" style="148" customWidth="1"/>
    <col min="4" max="4" width="11.28515625" style="147" customWidth="1"/>
    <col min="5" max="5" width="81.28515625" style="148" bestFit="1" customWidth="1"/>
    <col min="6" max="6" width="34.5703125" style="148" bestFit="1" customWidth="1"/>
    <col min="7" max="7" width="22.5703125" style="148" customWidth="1"/>
    <col min="8" max="8" width="85.5703125" style="148" bestFit="1" customWidth="1"/>
    <col min="9" max="16384" width="9.28515625" style="148"/>
  </cols>
  <sheetData>
    <row r="1" spans="2:8" ht="28.5" customHeight="1" x14ac:dyDescent="0.2">
      <c r="B1" s="170" t="s">
        <v>29</v>
      </c>
      <c r="C1" s="170"/>
    </row>
    <row r="2" spans="2:8" ht="9.75" customHeight="1" x14ac:dyDescent="0.2"/>
    <row r="3" spans="2:8" ht="18" customHeight="1" x14ac:dyDescent="0.2">
      <c r="B3" s="31" t="s">
        <v>30</v>
      </c>
      <c r="C3" s="31" t="s">
        <v>31</v>
      </c>
      <c r="D3" s="31" t="s">
        <v>32</v>
      </c>
      <c r="E3" s="31" t="s">
        <v>33</v>
      </c>
      <c r="F3" s="31" t="s">
        <v>34</v>
      </c>
      <c r="G3" s="31" t="s">
        <v>35</v>
      </c>
      <c r="H3" s="31" t="s">
        <v>36</v>
      </c>
    </row>
    <row r="4" spans="2:8" x14ac:dyDescent="0.2">
      <c r="B4" s="149">
        <v>2023</v>
      </c>
      <c r="C4" s="171" t="s">
        <v>223</v>
      </c>
      <c r="D4" s="172">
        <v>45061</v>
      </c>
      <c r="E4" s="173" t="s">
        <v>224</v>
      </c>
      <c r="F4" s="173"/>
      <c r="G4" s="173"/>
      <c r="H4" s="173" t="s">
        <v>225</v>
      </c>
    </row>
    <row r="5" spans="2:8" x14ac:dyDescent="0.2">
      <c r="B5" s="149">
        <v>2024</v>
      </c>
      <c r="C5" s="171" t="s">
        <v>229</v>
      </c>
      <c r="D5" s="172">
        <v>45440</v>
      </c>
      <c r="E5" s="173" t="s">
        <v>228</v>
      </c>
      <c r="F5" s="173"/>
      <c r="G5" s="173"/>
      <c r="H5" s="173"/>
    </row>
    <row r="6" spans="2:8" x14ac:dyDescent="0.2">
      <c r="B6" s="297">
        <v>2025</v>
      </c>
      <c r="C6" s="298" t="s">
        <v>249</v>
      </c>
      <c r="D6" s="299">
        <v>45818</v>
      </c>
      <c r="E6" s="300" t="s">
        <v>308</v>
      </c>
      <c r="F6" s="300"/>
      <c r="G6" s="300"/>
      <c r="H6" s="300"/>
    </row>
    <row r="7" spans="2:8" x14ac:dyDescent="0.2">
      <c r="B7" s="297">
        <v>2026</v>
      </c>
      <c r="C7" s="298" t="s">
        <v>309</v>
      </c>
      <c r="D7" s="302">
        <v>46184</v>
      </c>
      <c r="E7" s="301" t="s">
        <v>310</v>
      </c>
      <c r="F7" s="300"/>
      <c r="G7" s="300"/>
      <c r="H7" s="300"/>
    </row>
  </sheetData>
  <phoneticPr fontId="31" type="noConversion"/>
  <pageMargins left="0.7" right="0.7" top="0.75" bottom="0.75" header="0.3" footer="0.3"/>
  <pageSetup paperSize="9" orientation="portrait" r:id="rId1"/>
  <customProperties>
    <customPr name="_pios_id" r:id="rId2"/>
    <customPr name="EpmWorksheetKeyString_GUID"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5">
    <tabColor rgb="FFFFFF99"/>
  </sheetPr>
  <dimension ref="A1:C55"/>
  <sheetViews>
    <sheetView showGridLines="0" zoomScaleNormal="100" workbookViewId="0">
      <pane ySplit="5" topLeftCell="A6" activePane="bottomLeft" state="frozen"/>
      <selection activeCell="A4" sqref="A4"/>
      <selection pane="bottomLeft" activeCell="C9" sqref="C9"/>
    </sheetView>
  </sheetViews>
  <sheetFormatPr baseColWidth="10" defaultColWidth="11.28515625" defaultRowHeight="15" x14ac:dyDescent="0.25"/>
  <cols>
    <col min="1" max="1" width="25.5703125" customWidth="1"/>
    <col min="2" max="2" width="10.5703125" customWidth="1"/>
    <col min="3" max="3" width="120.5703125" customWidth="1"/>
  </cols>
  <sheetData>
    <row r="1" spans="1:3" ht="18" x14ac:dyDescent="0.25">
      <c r="A1" s="184" t="s">
        <v>133</v>
      </c>
      <c r="B1" s="26"/>
      <c r="C1" s="27"/>
    </row>
    <row r="2" spans="1:3" x14ac:dyDescent="0.25">
      <c r="A2" s="28" t="s">
        <v>134</v>
      </c>
      <c r="B2" s="29"/>
      <c r="C2" s="29"/>
    </row>
    <row r="3" spans="1:3" x14ac:dyDescent="0.25">
      <c r="A3" s="28"/>
      <c r="B3" s="29"/>
      <c r="C3" s="29"/>
    </row>
    <row r="4" spans="1:3" x14ac:dyDescent="0.25">
      <c r="A4" s="29"/>
      <c r="B4" s="29"/>
      <c r="C4" s="29"/>
    </row>
    <row r="5" spans="1:3" x14ac:dyDescent="0.25">
      <c r="A5" s="205" t="s">
        <v>135</v>
      </c>
      <c r="B5" s="206" t="s">
        <v>136</v>
      </c>
      <c r="C5" s="207" t="s">
        <v>118</v>
      </c>
    </row>
    <row r="6" spans="1:3" ht="20.100000000000001" customHeight="1" x14ac:dyDescent="0.25">
      <c r="A6" s="203" t="s">
        <v>137</v>
      </c>
      <c r="B6" s="30"/>
      <c r="C6" s="204"/>
    </row>
    <row r="7" spans="1:3" ht="20.100000000000001" customHeight="1" x14ac:dyDescent="0.25">
      <c r="A7" s="203" t="s">
        <v>137</v>
      </c>
      <c r="B7" s="30"/>
      <c r="C7" s="204"/>
    </row>
    <row r="8" spans="1:3" ht="20.100000000000001" customHeight="1" x14ac:dyDescent="0.25">
      <c r="A8" s="203" t="s">
        <v>137</v>
      </c>
      <c r="B8" s="30"/>
      <c r="C8" s="204"/>
    </row>
    <row r="9" spans="1:3" ht="20.100000000000001" customHeight="1" x14ac:dyDescent="0.25">
      <c r="A9" s="203" t="s">
        <v>137</v>
      </c>
      <c r="B9" s="30"/>
      <c r="C9" s="204"/>
    </row>
    <row r="10" spans="1:3" ht="20.100000000000001" customHeight="1" x14ac:dyDescent="0.25">
      <c r="A10" s="203" t="s">
        <v>137</v>
      </c>
      <c r="B10" s="30"/>
      <c r="C10" s="204"/>
    </row>
    <row r="11" spans="1:3" ht="20.100000000000001" customHeight="1" x14ac:dyDescent="0.25">
      <c r="A11" s="203" t="s">
        <v>137</v>
      </c>
      <c r="B11" s="30"/>
      <c r="C11" s="204"/>
    </row>
    <row r="12" spans="1:3" ht="20.100000000000001" customHeight="1" x14ac:dyDescent="0.25">
      <c r="A12" s="203" t="s">
        <v>137</v>
      </c>
      <c r="B12" s="30"/>
      <c r="C12" s="204"/>
    </row>
    <row r="13" spans="1:3" ht="20.100000000000001" customHeight="1" x14ac:dyDescent="0.25">
      <c r="A13" s="203" t="s">
        <v>137</v>
      </c>
      <c r="B13" s="30"/>
      <c r="C13" s="204"/>
    </row>
    <row r="14" spans="1:3" ht="20.100000000000001" customHeight="1" x14ac:dyDescent="0.25">
      <c r="A14" s="203" t="s">
        <v>137</v>
      </c>
      <c r="B14" s="30"/>
      <c r="C14" s="204"/>
    </row>
    <row r="15" spans="1:3" ht="20.100000000000001" customHeight="1" x14ac:dyDescent="0.25">
      <c r="A15" s="203" t="s">
        <v>137</v>
      </c>
      <c r="B15" s="30"/>
      <c r="C15" s="204"/>
    </row>
    <row r="16" spans="1:3" ht="20.100000000000001" customHeight="1" x14ac:dyDescent="0.25">
      <c r="A16" s="203" t="s">
        <v>137</v>
      </c>
      <c r="B16" s="30"/>
      <c r="C16" s="204"/>
    </row>
    <row r="17" spans="1:3" ht="20.100000000000001" customHeight="1" x14ac:dyDescent="0.25">
      <c r="A17" s="203" t="s">
        <v>137</v>
      </c>
      <c r="B17" s="30"/>
      <c r="C17" s="204"/>
    </row>
    <row r="18" spans="1:3" ht="20.100000000000001" customHeight="1" x14ac:dyDescent="0.25">
      <c r="A18" s="203" t="s">
        <v>137</v>
      </c>
      <c r="B18" s="30"/>
      <c r="C18" s="204"/>
    </row>
    <row r="19" spans="1:3" ht="20.100000000000001" customHeight="1" x14ac:dyDescent="0.25">
      <c r="A19" s="203" t="s">
        <v>137</v>
      </c>
      <c r="B19" s="30"/>
      <c r="C19" s="204"/>
    </row>
    <row r="20" spans="1:3" ht="20.100000000000001" customHeight="1" x14ac:dyDescent="0.25">
      <c r="A20" s="203" t="s">
        <v>137</v>
      </c>
      <c r="B20" s="30"/>
      <c r="C20" s="204"/>
    </row>
    <row r="21" spans="1:3" ht="20.100000000000001" customHeight="1" x14ac:dyDescent="0.25">
      <c r="A21" s="203" t="s">
        <v>137</v>
      </c>
      <c r="B21" s="30"/>
      <c r="C21" s="204"/>
    </row>
    <row r="22" spans="1:3" ht="20.100000000000001" customHeight="1" x14ac:dyDescent="0.25">
      <c r="A22" s="203" t="s">
        <v>137</v>
      </c>
      <c r="B22" s="30"/>
      <c r="C22" s="204"/>
    </row>
    <row r="23" spans="1:3" ht="20.100000000000001" customHeight="1" x14ac:dyDescent="0.25">
      <c r="A23" s="203" t="s">
        <v>137</v>
      </c>
      <c r="B23" s="30"/>
      <c r="C23" s="204"/>
    </row>
    <row r="24" spans="1:3" ht="20.100000000000001" customHeight="1" x14ac:dyDescent="0.25">
      <c r="A24" s="203" t="s">
        <v>137</v>
      </c>
      <c r="B24" s="30"/>
      <c r="C24" s="204"/>
    </row>
    <row r="25" spans="1:3" ht="20.100000000000001" customHeight="1" x14ac:dyDescent="0.25">
      <c r="A25" s="203" t="s">
        <v>137</v>
      </c>
      <c r="B25" s="30"/>
      <c r="C25" s="204"/>
    </row>
    <row r="26" spans="1:3" ht="20.100000000000001" customHeight="1" x14ac:dyDescent="0.25">
      <c r="A26" s="203" t="s">
        <v>137</v>
      </c>
      <c r="B26" s="30"/>
      <c r="C26" s="204"/>
    </row>
    <row r="27" spans="1:3" ht="20.100000000000001" customHeight="1" x14ac:dyDescent="0.25">
      <c r="A27" s="203" t="s">
        <v>137</v>
      </c>
      <c r="B27" s="30"/>
      <c r="C27" s="204"/>
    </row>
    <row r="28" spans="1:3" ht="20.100000000000001" customHeight="1" x14ac:dyDescent="0.25">
      <c r="A28" s="203" t="s">
        <v>137</v>
      </c>
      <c r="B28" s="30"/>
      <c r="C28" s="204"/>
    </row>
    <row r="29" spans="1:3" ht="20.100000000000001" customHeight="1" x14ac:dyDescent="0.25">
      <c r="A29" s="203" t="s">
        <v>137</v>
      </c>
      <c r="B29" s="30"/>
      <c r="C29" s="204"/>
    </row>
    <row r="30" spans="1:3" ht="20.100000000000001" customHeight="1" x14ac:dyDescent="0.25">
      <c r="A30" s="203" t="s">
        <v>137</v>
      </c>
      <c r="B30" s="30"/>
      <c r="C30" s="204"/>
    </row>
    <row r="31" spans="1:3" ht="20.100000000000001" customHeight="1" x14ac:dyDescent="0.25">
      <c r="A31" s="203" t="s">
        <v>137</v>
      </c>
      <c r="B31" s="30"/>
      <c r="C31" s="204"/>
    </row>
    <row r="32" spans="1:3" ht="20.100000000000001" customHeight="1" x14ac:dyDescent="0.25">
      <c r="A32" s="203" t="s">
        <v>137</v>
      </c>
      <c r="B32" s="30"/>
      <c r="C32" s="204"/>
    </row>
    <row r="33" spans="1:3" ht="20.100000000000001" customHeight="1" x14ac:dyDescent="0.25">
      <c r="A33" s="203" t="s">
        <v>137</v>
      </c>
      <c r="B33" s="30"/>
      <c r="C33" s="204"/>
    </row>
    <row r="34" spans="1:3" ht="20.100000000000001" customHeight="1" x14ac:dyDescent="0.25">
      <c r="A34" s="203" t="s">
        <v>137</v>
      </c>
      <c r="B34" s="30"/>
      <c r="C34" s="204"/>
    </row>
    <row r="35" spans="1:3" ht="20.100000000000001" customHeight="1" x14ac:dyDescent="0.25">
      <c r="A35" s="203" t="s">
        <v>137</v>
      </c>
      <c r="B35" s="30"/>
      <c r="C35" s="204"/>
    </row>
    <row r="36" spans="1:3" ht="20.100000000000001" customHeight="1" x14ac:dyDescent="0.25">
      <c r="A36" s="203" t="s">
        <v>137</v>
      </c>
      <c r="B36" s="30"/>
      <c r="C36" s="204"/>
    </row>
    <row r="37" spans="1:3" ht="20.100000000000001" customHeight="1" x14ac:dyDescent="0.25">
      <c r="A37" s="203" t="s">
        <v>137</v>
      </c>
      <c r="B37" s="30"/>
      <c r="C37" s="204"/>
    </row>
    <row r="38" spans="1:3" ht="20.100000000000001" customHeight="1" x14ac:dyDescent="0.25">
      <c r="A38" s="203" t="s">
        <v>137</v>
      </c>
      <c r="B38" s="30"/>
      <c r="C38" s="204"/>
    </row>
    <row r="39" spans="1:3" ht="20.100000000000001" customHeight="1" x14ac:dyDescent="0.25">
      <c r="A39" s="203" t="s">
        <v>137</v>
      </c>
      <c r="B39" s="30"/>
      <c r="C39" s="204"/>
    </row>
    <row r="40" spans="1:3" ht="20.100000000000001" customHeight="1" x14ac:dyDescent="0.25">
      <c r="A40" s="203" t="s">
        <v>137</v>
      </c>
      <c r="B40" s="30"/>
      <c r="C40" s="204"/>
    </row>
    <row r="41" spans="1:3" ht="20.100000000000001" customHeight="1" x14ac:dyDescent="0.25">
      <c r="A41" s="203" t="s">
        <v>137</v>
      </c>
      <c r="B41" s="30"/>
      <c r="C41" s="204"/>
    </row>
    <row r="42" spans="1:3" ht="20.100000000000001" customHeight="1" x14ac:dyDescent="0.25">
      <c r="A42" s="203" t="s">
        <v>137</v>
      </c>
      <c r="B42" s="30"/>
      <c r="C42" s="204"/>
    </row>
    <row r="43" spans="1:3" ht="20.100000000000001" customHeight="1" x14ac:dyDescent="0.25">
      <c r="A43" s="203" t="s">
        <v>137</v>
      </c>
      <c r="B43" s="30"/>
      <c r="C43" s="204"/>
    </row>
    <row r="44" spans="1:3" ht="20.100000000000001" customHeight="1" x14ac:dyDescent="0.25">
      <c r="A44" s="203" t="s">
        <v>137</v>
      </c>
      <c r="B44" s="30"/>
      <c r="C44" s="204"/>
    </row>
    <row r="45" spans="1:3" ht="20.100000000000001" customHeight="1" x14ac:dyDescent="0.25">
      <c r="A45" s="203" t="s">
        <v>137</v>
      </c>
      <c r="B45" s="30"/>
      <c r="C45" s="204"/>
    </row>
    <row r="46" spans="1:3" ht="20.100000000000001" customHeight="1" x14ac:dyDescent="0.25">
      <c r="A46" s="203" t="s">
        <v>137</v>
      </c>
      <c r="B46" s="30"/>
      <c r="C46" s="204"/>
    </row>
    <row r="47" spans="1:3" ht="20.100000000000001" customHeight="1" x14ac:dyDescent="0.25">
      <c r="A47" s="203" t="s">
        <v>137</v>
      </c>
      <c r="B47" s="30"/>
      <c r="C47" s="204"/>
    </row>
    <row r="48" spans="1:3" ht="20.100000000000001" customHeight="1" x14ac:dyDescent="0.25">
      <c r="A48" s="203" t="s">
        <v>137</v>
      </c>
      <c r="B48" s="30"/>
      <c r="C48" s="204"/>
    </row>
    <row r="49" spans="1:3" ht="20.100000000000001" customHeight="1" x14ac:dyDescent="0.25">
      <c r="A49" s="203" t="s">
        <v>137</v>
      </c>
      <c r="B49" s="30"/>
      <c r="C49" s="204"/>
    </row>
    <row r="50" spans="1:3" ht="20.100000000000001" customHeight="1" x14ac:dyDescent="0.25">
      <c r="A50" s="203" t="s">
        <v>137</v>
      </c>
      <c r="B50" s="30"/>
      <c r="C50" s="204"/>
    </row>
    <row r="51" spans="1:3" ht="20.100000000000001" customHeight="1" x14ac:dyDescent="0.25">
      <c r="A51" s="203" t="s">
        <v>137</v>
      </c>
      <c r="B51" s="30"/>
      <c r="C51" s="204"/>
    </row>
    <row r="52" spans="1:3" ht="20.100000000000001" customHeight="1" x14ac:dyDescent="0.25">
      <c r="A52" s="203" t="s">
        <v>137</v>
      </c>
      <c r="B52" s="30"/>
      <c r="C52" s="204"/>
    </row>
    <row r="53" spans="1:3" ht="20.100000000000001" customHeight="1" x14ac:dyDescent="0.25">
      <c r="A53" s="203" t="s">
        <v>137</v>
      </c>
      <c r="B53" s="30"/>
      <c r="C53" s="204"/>
    </row>
    <row r="54" spans="1:3" ht="20.100000000000001" customHeight="1" x14ac:dyDescent="0.25">
      <c r="A54" s="203" t="s">
        <v>137</v>
      </c>
      <c r="B54" s="30"/>
      <c r="C54" s="204"/>
    </row>
    <row r="55" spans="1:3" ht="20.100000000000001" customHeight="1" x14ac:dyDescent="0.25">
      <c r="A55" s="203" t="s">
        <v>137</v>
      </c>
      <c r="B55" s="208"/>
      <c r="C55" s="209"/>
    </row>
  </sheetData>
  <dataValidations count="1">
    <dataValidation type="list" allowBlank="1" showInputMessage="1" showErrorMessage="1" sqref="A6:A55" xr:uid="{FC0D9E43-FA90-4CB2-A7D9-BC4A429D07E7}">
      <formula1>"bitte wählen,A_Stammdaten,B_KKAuf,D1_SAV,D2_SAV_Netto,D3_Mengen,D4_WAV,D5_AiB,D6_BKZ_NAKB_SoPo,"</formula1>
    </dataValidation>
  </dataValidations>
  <pageMargins left="0.7" right="0.7" top="0.78740157499999996" bottom="0.78740157499999996" header="0.3" footer="0.3"/>
  <pageSetup paperSize="9" orientation="portrait" r:id="rId1"/>
  <customProperties>
    <customPr name="_pios_id" r:id="rId2"/>
    <customPr name="EpmWorksheetKeyString_GUID" r:id="rId3"/>
  </customProperties>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en"/>
  <dimension ref="A1:M45"/>
  <sheetViews>
    <sheetView topLeftCell="H1" zoomScaleNormal="100" workbookViewId="0">
      <selection activeCell="M8" sqref="M8"/>
    </sheetView>
  </sheetViews>
  <sheetFormatPr baseColWidth="10" defaultColWidth="11.28515625" defaultRowHeight="15" x14ac:dyDescent="0.25"/>
  <cols>
    <col min="1" max="1" width="118.28515625" customWidth="1"/>
    <col min="2" max="2" width="14.7109375" style="5" bestFit="1" customWidth="1"/>
    <col min="3" max="3" width="14.140625" style="5" bestFit="1" customWidth="1"/>
    <col min="4" max="4" width="49.7109375" style="5" bestFit="1" customWidth="1"/>
    <col min="5" max="5" width="74.5703125" customWidth="1"/>
    <col min="6" max="6" width="131.28515625" bestFit="1" customWidth="1"/>
    <col min="7" max="7" width="11.5703125" style="5" bestFit="1" customWidth="1"/>
    <col min="8" max="8" width="27.28515625" bestFit="1" customWidth="1"/>
    <col min="9" max="9" width="58" bestFit="1" customWidth="1"/>
    <col min="10" max="10" width="33.85546875" bestFit="1" customWidth="1"/>
    <col min="11" max="11" width="22.42578125" customWidth="1"/>
    <col min="12" max="12" width="27.28515625" customWidth="1"/>
    <col min="13" max="13" width="19.85546875" customWidth="1"/>
  </cols>
  <sheetData>
    <row r="1" spans="1:13" x14ac:dyDescent="0.25">
      <c r="A1" s="144" t="s">
        <v>138</v>
      </c>
      <c r="B1" s="144" t="s">
        <v>139</v>
      </c>
      <c r="C1" s="144" t="s">
        <v>140</v>
      </c>
      <c r="D1" s="144" t="s">
        <v>141</v>
      </c>
      <c r="E1" s="144" t="s">
        <v>56</v>
      </c>
      <c r="F1" s="144" t="s">
        <v>142</v>
      </c>
      <c r="G1" s="144" t="s">
        <v>143</v>
      </c>
      <c r="H1" s="144" t="s">
        <v>144</v>
      </c>
      <c r="I1" s="144" t="s">
        <v>129</v>
      </c>
      <c r="J1" s="144" t="s">
        <v>262</v>
      </c>
      <c r="K1" s="144" t="s">
        <v>272</v>
      </c>
      <c r="L1" s="144" t="s">
        <v>318</v>
      </c>
      <c r="M1" s="144" t="s">
        <v>321</v>
      </c>
    </row>
    <row r="2" spans="1:13" x14ac:dyDescent="0.25">
      <c r="A2" s="19" t="s">
        <v>145</v>
      </c>
      <c r="B2" s="145">
        <v>40</v>
      </c>
      <c r="C2" s="145">
        <v>50</v>
      </c>
      <c r="D2" s="145">
        <v>2024</v>
      </c>
      <c r="E2" s="146" t="s">
        <v>146</v>
      </c>
      <c r="F2" s="19" t="s">
        <v>147</v>
      </c>
      <c r="G2" s="145">
        <v>2022</v>
      </c>
      <c r="H2" s="19" t="s">
        <v>148</v>
      </c>
      <c r="I2" s="19" t="s">
        <v>109</v>
      </c>
      <c r="J2" s="19" t="s">
        <v>265</v>
      </c>
      <c r="K2" s="19" t="s">
        <v>273</v>
      </c>
      <c r="L2" s="19" t="s">
        <v>319</v>
      </c>
      <c r="M2" s="19" t="s">
        <v>322</v>
      </c>
    </row>
    <row r="3" spans="1:13" x14ac:dyDescent="0.25">
      <c r="A3" s="19" t="s">
        <v>149</v>
      </c>
      <c r="B3" s="145">
        <v>40</v>
      </c>
      <c r="C3" s="145">
        <v>50</v>
      </c>
      <c r="D3" s="145">
        <v>2025</v>
      </c>
      <c r="E3" s="146" t="s">
        <v>150</v>
      </c>
      <c r="F3" s="19" t="s">
        <v>151</v>
      </c>
      <c r="G3" s="145">
        <v>2023</v>
      </c>
      <c r="H3" s="19" t="s">
        <v>115</v>
      </c>
      <c r="I3" s="19" t="s">
        <v>110</v>
      </c>
      <c r="J3" s="19" t="s">
        <v>266</v>
      </c>
      <c r="K3" s="19" t="s">
        <v>274</v>
      </c>
      <c r="L3" s="19" t="s">
        <v>320</v>
      </c>
      <c r="M3" s="19" t="s">
        <v>320</v>
      </c>
    </row>
    <row r="4" spans="1:13" x14ac:dyDescent="0.25">
      <c r="A4" s="19" t="s">
        <v>152</v>
      </c>
      <c r="B4" s="145">
        <v>40</v>
      </c>
      <c r="C4" s="145">
        <v>45</v>
      </c>
      <c r="D4" s="145">
        <v>2026</v>
      </c>
      <c r="E4" s="146" t="s">
        <v>153</v>
      </c>
      <c r="F4" s="19" t="s">
        <v>154</v>
      </c>
      <c r="G4" s="145">
        <v>2024</v>
      </c>
      <c r="H4" s="19" t="s">
        <v>155</v>
      </c>
      <c r="I4" s="19" t="s">
        <v>111</v>
      </c>
      <c r="J4" s="19" t="s">
        <v>267</v>
      </c>
      <c r="K4" s="19" t="s">
        <v>275</v>
      </c>
      <c r="L4" s="19" t="s">
        <v>165</v>
      </c>
      <c r="M4" s="19" t="s">
        <v>165</v>
      </c>
    </row>
    <row r="5" spans="1:13" x14ac:dyDescent="0.25">
      <c r="A5" s="19" t="s">
        <v>156</v>
      </c>
      <c r="B5" s="145">
        <v>40</v>
      </c>
      <c r="C5" s="145">
        <v>45</v>
      </c>
      <c r="D5" s="145">
        <v>2027</v>
      </c>
      <c r="E5" s="146" t="s">
        <v>157</v>
      </c>
      <c r="F5" s="19" t="s">
        <v>158</v>
      </c>
      <c r="G5" s="145">
        <v>2025</v>
      </c>
      <c r="H5" s="19" t="s">
        <v>251</v>
      </c>
      <c r="I5" s="19" t="s">
        <v>196</v>
      </c>
      <c r="J5" s="19" t="s">
        <v>268</v>
      </c>
      <c r="K5" s="19" t="s">
        <v>307</v>
      </c>
      <c r="L5" s="19"/>
    </row>
    <row r="6" spans="1:13" x14ac:dyDescent="0.25">
      <c r="A6" s="19" t="s">
        <v>159</v>
      </c>
      <c r="B6" s="145">
        <v>35</v>
      </c>
      <c r="C6" s="145">
        <v>45</v>
      </c>
      <c r="D6" s="145">
        <v>2028</v>
      </c>
      <c r="E6" s="146" t="s">
        <v>160</v>
      </c>
      <c r="F6" s="19" t="s">
        <v>122</v>
      </c>
      <c r="G6" s="145">
        <v>2026</v>
      </c>
      <c r="H6" s="19"/>
      <c r="I6" s="19"/>
      <c r="J6" s="19" t="s">
        <v>269</v>
      </c>
      <c r="K6" s="19"/>
    </row>
    <row r="7" spans="1:13" x14ac:dyDescent="0.25">
      <c r="A7" s="19" t="s">
        <v>100</v>
      </c>
      <c r="B7" s="145">
        <v>40</v>
      </c>
      <c r="C7" s="145">
        <v>50</v>
      </c>
      <c r="D7" s="145"/>
      <c r="E7" s="145"/>
      <c r="F7" s="19" t="s">
        <v>123</v>
      </c>
      <c r="G7" s="145">
        <v>2027</v>
      </c>
      <c r="H7" s="19"/>
      <c r="I7" s="19"/>
      <c r="J7" s="19" t="s">
        <v>270</v>
      </c>
      <c r="K7" s="19"/>
    </row>
    <row r="8" spans="1:13" x14ac:dyDescent="0.25">
      <c r="A8" s="19" t="s">
        <v>161</v>
      </c>
      <c r="B8" s="145">
        <v>30</v>
      </c>
      <c r="C8" s="145">
        <v>40</v>
      </c>
      <c r="D8" s="145"/>
      <c r="E8" s="145"/>
      <c r="F8" s="19" t="s">
        <v>162</v>
      </c>
      <c r="G8" s="145">
        <v>2028</v>
      </c>
      <c r="H8" s="19"/>
      <c r="I8" s="19"/>
      <c r="J8" s="19" t="s">
        <v>271</v>
      </c>
      <c r="K8" s="19"/>
    </row>
    <row r="9" spans="1:13" x14ac:dyDescent="0.25">
      <c r="A9" s="19" t="s">
        <v>163</v>
      </c>
      <c r="B9" s="145">
        <v>30</v>
      </c>
      <c r="C9" s="145">
        <v>40</v>
      </c>
      <c r="D9" s="145"/>
      <c r="E9" s="145"/>
      <c r="G9" s="145"/>
      <c r="H9" s="19"/>
      <c r="I9" s="19"/>
      <c r="J9" s="19"/>
      <c r="K9" s="19"/>
    </row>
    <row r="10" spans="1:13" x14ac:dyDescent="0.25">
      <c r="A10" s="19" t="s">
        <v>164</v>
      </c>
      <c r="B10" s="145">
        <v>30</v>
      </c>
      <c r="C10" s="145">
        <v>35</v>
      </c>
      <c r="D10" s="145"/>
      <c r="E10" s="145"/>
      <c r="F10" s="19"/>
      <c r="G10" s="145"/>
      <c r="H10" s="19"/>
      <c r="I10" s="19"/>
    </row>
    <row r="11" spans="1:13" x14ac:dyDescent="0.25">
      <c r="A11" s="19" t="s">
        <v>102</v>
      </c>
      <c r="B11" s="145">
        <v>35</v>
      </c>
      <c r="C11" s="145">
        <v>45</v>
      </c>
      <c r="D11" s="145"/>
      <c r="E11" s="145"/>
      <c r="F11" s="19"/>
      <c r="G11" s="145"/>
      <c r="H11" s="19"/>
      <c r="I11" s="19"/>
    </row>
    <row r="12" spans="1:13" x14ac:dyDescent="0.25">
      <c r="A12" s="19" t="s">
        <v>101</v>
      </c>
      <c r="B12" s="145">
        <v>25</v>
      </c>
      <c r="C12" s="145">
        <v>30</v>
      </c>
      <c r="D12" s="145"/>
      <c r="E12" s="145"/>
      <c r="F12" s="19"/>
      <c r="G12" s="145"/>
      <c r="H12" s="19"/>
      <c r="I12" s="19"/>
    </row>
    <row r="13" spans="1:13" x14ac:dyDescent="0.25">
      <c r="A13" s="19" t="s">
        <v>165</v>
      </c>
      <c r="B13" s="145">
        <v>20</v>
      </c>
      <c r="C13" s="145">
        <v>30</v>
      </c>
      <c r="D13" s="145"/>
      <c r="E13" s="145"/>
      <c r="F13" s="19"/>
      <c r="G13" s="145"/>
      <c r="H13" s="19"/>
      <c r="I13" s="19"/>
    </row>
    <row r="14" spans="1:13" x14ac:dyDescent="0.25">
      <c r="A14" s="19" t="s">
        <v>166</v>
      </c>
      <c r="B14" s="145">
        <v>25</v>
      </c>
      <c r="C14" s="145">
        <v>35</v>
      </c>
      <c r="D14" s="145"/>
      <c r="E14" s="145"/>
      <c r="F14" s="19"/>
      <c r="G14" s="145"/>
      <c r="H14" s="19"/>
      <c r="I14" s="19"/>
    </row>
    <row r="15" spans="1:13" x14ac:dyDescent="0.25">
      <c r="A15" s="19" t="s">
        <v>167</v>
      </c>
      <c r="B15" s="145">
        <v>25</v>
      </c>
      <c r="C15" s="145">
        <v>35</v>
      </c>
      <c r="D15" s="145"/>
      <c r="E15" s="145"/>
      <c r="F15" s="19"/>
      <c r="G15" s="145"/>
      <c r="H15" s="19"/>
      <c r="I15" s="19"/>
    </row>
    <row r="16" spans="1:13" x14ac:dyDescent="0.25">
      <c r="A16" s="19" t="s">
        <v>168</v>
      </c>
      <c r="B16" s="145">
        <v>30</v>
      </c>
      <c r="C16" s="145">
        <v>40</v>
      </c>
      <c r="D16" s="145"/>
      <c r="E16" s="145"/>
      <c r="F16" s="19"/>
      <c r="G16" s="145"/>
      <c r="H16" s="19"/>
      <c r="I16" s="19"/>
    </row>
    <row r="17" spans="1:9" x14ac:dyDescent="0.25">
      <c r="A17" s="19" t="s">
        <v>169</v>
      </c>
      <c r="B17" s="145">
        <v>30</v>
      </c>
      <c r="C17" s="145">
        <v>40</v>
      </c>
      <c r="D17" s="145"/>
      <c r="E17" s="145"/>
      <c r="F17" s="19"/>
      <c r="G17" s="145"/>
      <c r="H17" s="19"/>
      <c r="I17" s="19"/>
    </row>
    <row r="18" spans="1:9" x14ac:dyDescent="0.25">
      <c r="A18" s="19" t="s">
        <v>170</v>
      </c>
      <c r="B18" s="145">
        <v>30</v>
      </c>
      <c r="C18" s="145">
        <v>50</v>
      </c>
      <c r="D18" s="145"/>
      <c r="E18" s="145"/>
      <c r="F18" s="19"/>
      <c r="G18" s="145"/>
      <c r="H18" s="19"/>
      <c r="I18" s="19"/>
    </row>
    <row r="19" spans="1:9" x14ac:dyDescent="0.25">
      <c r="A19" s="19" t="s">
        <v>171</v>
      </c>
      <c r="B19" s="145">
        <v>25</v>
      </c>
      <c r="C19" s="145">
        <v>30</v>
      </c>
      <c r="D19" s="145"/>
      <c r="E19" s="145"/>
      <c r="F19" s="19"/>
      <c r="G19" s="145"/>
      <c r="H19" s="19"/>
      <c r="I19" s="19"/>
    </row>
    <row r="20" spans="1:9" x14ac:dyDescent="0.25">
      <c r="A20" s="19" t="s">
        <v>172</v>
      </c>
      <c r="B20" s="145">
        <v>25</v>
      </c>
      <c r="C20" s="145">
        <v>30</v>
      </c>
      <c r="D20" s="145"/>
      <c r="E20" s="145"/>
      <c r="F20" s="19"/>
      <c r="G20" s="145"/>
      <c r="H20" s="19"/>
      <c r="I20" s="19"/>
    </row>
    <row r="21" spans="1:9" x14ac:dyDescent="0.25">
      <c r="A21" s="19" t="s">
        <v>173</v>
      </c>
      <c r="B21" s="145">
        <v>30</v>
      </c>
      <c r="C21" s="145">
        <v>35</v>
      </c>
      <c r="D21" s="145"/>
      <c r="E21" s="145"/>
      <c r="F21" s="19"/>
      <c r="G21" s="145"/>
      <c r="H21" s="19"/>
      <c r="I21" s="19"/>
    </row>
    <row r="22" spans="1:9" x14ac:dyDescent="0.25">
      <c r="A22" s="19" t="s">
        <v>174</v>
      </c>
      <c r="B22" s="145">
        <v>25</v>
      </c>
      <c r="C22" s="145">
        <v>30</v>
      </c>
      <c r="D22" s="145"/>
      <c r="E22" s="145"/>
      <c r="F22" s="19"/>
      <c r="G22" s="145"/>
      <c r="H22" s="19"/>
      <c r="I22" s="19"/>
    </row>
    <row r="23" spans="1:9" x14ac:dyDescent="0.25">
      <c r="A23" s="19" t="s">
        <v>175</v>
      </c>
      <c r="B23" s="145">
        <v>30</v>
      </c>
      <c r="C23" s="145">
        <v>35</v>
      </c>
      <c r="D23" s="145"/>
      <c r="E23" s="145"/>
      <c r="F23" s="19"/>
      <c r="G23" s="145"/>
      <c r="H23" s="19"/>
      <c r="I23" s="19"/>
    </row>
    <row r="24" spans="1:9" x14ac:dyDescent="0.25">
      <c r="A24" s="19" t="s">
        <v>176</v>
      </c>
      <c r="B24" s="145">
        <v>20</v>
      </c>
      <c r="C24" s="145">
        <v>25</v>
      </c>
      <c r="D24" s="145"/>
      <c r="E24" s="145"/>
      <c r="F24" s="19"/>
      <c r="G24" s="145"/>
      <c r="H24" s="19"/>
      <c r="I24" s="19"/>
    </row>
    <row r="25" spans="1:9" x14ac:dyDescent="0.25">
      <c r="A25" s="19" t="s">
        <v>177</v>
      </c>
      <c r="B25" s="145">
        <v>30</v>
      </c>
      <c r="C25" s="145">
        <v>40</v>
      </c>
      <c r="D25" s="145"/>
      <c r="E25" s="145"/>
      <c r="F25" s="19"/>
      <c r="G25" s="145"/>
      <c r="H25" s="19"/>
      <c r="I25" s="19"/>
    </row>
    <row r="26" spans="1:9" x14ac:dyDescent="0.25">
      <c r="A26" s="19" t="s">
        <v>178</v>
      </c>
      <c r="B26" s="145">
        <v>15</v>
      </c>
      <c r="C26" s="145">
        <v>25</v>
      </c>
      <c r="D26" s="145"/>
      <c r="E26" s="145"/>
      <c r="F26" s="19"/>
      <c r="G26" s="145"/>
      <c r="H26" s="19"/>
      <c r="I26" s="19"/>
    </row>
    <row r="27" spans="1:9" x14ac:dyDescent="0.25">
      <c r="A27" s="19" t="s">
        <v>179</v>
      </c>
      <c r="B27" s="145">
        <v>25</v>
      </c>
      <c r="C27" s="145">
        <v>35</v>
      </c>
      <c r="D27" s="145"/>
      <c r="E27" s="145"/>
      <c r="F27" s="19"/>
      <c r="G27" s="145"/>
      <c r="H27" s="19"/>
      <c r="I27" s="19"/>
    </row>
    <row r="28" spans="1:9" x14ac:dyDescent="0.25">
      <c r="A28" s="19" t="s">
        <v>180</v>
      </c>
      <c r="B28" s="145">
        <v>50</v>
      </c>
      <c r="C28" s="145">
        <v>60</v>
      </c>
      <c r="D28" s="145"/>
      <c r="E28" s="145"/>
      <c r="F28" s="19"/>
      <c r="G28" s="145"/>
      <c r="H28" s="19"/>
      <c r="I28" s="19"/>
    </row>
    <row r="29" spans="1:9" x14ac:dyDescent="0.25">
      <c r="A29" s="19" t="s">
        <v>181</v>
      </c>
      <c r="B29" s="145">
        <v>60</v>
      </c>
      <c r="C29" s="145">
        <v>70</v>
      </c>
      <c r="D29" s="145"/>
      <c r="E29" s="145"/>
      <c r="F29" s="19"/>
      <c r="G29" s="145"/>
      <c r="H29" s="19"/>
      <c r="I29" s="19"/>
    </row>
    <row r="30" spans="1:9" x14ac:dyDescent="0.25">
      <c r="A30" s="19" t="s">
        <v>182</v>
      </c>
      <c r="B30" s="145">
        <v>8</v>
      </c>
      <c r="C30" s="145">
        <v>10</v>
      </c>
      <c r="D30" s="145"/>
      <c r="E30" s="145"/>
      <c r="F30" s="19"/>
      <c r="G30" s="145"/>
      <c r="H30" s="19"/>
      <c r="I30" s="19"/>
    </row>
    <row r="31" spans="1:9" x14ac:dyDescent="0.25">
      <c r="A31" s="19" t="s">
        <v>183</v>
      </c>
      <c r="B31" s="145">
        <v>14</v>
      </c>
      <c r="C31" s="145">
        <v>18</v>
      </c>
      <c r="D31" s="145"/>
      <c r="E31" s="145"/>
      <c r="F31" s="19"/>
      <c r="G31" s="145"/>
      <c r="H31" s="19"/>
      <c r="I31" s="19"/>
    </row>
    <row r="32" spans="1:9" x14ac:dyDescent="0.25">
      <c r="A32" s="19" t="s">
        <v>184</v>
      </c>
      <c r="B32" s="145">
        <v>14</v>
      </c>
      <c r="C32" s="145">
        <v>25</v>
      </c>
      <c r="D32" s="145"/>
      <c r="E32" s="145"/>
      <c r="F32" s="19"/>
      <c r="G32" s="145"/>
      <c r="H32" s="19"/>
      <c r="I32" s="19"/>
    </row>
    <row r="33" spans="1:9" x14ac:dyDescent="0.25">
      <c r="A33" s="19" t="s">
        <v>185</v>
      </c>
      <c r="B33" s="145">
        <v>4</v>
      </c>
      <c r="C33" s="145">
        <v>8</v>
      </c>
      <c r="D33" s="145"/>
      <c r="E33" s="145"/>
      <c r="F33" s="19"/>
      <c r="G33" s="145"/>
      <c r="H33" s="19"/>
      <c r="I33" s="19"/>
    </row>
    <row r="34" spans="1:9" x14ac:dyDescent="0.25">
      <c r="A34" s="19" t="s">
        <v>186</v>
      </c>
      <c r="B34" s="145">
        <v>3</v>
      </c>
      <c r="C34" s="145">
        <v>5</v>
      </c>
      <c r="D34" s="145"/>
      <c r="E34" s="145"/>
      <c r="F34" s="19"/>
      <c r="G34" s="145"/>
      <c r="H34" s="19"/>
      <c r="I34" s="19"/>
    </row>
    <row r="35" spans="1:9" x14ac:dyDescent="0.25">
      <c r="A35" s="19" t="s">
        <v>187</v>
      </c>
      <c r="B35" s="145">
        <v>5</v>
      </c>
      <c r="C35" s="145">
        <v>5</v>
      </c>
      <c r="D35" s="145"/>
      <c r="E35" s="145"/>
      <c r="F35" s="19"/>
      <c r="G35" s="145"/>
      <c r="H35" s="19"/>
      <c r="I35" s="19"/>
    </row>
    <row r="36" spans="1:9" x14ac:dyDescent="0.25">
      <c r="A36" s="19" t="s">
        <v>188</v>
      </c>
      <c r="B36" s="145">
        <v>8</v>
      </c>
      <c r="C36" s="145">
        <v>8</v>
      </c>
      <c r="D36" s="145"/>
      <c r="E36" s="145"/>
      <c r="F36" s="19"/>
      <c r="G36" s="145"/>
      <c r="H36" s="19"/>
      <c r="I36" s="19"/>
    </row>
    <row r="37" spans="1:9" x14ac:dyDescent="0.25">
      <c r="A37" s="19" t="s">
        <v>189</v>
      </c>
      <c r="B37" s="145">
        <v>13</v>
      </c>
      <c r="C37" s="145">
        <v>18</v>
      </c>
      <c r="D37" s="145"/>
      <c r="E37" s="19"/>
      <c r="F37" s="19"/>
      <c r="G37" s="145"/>
      <c r="H37" s="19"/>
      <c r="I37" s="19"/>
    </row>
    <row r="38" spans="1:9" x14ac:dyDescent="0.25">
      <c r="A38" s="19" t="s">
        <v>190</v>
      </c>
      <c r="B38" s="145">
        <v>8</v>
      </c>
      <c r="C38" s="145">
        <v>13</v>
      </c>
      <c r="D38" s="145"/>
      <c r="E38" s="19"/>
      <c r="F38" s="19"/>
      <c r="G38" s="145"/>
      <c r="H38" s="19"/>
      <c r="I38" s="19"/>
    </row>
    <row r="39" spans="1:9" x14ac:dyDescent="0.25">
      <c r="A39" s="19" t="s">
        <v>222</v>
      </c>
      <c r="B39" s="145">
        <v>23</v>
      </c>
      <c r="C39" s="145">
        <v>27</v>
      </c>
    </row>
    <row r="40" spans="1:9" x14ac:dyDescent="0.25">
      <c r="A40" s="5"/>
    </row>
    <row r="41" spans="1:9" x14ac:dyDescent="0.25">
      <c r="A41" s="5"/>
    </row>
    <row r="42" spans="1:9" x14ac:dyDescent="0.25">
      <c r="A42" s="5"/>
    </row>
    <row r="43" spans="1:9" x14ac:dyDescent="0.25">
      <c r="A43" s="5"/>
    </row>
    <row r="44" spans="1:9" x14ac:dyDescent="0.25">
      <c r="A44" s="5"/>
    </row>
    <row r="45" spans="1:9" x14ac:dyDescent="0.25">
      <c r="A45" s="5"/>
    </row>
  </sheetData>
  <pageMargins left="0.7" right="0.7" top="0.78740157499999996" bottom="0.78740157499999996" header="0.3" footer="0.3"/>
  <pageSetup paperSize="9" orientation="portrait"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usfüllhilfe"/>
  <dimension ref="B1:D106"/>
  <sheetViews>
    <sheetView showGridLines="0" showZeros="0" zoomScaleNormal="100" workbookViewId="0">
      <selection activeCell="B16" sqref="B16"/>
    </sheetView>
  </sheetViews>
  <sheetFormatPr baseColWidth="10" defaultColWidth="11.28515625" defaultRowHeight="14.25" x14ac:dyDescent="0.2"/>
  <cols>
    <col min="1" max="1" width="1.5703125" style="19" customWidth="1"/>
    <col min="2" max="2" width="150.5703125" style="19" customWidth="1"/>
    <col min="3" max="3" width="1.5703125" style="19" customWidth="1"/>
    <col min="4" max="16384" width="11.28515625" style="19"/>
  </cols>
  <sheetData>
    <row r="1" spans="2:2" ht="15" thickBot="1" x14ac:dyDescent="0.25"/>
    <row r="2" spans="2:2" x14ac:dyDescent="0.2">
      <c r="B2" s="7" t="s">
        <v>0</v>
      </c>
    </row>
    <row r="3" spans="2:2" x14ac:dyDescent="0.2">
      <c r="B3" s="8" t="s">
        <v>1</v>
      </c>
    </row>
    <row r="4" spans="2:2" x14ac:dyDescent="0.2">
      <c r="B4" s="8" t="s">
        <v>2</v>
      </c>
    </row>
    <row r="5" spans="2:2" x14ac:dyDescent="0.2">
      <c r="B5" s="8" t="s">
        <v>198</v>
      </c>
    </row>
    <row r="6" spans="2:2" x14ac:dyDescent="0.2">
      <c r="B6" s="8" t="s">
        <v>199</v>
      </c>
    </row>
    <row r="7" spans="2:2" x14ac:dyDescent="0.2">
      <c r="B7" s="8" t="s">
        <v>220</v>
      </c>
    </row>
    <row r="8" spans="2:2" x14ac:dyDescent="0.2">
      <c r="B8" s="8" t="s">
        <v>221</v>
      </c>
    </row>
    <row r="9" spans="2:2" x14ac:dyDescent="0.2">
      <c r="B9" s="8" t="s">
        <v>200</v>
      </c>
    </row>
    <row r="10" spans="2:2" x14ac:dyDescent="0.2">
      <c r="B10" s="8" t="s">
        <v>3</v>
      </c>
    </row>
    <row r="11" spans="2:2" x14ac:dyDescent="0.2">
      <c r="B11" s="9"/>
    </row>
    <row r="12" spans="2:2" ht="20.100000000000001" customHeight="1" x14ac:dyDescent="0.2">
      <c r="B12" s="10" t="s">
        <v>4</v>
      </c>
    </row>
    <row r="13" spans="2:2" ht="20.100000000000001" customHeight="1" x14ac:dyDescent="0.2">
      <c r="B13" s="16" t="s">
        <v>5</v>
      </c>
    </row>
    <row r="14" spans="2:2" ht="20.100000000000001" customHeight="1" x14ac:dyDescent="0.2">
      <c r="B14" s="16"/>
    </row>
    <row r="15" spans="2:2" ht="20.100000000000001" customHeight="1" x14ac:dyDescent="0.2">
      <c r="B15" s="17" t="s">
        <v>6</v>
      </c>
    </row>
    <row r="16" spans="2:2" ht="20.100000000000001" customHeight="1" x14ac:dyDescent="0.2">
      <c r="B16" s="18" t="s">
        <v>7</v>
      </c>
    </row>
    <row r="17" spans="2:2" ht="20.100000000000001" customHeight="1" x14ac:dyDescent="0.2">
      <c r="B17" s="25" t="s">
        <v>8</v>
      </c>
    </row>
    <row r="18" spans="2:2" ht="20.100000000000001" customHeight="1" x14ac:dyDescent="0.2">
      <c r="B18" s="9"/>
    </row>
    <row r="19" spans="2:2" ht="20.100000000000001" customHeight="1" x14ac:dyDescent="0.2">
      <c r="B19" s="10" t="s">
        <v>1</v>
      </c>
    </row>
    <row r="20" spans="2:2" ht="20.100000000000001" customHeight="1" x14ac:dyDescent="0.2">
      <c r="B20" s="15" t="s">
        <v>9</v>
      </c>
    </row>
    <row r="21" spans="2:2" ht="20.100000000000001" customHeight="1" x14ac:dyDescent="0.2">
      <c r="B21" s="11"/>
    </row>
    <row r="22" spans="2:2" ht="20.100000000000001" customHeight="1" x14ac:dyDescent="0.2">
      <c r="B22" s="12" t="s">
        <v>10</v>
      </c>
    </row>
    <row r="23" spans="2:2" ht="20.100000000000001" customHeight="1" x14ac:dyDescent="0.2">
      <c r="B23" s="11" t="s">
        <v>11</v>
      </c>
    </row>
    <row r="24" spans="2:2" ht="20.100000000000001" customHeight="1" x14ac:dyDescent="0.2">
      <c r="B24" s="11" t="s">
        <v>12</v>
      </c>
    </row>
    <row r="25" spans="2:2" ht="20.100000000000001" customHeight="1" x14ac:dyDescent="0.2">
      <c r="B25" s="11" t="s">
        <v>13</v>
      </c>
    </row>
    <row r="26" spans="2:2" ht="20.100000000000001" customHeight="1" x14ac:dyDescent="0.2">
      <c r="B26" s="11" t="s">
        <v>14</v>
      </c>
    </row>
    <row r="27" spans="2:2" ht="20.100000000000001" customHeight="1" x14ac:dyDescent="0.2">
      <c r="B27" s="11"/>
    </row>
    <row r="28" spans="2:2" ht="20.100000000000001" customHeight="1" x14ac:dyDescent="0.2">
      <c r="B28" s="12" t="s">
        <v>15</v>
      </c>
    </row>
    <row r="29" spans="2:2" ht="20.100000000000001" customHeight="1" x14ac:dyDescent="0.2">
      <c r="B29" s="13" t="s">
        <v>16</v>
      </c>
    </row>
    <row r="30" spans="2:2" ht="20.100000000000001" customHeight="1" x14ac:dyDescent="0.2">
      <c r="B30" s="13"/>
    </row>
    <row r="31" spans="2:2" ht="20.100000000000001" customHeight="1" x14ac:dyDescent="0.2">
      <c r="B31" s="12" t="s">
        <v>217</v>
      </c>
    </row>
    <row r="32" spans="2:2" ht="20.100000000000001" customHeight="1" x14ac:dyDescent="0.2">
      <c r="B32" s="14" t="s">
        <v>218</v>
      </c>
    </row>
    <row r="33" spans="2:2" ht="57.75" customHeight="1" x14ac:dyDescent="0.2">
      <c r="B33" s="14" t="s">
        <v>242</v>
      </c>
    </row>
    <row r="34" spans="2:2" x14ac:dyDescent="0.2">
      <c r="B34" s="14"/>
    </row>
    <row r="35" spans="2:2" x14ac:dyDescent="0.2">
      <c r="B35" s="12" t="s">
        <v>237</v>
      </c>
    </row>
    <row r="36" spans="2:2" x14ac:dyDescent="0.2">
      <c r="B36" s="14" t="s">
        <v>238</v>
      </c>
    </row>
    <row r="37" spans="2:2" x14ac:dyDescent="0.2">
      <c r="B37" s="14" t="s">
        <v>252</v>
      </c>
    </row>
    <row r="38" spans="2:2" ht="38.25" x14ac:dyDescent="0.2">
      <c r="B38" s="14" t="s">
        <v>253</v>
      </c>
    </row>
    <row r="39" spans="2:2" ht="20.100000000000001" customHeight="1" x14ac:dyDescent="0.2">
      <c r="B39" s="12"/>
    </row>
    <row r="40" spans="2:2" ht="20.100000000000001" customHeight="1" x14ac:dyDescent="0.2">
      <c r="B40" s="12" t="s">
        <v>236</v>
      </c>
    </row>
    <row r="41" spans="2:2" ht="38.25" x14ac:dyDescent="0.2">
      <c r="B41" s="14" t="s">
        <v>17</v>
      </c>
    </row>
    <row r="42" spans="2:2" ht="52.5" customHeight="1" x14ac:dyDescent="0.2">
      <c r="B42" s="14" t="s">
        <v>18</v>
      </c>
    </row>
    <row r="43" spans="2:2" s="150" customFormat="1" ht="102" x14ac:dyDescent="0.2">
      <c r="B43" s="14" t="s">
        <v>19</v>
      </c>
    </row>
    <row r="44" spans="2:2" ht="20.100000000000001" customHeight="1" x14ac:dyDescent="0.2">
      <c r="B44" s="14" t="s">
        <v>20</v>
      </c>
    </row>
    <row r="45" spans="2:2" ht="20.100000000000001" customHeight="1" x14ac:dyDescent="0.2">
      <c r="B45" s="14"/>
    </row>
    <row r="46" spans="2:2" ht="20.100000000000001" customHeight="1" x14ac:dyDescent="0.2">
      <c r="B46" s="12" t="s">
        <v>231</v>
      </c>
    </row>
    <row r="47" spans="2:2" ht="20.100000000000001" customHeight="1" x14ac:dyDescent="0.2">
      <c r="B47" s="11" t="s">
        <v>21</v>
      </c>
    </row>
    <row r="48" spans="2:2" ht="20.100000000000001" customHeight="1" x14ac:dyDescent="0.2">
      <c r="B48" s="11" t="s">
        <v>301</v>
      </c>
    </row>
    <row r="49" spans="2:4" ht="20.100000000000001" customHeight="1" x14ac:dyDescent="0.2">
      <c r="B49" s="11" t="s">
        <v>201</v>
      </c>
    </row>
    <row r="50" spans="2:4" ht="20.100000000000001" customHeight="1" x14ac:dyDescent="0.2">
      <c r="B50" s="16" t="s">
        <v>202</v>
      </c>
    </row>
    <row r="51" spans="2:4" ht="20.100000000000001" customHeight="1" x14ac:dyDescent="0.2">
      <c r="B51" s="16" t="s">
        <v>203</v>
      </c>
    </row>
    <row r="52" spans="2:4" ht="20.100000000000001" customHeight="1" x14ac:dyDescent="0.2">
      <c r="B52" s="10" t="s">
        <v>2</v>
      </c>
    </row>
    <row r="53" spans="2:4" ht="20.100000000000001" customHeight="1" x14ac:dyDescent="0.2">
      <c r="B53" s="16" t="s">
        <v>22</v>
      </c>
    </row>
    <row r="54" spans="2:4" ht="20.100000000000001" customHeight="1" x14ac:dyDescent="0.2">
      <c r="B54" s="16"/>
    </row>
    <row r="55" spans="2:4" ht="20.100000000000001" customHeight="1" x14ac:dyDescent="0.2">
      <c r="B55" s="10" t="s">
        <v>198</v>
      </c>
    </row>
    <row r="56" spans="2:4" ht="20.100000000000001" customHeight="1" x14ac:dyDescent="0.2">
      <c r="B56" s="16" t="s">
        <v>23</v>
      </c>
    </row>
    <row r="57" spans="2:4" ht="20.100000000000001" customHeight="1" x14ac:dyDescent="0.2">
      <c r="B57" s="16"/>
    </row>
    <row r="58" spans="2:4" ht="20.100000000000001" customHeight="1" x14ac:dyDescent="0.2">
      <c r="B58" s="11" t="s">
        <v>24</v>
      </c>
    </row>
    <row r="59" spans="2:4" ht="20.100000000000001" customHeight="1" x14ac:dyDescent="0.2">
      <c r="B59" s="11" t="s">
        <v>25</v>
      </c>
    </row>
    <row r="60" spans="2:4" ht="20.100000000000001" customHeight="1" x14ac:dyDescent="0.2">
      <c r="B60" s="11" t="s">
        <v>26</v>
      </c>
      <c r="D60" s="274"/>
    </row>
    <row r="61" spans="2:4" ht="30" customHeight="1" x14ac:dyDescent="0.2">
      <c r="B61" s="14" t="s">
        <v>27</v>
      </c>
    </row>
    <row r="62" spans="2:4" ht="27.75" customHeight="1" x14ac:dyDescent="0.2">
      <c r="B62" s="14" t="s">
        <v>326</v>
      </c>
    </row>
    <row r="63" spans="2:4" ht="31.5" customHeight="1" x14ac:dyDescent="0.2">
      <c r="B63" s="14" t="s">
        <v>327</v>
      </c>
    </row>
    <row r="64" spans="2:4" ht="38.25" x14ac:dyDescent="0.2">
      <c r="B64" s="14" t="s">
        <v>28</v>
      </c>
    </row>
    <row r="65" spans="2:2" ht="20.100000000000001" customHeight="1" x14ac:dyDescent="0.2">
      <c r="B65" s="14" t="s">
        <v>204</v>
      </c>
    </row>
    <row r="66" spans="2:2" ht="20.100000000000001" customHeight="1" x14ac:dyDescent="0.2">
      <c r="B66" s="14" t="s">
        <v>205</v>
      </c>
    </row>
    <row r="67" spans="2:2" ht="20.100000000000001" customHeight="1" x14ac:dyDescent="0.2">
      <c r="B67" s="14" t="s">
        <v>206</v>
      </c>
    </row>
    <row r="68" spans="2:2" ht="20.100000000000001" customHeight="1" x14ac:dyDescent="0.2">
      <c r="B68" s="14" t="s">
        <v>207</v>
      </c>
    </row>
    <row r="69" spans="2:2" ht="20.100000000000001" customHeight="1" x14ac:dyDescent="0.2">
      <c r="B69" s="14" t="s">
        <v>254</v>
      </c>
    </row>
    <row r="70" spans="2:2" ht="20.100000000000001" customHeight="1" x14ac:dyDescent="0.2">
      <c r="B70" s="14" t="s">
        <v>208</v>
      </c>
    </row>
    <row r="71" spans="2:2" ht="20.100000000000001" customHeight="1" x14ac:dyDescent="0.2">
      <c r="B71" s="14" t="s">
        <v>209</v>
      </c>
    </row>
    <row r="72" spans="2:2" ht="20.100000000000001" customHeight="1" x14ac:dyDescent="0.2">
      <c r="B72" s="16"/>
    </row>
    <row r="73" spans="2:2" ht="20.100000000000001" customHeight="1" x14ac:dyDescent="0.2">
      <c r="B73" s="10" t="s">
        <v>199</v>
      </c>
    </row>
    <row r="74" spans="2:2" ht="310.35000000000002" customHeight="1" x14ac:dyDescent="0.2">
      <c r="B74" s="273" t="s">
        <v>303</v>
      </c>
    </row>
    <row r="75" spans="2:2" x14ac:dyDescent="0.2">
      <c r="B75" s="10" t="s">
        <v>220</v>
      </c>
    </row>
    <row r="76" spans="2:2" ht="270.39999999999998" customHeight="1" x14ac:dyDescent="0.2">
      <c r="B76" s="15" t="s">
        <v>304</v>
      </c>
    </row>
    <row r="77" spans="2:2" ht="20.100000000000001" customHeight="1" x14ac:dyDescent="0.2">
      <c r="B77" s="10" t="s">
        <v>221</v>
      </c>
    </row>
    <row r="78" spans="2:2" ht="355.35" customHeight="1" x14ac:dyDescent="0.2">
      <c r="B78" s="15" t="s">
        <v>324</v>
      </c>
    </row>
    <row r="79" spans="2:2" x14ac:dyDescent="0.2">
      <c r="B79" s="11"/>
    </row>
    <row r="80" spans="2:2" x14ac:dyDescent="0.2">
      <c r="B80" s="10" t="s">
        <v>200</v>
      </c>
    </row>
    <row r="81" spans="2:2" ht="25.5" x14ac:dyDescent="0.2">
      <c r="B81" s="15" t="s">
        <v>292</v>
      </c>
    </row>
    <row r="82" spans="2:2" x14ac:dyDescent="0.2">
      <c r="B82" s="11"/>
    </row>
    <row r="83" spans="2:2" ht="19.5" customHeight="1" x14ac:dyDescent="0.2">
      <c r="B83" s="14" t="s">
        <v>210</v>
      </c>
    </row>
    <row r="84" spans="2:2" ht="19.5" customHeight="1" x14ac:dyDescent="0.2">
      <c r="B84" s="14" t="s">
        <v>211</v>
      </c>
    </row>
    <row r="85" spans="2:2" ht="28.5" customHeight="1" x14ac:dyDescent="0.2">
      <c r="B85" s="14" t="s">
        <v>250</v>
      </c>
    </row>
    <row r="86" spans="2:2" ht="19.5" customHeight="1" x14ac:dyDescent="0.2">
      <c r="B86" s="14" t="s">
        <v>212</v>
      </c>
    </row>
    <row r="87" spans="2:2" ht="30" customHeight="1" x14ac:dyDescent="0.2">
      <c r="B87" s="13" t="s">
        <v>323</v>
      </c>
    </row>
    <row r="88" spans="2:2" ht="24" customHeight="1" x14ac:dyDescent="0.2">
      <c r="B88" s="13" t="s">
        <v>325</v>
      </c>
    </row>
    <row r="89" spans="2:2" ht="19.5" customHeight="1" x14ac:dyDescent="0.2">
      <c r="B89" s="14" t="s">
        <v>277</v>
      </c>
    </row>
    <row r="90" spans="2:2" ht="20.100000000000001" customHeight="1" x14ac:dyDescent="0.2">
      <c r="B90" s="14"/>
    </row>
    <row r="91" spans="2:2" ht="20.100000000000001" customHeight="1" x14ac:dyDescent="0.2">
      <c r="B91" s="181" t="s">
        <v>3</v>
      </c>
    </row>
    <row r="92" spans="2:2" ht="20.100000000000001" customHeight="1" x14ac:dyDescent="0.2">
      <c r="B92" s="182" t="s">
        <v>247</v>
      </c>
    </row>
    <row r="93" spans="2:2" ht="20.100000000000001" customHeight="1" x14ac:dyDescent="0.2">
      <c r="B93" s="182" t="s">
        <v>248</v>
      </c>
    </row>
    <row r="94" spans="2:2" ht="20.100000000000001" customHeight="1" thickBot="1" x14ac:dyDescent="0.25">
      <c r="B94" s="183"/>
    </row>
    <row r="97"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sheetData>
  <pageMargins left="0.70866141732283472" right="0.70866141732283472" top="0.78740157480314965" bottom="0.78740157480314965" header="0.31496062992125984" footer="0.31496062992125984"/>
  <pageSetup paperSize="9" scale="57" fitToHeight="5" orientation="portrait"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
    <tabColor rgb="FFFFFF99"/>
    <pageSetUpPr fitToPage="1"/>
  </sheetPr>
  <dimension ref="A1:L217"/>
  <sheetViews>
    <sheetView showGridLines="0" showZeros="0" tabSelected="1" zoomScaleNormal="100" workbookViewId="0">
      <selection activeCell="C91" sqref="C91"/>
    </sheetView>
  </sheetViews>
  <sheetFormatPr baseColWidth="10" defaultColWidth="11.28515625" defaultRowHeight="14.25" x14ac:dyDescent="0.2"/>
  <cols>
    <col min="1" max="1" width="24.5703125" style="19" customWidth="1"/>
    <col min="2" max="2" width="38.5703125" style="19" customWidth="1"/>
    <col min="3" max="3" width="36.7109375" style="19" customWidth="1"/>
    <col min="4" max="12" width="25.28515625" style="19" customWidth="1"/>
    <col min="13" max="16384" width="11.28515625" style="19"/>
  </cols>
  <sheetData>
    <row r="1" spans="1:4" x14ac:dyDescent="0.2">
      <c r="A1" s="174" t="str">
        <f>Changelog!E7</f>
        <v>BNetzA_Strom_KKAuf_ÜNB_v1.2_250611</v>
      </c>
    </row>
    <row r="2" spans="1:4" ht="20.25" x14ac:dyDescent="0.3">
      <c r="A2" s="61" t="s">
        <v>37</v>
      </c>
    </row>
    <row r="4" spans="1:4" ht="18" x14ac:dyDescent="0.25">
      <c r="A4" s="62" t="s">
        <v>10</v>
      </c>
      <c r="B4" s="89"/>
      <c r="C4" s="86"/>
    </row>
    <row r="5" spans="1:4" x14ac:dyDescent="0.2">
      <c r="A5" s="88" t="s">
        <v>38</v>
      </c>
      <c r="B5" s="90"/>
      <c r="C5" s="87"/>
    </row>
    <row r="6" spans="1:4" x14ac:dyDescent="0.2">
      <c r="A6" s="65" t="s">
        <v>39</v>
      </c>
      <c r="B6" s="67"/>
      <c r="C6" s="68"/>
    </row>
    <row r="7" spans="1:4" x14ac:dyDescent="0.2">
      <c r="A7" s="65" t="s">
        <v>40</v>
      </c>
      <c r="B7" s="69"/>
    </row>
    <row r="9" spans="1:4" ht="42.75" x14ac:dyDescent="0.2">
      <c r="A9" s="70" t="s">
        <v>41</v>
      </c>
      <c r="B9" s="71">
        <v>2027</v>
      </c>
    </row>
    <row r="10" spans="1:4" ht="30" customHeight="1" x14ac:dyDescent="0.2"/>
    <row r="11" spans="1:4" ht="18" x14ac:dyDescent="0.25">
      <c r="A11" s="62" t="s">
        <v>15</v>
      </c>
      <c r="B11" s="63"/>
      <c r="C11" s="63"/>
      <c r="D11" s="64"/>
    </row>
    <row r="13" spans="1:4" x14ac:dyDescent="0.2">
      <c r="A13" s="72" t="s">
        <v>42</v>
      </c>
      <c r="B13" s="72"/>
      <c r="C13" s="72"/>
      <c r="D13" s="73"/>
    </row>
    <row r="14" spans="1:4" ht="30" customHeight="1" x14ac:dyDescent="0.2">
      <c r="A14" s="321" t="s">
        <v>43</v>
      </c>
      <c r="B14" s="321"/>
      <c r="C14" s="321"/>
      <c r="D14" s="73"/>
    </row>
    <row r="16" spans="1:4" x14ac:dyDescent="0.2">
      <c r="A16" s="72" t="s">
        <v>44</v>
      </c>
      <c r="B16" s="72"/>
      <c r="C16" s="72"/>
      <c r="D16" s="73"/>
    </row>
    <row r="17" spans="1:4" x14ac:dyDescent="0.2">
      <c r="A17" s="72" t="s">
        <v>45</v>
      </c>
      <c r="B17" s="161"/>
      <c r="C17" s="72"/>
      <c r="D17" s="73"/>
    </row>
    <row r="18" spans="1:4" x14ac:dyDescent="0.2">
      <c r="A18" s="72"/>
      <c r="B18" s="72"/>
      <c r="C18" s="72"/>
      <c r="D18" s="72"/>
    </row>
    <row r="19" spans="1:4" x14ac:dyDescent="0.2">
      <c r="A19" s="72" t="s">
        <v>46</v>
      </c>
      <c r="B19" s="72"/>
      <c r="C19" s="72"/>
      <c r="D19" s="73"/>
    </row>
    <row r="20" spans="1:4" x14ac:dyDescent="0.2">
      <c r="A20" s="72" t="s">
        <v>47</v>
      </c>
      <c r="B20" s="72"/>
      <c r="C20" s="72"/>
      <c r="D20" s="73"/>
    </row>
    <row r="22" spans="1:4" x14ac:dyDescent="0.2">
      <c r="A22" s="72" t="s">
        <v>48</v>
      </c>
      <c r="B22" s="72"/>
      <c r="C22" s="72"/>
      <c r="D22" s="73"/>
    </row>
    <row r="23" spans="1:4" x14ac:dyDescent="0.2">
      <c r="A23" s="72" t="s">
        <v>49</v>
      </c>
      <c r="B23" s="72"/>
      <c r="C23" s="72"/>
      <c r="D23" s="73"/>
    </row>
    <row r="24" spans="1:4" x14ac:dyDescent="0.2">
      <c r="A24" s="72"/>
      <c r="B24" s="72"/>
      <c r="C24" s="72"/>
      <c r="D24" s="72"/>
    </row>
    <row r="26" spans="1:4" ht="34.5" customHeight="1" x14ac:dyDescent="0.2">
      <c r="A26" s="321" t="s">
        <v>191</v>
      </c>
      <c r="B26" s="321"/>
      <c r="C26" s="322"/>
      <c r="D26" s="73"/>
    </row>
    <row r="27" spans="1:4" x14ac:dyDescent="0.2">
      <c r="A27" s="74"/>
      <c r="B27" s="74"/>
      <c r="C27" s="74"/>
      <c r="D27" s="72"/>
    </row>
    <row r="28" spans="1:4" x14ac:dyDescent="0.2">
      <c r="A28" s="19" t="s">
        <v>311</v>
      </c>
      <c r="D28" s="73"/>
    </row>
    <row r="29" spans="1:4" ht="34.5" customHeight="1" x14ac:dyDescent="0.2">
      <c r="A29" s="321" t="s">
        <v>312</v>
      </c>
      <c r="B29" s="321"/>
      <c r="C29" s="321"/>
    </row>
    <row r="30" spans="1:4" x14ac:dyDescent="0.2">
      <c r="A30" s="320" t="s">
        <v>263</v>
      </c>
      <c r="B30" s="74"/>
      <c r="C30" s="74"/>
      <c r="D30" s="72"/>
    </row>
    <row r="31" spans="1:4" x14ac:dyDescent="0.2">
      <c r="A31" s="56" t="s">
        <v>33</v>
      </c>
      <c r="B31" s="56" t="s">
        <v>104</v>
      </c>
      <c r="C31" s="56" t="s">
        <v>105</v>
      </c>
      <c r="D31" s="75" t="s">
        <v>53</v>
      </c>
    </row>
    <row r="32" spans="1:4" x14ac:dyDescent="0.2">
      <c r="A32" s="76"/>
      <c r="B32" s="76"/>
      <c r="C32" s="76"/>
      <c r="D32" s="76"/>
    </row>
    <row r="33" spans="1:5" x14ac:dyDescent="0.2">
      <c r="A33" s="76"/>
      <c r="B33" s="76"/>
      <c r="C33" s="76"/>
      <c r="D33" s="76"/>
    </row>
    <row r="34" spans="1:5" x14ac:dyDescent="0.2">
      <c r="A34" s="76"/>
      <c r="B34" s="76"/>
      <c r="C34" s="76"/>
      <c r="D34" s="76"/>
    </row>
    <row r="35" spans="1:5" x14ac:dyDescent="0.2">
      <c r="A35" s="76"/>
      <c r="B35" s="76"/>
      <c r="C35" s="76"/>
      <c r="D35" s="76"/>
    </row>
    <row r="36" spans="1:5" x14ac:dyDescent="0.2">
      <c r="A36" s="76"/>
      <c r="B36" s="76"/>
      <c r="C36" s="76"/>
      <c r="D36" s="76"/>
    </row>
    <row r="37" spans="1:5" x14ac:dyDescent="0.2">
      <c r="A37" s="76"/>
      <c r="B37" s="76"/>
      <c r="C37" s="76"/>
      <c r="D37" s="76"/>
    </row>
    <row r="38" spans="1:5" x14ac:dyDescent="0.2">
      <c r="A38" s="76"/>
      <c r="B38" s="76"/>
      <c r="C38" s="76"/>
      <c r="D38" s="76"/>
    </row>
    <row r="39" spans="1:5" x14ac:dyDescent="0.2">
      <c r="A39" s="76"/>
      <c r="B39" s="76"/>
      <c r="C39" s="76"/>
      <c r="D39" s="76"/>
    </row>
    <row r="40" spans="1:5" x14ac:dyDescent="0.2">
      <c r="A40" s="76"/>
      <c r="B40" s="76"/>
      <c r="C40" s="76"/>
      <c r="D40" s="76"/>
    </row>
    <row r="41" spans="1:5" x14ac:dyDescent="0.2">
      <c r="A41" s="76"/>
      <c r="B41" s="76"/>
      <c r="C41" s="76"/>
      <c r="D41" s="76"/>
    </row>
    <row r="42" spans="1:5" x14ac:dyDescent="0.2">
      <c r="A42" s="76"/>
      <c r="B42" s="76"/>
      <c r="C42" s="76"/>
      <c r="D42" s="76"/>
    </row>
    <row r="43" spans="1:5" x14ac:dyDescent="0.2">
      <c r="A43" s="76"/>
      <c r="B43" s="76"/>
      <c r="C43" s="76"/>
      <c r="D43" s="76"/>
    </row>
    <row r="44" spans="1:5" x14ac:dyDescent="0.2">
      <c r="A44" s="157"/>
      <c r="B44" s="157"/>
      <c r="C44" s="157"/>
      <c r="D44" s="157"/>
    </row>
    <row r="45" spans="1:5" x14ac:dyDescent="0.2">
      <c r="A45" s="310" t="s">
        <v>296</v>
      </c>
      <c r="B45" s="157"/>
      <c r="C45" s="157"/>
      <c r="D45" s="157"/>
    </row>
    <row r="46" spans="1:5" x14ac:dyDescent="0.2">
      <c r="A46" s="310" t="s">
        <v>306</v>
      </c>
      <c r="B46" s="157"/>
      <c r="C46" s="157"/>
      <c r="D46" s="157"/>
    </row>
    <row r="47" spans="1:5" ht="28.5" x14ac:dyDescent="0.2">
      <c r="A47" s="311" t="s">
        <v>298</v>
      </c>
      <c r="B47" s="56" t="s">
        <v>33</v>
      </c>
      <c r="C47" s="56" t="s">
        <v>104</v>
      </c>
      <c r="D47" s="56" t="s">
        <v>112</v>
      </c>
      <c r="E47" s="56" t="s">
        <v>297</v>
      </c>
    </row>
    <row r="48" spans="1:5" x14ac:dyDescent="0.2">
      <c r="A48" s="76"/>
      <c r="B48" s="76"/>
      <c r="C48" s="76"/>
      <c r="D48" s="76"/>
      <c r="E48" s="283"/>
    </row>
    <row r="49" spans="1:5" x14ac:dyDescent="0.2">
      <c r="A49" s="76"/>
      <c r="B49" s="76"/>
      <c r="C49" s="76"/>
      <c r="D49" s="76"/>
      <c r="E49" s="283"/>
    </row>
    <row r="50" spans="1:5" x14ac:dyDescent="0.2">
      <c r="A50" s="76"/>
      <c r="B50" s="76"/>
      <c r="C50" s="76"/>
      <c r="D50" s="76"/>
      <c r="E50" s="283"/>
    </row>
    <row r="51" spans="1:5" x14ac:dyDescent="0.2">
      <c r="A51" s="76"/>
      <c r="B51" s="76"/>
      <c r="C51" s="76"/>
      <c r="D51" s="76"/>
      <c r="E51" s="283"/>
    </row>
    <row r="52" spans="1:5" x14ac:dyDescent="0.2">
      <c r="A52" s="76"/>
      <c r="B52" s="76"/>
      <c r="C52" s="76"/>
      <c r="D52" s="76"/>
      <c r="E52" s="283"/>
    </row>
    <row r="53" spans="1:5" x14ac:dyDescent="0.2">
      <c r="A53" s="76"/>
      <c r="B53" s="76"/>
      <c r="C53" s="76"/>
      <c r="D53" s="76"/>
      <c r="E53" s="283"/>
    </row>
    <row r="54" spans="1:5" x14ac:dyDescent="0.2">
      <c r="A54" s="76"/>
      <c r="B54" s="76"/>
      <c r="C54" s="76"/>
      <c r="D54" s="76"/>
      <c r="E54" s="283"/>
    </row>
    <row r="55" spans="1:5" x14ac:dyDescent="0.2">
      <c r="A55" s="76"/>
      <c r="B55" s="76"/>
      <c r="C55" s="76"/>
      <c r="D55" s="76"/>
      <c r="E55" s="283"/>
    </row>
    <row r="56" spans="1:5" x14ac:dyDescent="0.2">
      <c r="A56" s="76"/>
      <c r="B56" s="76"/>
      <c r="C56" s="76"/>
      <c r="D56" s="76"/>
      <c r="E56" s="283"/>
    </row>
    <row r="57" spans="1:5" x14ac:dyDescent="0.2">
      <c r="A57" s="76"/>
      <c r="B57" s="76"/>
      <c r="C57" s="76"/>
      <c r="D57" s="76"/>
      <c r="E57" s="283"/>
    </row>
    <row r="58" spans="1:5" x14ac:dyDescent="0.2">
      <c r="A58" s="76"/>
      <c r="B58" s="76"/>
      <c r="C58" s="76"/>
      <c r="D58" s="76"/>
      <c r="E58" s="283"/>
    </row>
    <row r="59" spans="1:5" x14ac:dyDescent="0.2">
      <c r="A59" s="76"/>
      <c r="B59" s="76"/>
      <c r="C59" s="76"/>
      <c r="D59" s="76"/>
      <c r="E59" s="283"/>
    </row>
    <row r="60" spans="1:5" x14ac:dyDescent="0.2">
      <c r="A60" s="76"/>
      <c r="B60" s="76"/>
      <c r="C60" s="76"/>
      <c r="D60" s="76"/>
      <c r="E60" s="283"/>
    </row>
    <row r="61" spans="1:5" x14ac:dyDescent="0.2">
      <c r="A61" s="76"/>
      <c r="B61" s="76"/>
      <c r="C61" s="76"/>
      <c r="D61" s="76"/>
      <c r="E61" s="283"/>
    </row>
    <row r="62" spans="1:5" x14ac:dyDescent="0.2">
      <c r="A62" s="76"/>
      <c r="B62" s="76"/>
      <c r="C62" s="76"/>
      <c r="D62" s="76"/>
      <c r="E62" s="283"/>
    </row>
    <row r="63" spans="1:5" x14ac:dyDescent="0.2">
      <c r="A63" s="76"/>
      <c r="B63" s="76"/>
      <c r="C63" s="76"/>
      <c r="D63" s="76"/>
      <c r="E63" s="283"/>
    </row>
    <row r="64" spans="1:5" x14ac:dyDescent="0.2">
      <c r="A64" s="76"/>
      <c r="B64" s="76"/>
      <c r="C64" s="76"/>
      <c r="D64" s="76"/>
      <c r="E64" s="283"/>
    </row>
    <row r="65" spans="1:7" x14ac:dyDescent="0.2">
      <c r="A65" s="76"/>
      <c r="B65" s="76"/>
      <c r="C65" s="76"/>
      <c r="D65" s="76"/>
      <c r="E65" s="283"/>
    </row>
    <row r="66" spans="1:7" x14ac:dyDescent="0.2">
      <c r="A66" s="76"/>
      <c r="B66" s="76"/>
      <c r="C66" s="76"/>
      <c r="D66" s="76"/>
      <c r="E66" s="283"/>
    </row>
    <row r="67" spans="1:7" x14ac:dyDescent="0.2">
      <c r="A67" s="76"/>
      <c r="B67" s="76"/>
      <c r="C67" s="76"/>
      <c r="D67" s="76"/>
      <c r="E67" s="283"/>
    </row>
    <row r="68" spans="1:7" x14ac:dyDescent="0.2">
      <c r="A68" s="76"/>
      <c r="B68" s="76"/>
      <c r="C68" s="76"/>
      <c r="D68" s="76"/>
      <c r="E68" s="283"/>
    </row>
    <row r="69" spans="1:7" x14ac:dyDescent="0.2">
      <c r="A69" s="76"/>
      <c r="B69" s="76"/>
      <c r="C69" s="76"/>
      <c r="D69" s="76"/>
      <c r="E69" s="283"/>
    </row>
    <row r="70" spans="1:7" x14ac:dyDescent="0.2">
      <c r="A70" s="157"/>
      <c r="C70" s="157"/>
      <c r="D70" s="157"/>
    </row>
    <row r="71" spans="1:7" x14ac:dyDescent="0.2">
      <c r="A71" s="157"/>
      <c r="C71" s="157"/>
      <c r="D71" s="157"/>
    </row>
    <row r="72" spans="1:7" x14ac:dyDescent="0.2">
      <c r="A72" s="157"/>
      <c r="B72" s="157"/>
      <c r="C72" s="157"/>
      <c r="D72" s="157"/>
    </row>
    <row r="73" spans="1:7" ht="18" x14ac:dyDescent="0.25">
      <c r="A73" s="62" t="s">
        <v>217</v>
      </c>
      <c r="B73" s="64"/>
      <c r="C73" s="86"/>
      <c r="D73" s="86"/>
    </row>
    <row r="74" spans="1:7" ht="18" x14ac:dyDescent="0.25">
      <c r="A74" s="158"/>
      <c r="B74" s="158"/>
      <c r="C74" s="86"/>
      <c r="D74" s="86"/>
    </row>
    <row r="75" spans="1:7" ht="28.5" x14ac:dyDescent="0.2">
      <c r="A75" s="311" t="s">
        <v>30</v>
      </c>
      <c r="B75" s="311" t="s">
        <v>219</v>
      </c>
      <c r="C75" s="310"/>
      <c r="D75" s="157"/>
      <c r="E75" s="36" t="s">
        <v>30</v>
      </c>
      <c r="F75" s="286" t="s">
        <v>234</v>
      </c>
      <c r="G75" s="287" t="s">
        <v>235</v>
      </c>
    </row>
    <row r="76" spans="1:7" x14ac:dyDescent="0.2">
      <c r="A76" s="312">
        <v>2022</v>
      </c>
      <c r="B76" s="313">
        <v>2.9100000000000001E-2</v>
      </c>
      <c r="C76" s="310"/>
      <c r="D76" s="157"/>
      <c r="E76" s="176">
        <v>2022</v>
      </c>
      <c r="F76" s="175">
        <f>B76</f>
        <v>2.9100000000000001E-2</v>
      </c>
      <c r="G76" s="175">
        <f t="shared" ref="G76:G82" si="0">IF(E76&gt;$B$9,,VLOOKUP($B$9,$A$75:$B$82,2,0))</f>
        <v>3.6600000000000001E-2</v>
      </c>
    </row>
    <row r="77" spans="1:7" x14ac:dyDescent="0.2">
      <c r="A77" s="312">
        <v>2023</v>
      </c>
      <c r="B77" s="313">
        <v>4.3799999999999999E-2</v>
      </c>
      <c r="C77" s="310"/>
      <c r="D77" s="157"/>
      <c r="E77" s="176">
        <v>2023</v>
      </c>
      <c r="F77" s="175">
        <f t="shared" ref="F77" si="1">B77</f>
        <v>4.3799999999999999E-2</v>
      </c>
      <c r="G77" s="175">
        <f t="shared" si="0"/>
        <v>3.6600000000000001E-2</v>
      </c>
    </row>
    <row r="78" spans="1:7" x14ac:dyDescent="0.2">
      <c r="A78" s="312">
        <v>2024</v>
      </c>
      <c r="B78" s="313">
        <v>3.8699999999999998E-2</v>
      </c>
      <c r="C78" s="310"/>
      <c r="D78" s="157"/>
      <c r="E78" s="176">
        <v>2024</v>
      </c>
      <c r="F78" s="175">
        <f>IF(E78&gt;$B$9,,B78)</f>
        <v>3.8699999999999998E-2</v>
      </c>
      <c r="G78" s="175">
        <f t="shared" si="0"/>
        <v>3.6600000000000001E-2</v>
      </c>
    </row>
    <row r="79" spans="1:7" x14ac:dyDescent="0.2">
      <c r="A79" s="312">
        <v>2025</v>
      </c>
      <c r="B79" s="314">
        <v>3.6600000000000001E-2</v>
      </c>
      <c r="C79" s="315"/>
      <c r="D79" s="157"/>
      <c r="E79" s="176">
        <v>2025</v>
      </c>
      <c r="F79" s="175">
        <f t="shared" ref="F79:F82" si="2">IF(E79&gt;$B$9,,B79)</f>
        <v>3.6600000000000001E-2</v>
      </c>
      <c r="G79" s="175">
        <f t="shared" si="0"/>
        <v>3.6600000000000001E-2</v>
      </c>
    </row>
    <row r="80" spans="1:7" x14ac:dyDescent="0.2">
      <c r="A80" s="312">
        <v>2026</v>
      </c>
      <c r="B80" s="314">
        <v>3.6600000000000001E-2</v>
      </c>
      <c r="C80" s="315"/>
      <c r="D80" s="157"/>
      <c r="E80" s="176">
        <v>2026</v>
      </c>
      <c r="F80" s="175">
        <f t="shared" si="2"/>
        <v>3.6600000000000001E-2</v>
      </c>
      <c r="G80" s="175">
        <f t="shared" si="0"/>
        <v>3.6600000000000001E-2</v>
      </c>
    </row>
    <row r="81" spans="1:7" x14ac:dyDescent="0.2">
      <c r="A81" s="312">
        <v>2027</v>
      </c>
      <c r="B81" s="313">
        <v>3.6600000000000001E-2</v>
      </c>
      <c r="C81" s="310"/>
      <c r="D81" s="157"/>
      <c r="E81" s="176">
        <v>2027</v>
      </c>
      <c r="F81" s="175">
        <f t="shared" si="2"/>
        <v>3.6600000000000001E-2</v>
      </c>
      <c r="G81" s="175">
        <f t="shared" si="0"/>
        <v>3.6600000000000001E-2</v>
      </c>
    </row>
    <row r="82" spans="1:7" x14ac:dyDescent="0.2">
      <c r="A82" s="312">
        <v>2028</v>
      </c>
      <c r="B82" s="313"/>
      <c r="C82" s="310"/>
      <c r="D82" s="157"/>
      <c r="E82" s="176">
        <v>2028</v>
      </c>
      <c r="F82" s="175">
        <f t="shared" si="2"/>
        <v>0</v>
      </c>
      <c r="G82" s="175">
        <f t="shared" si="0"/>
        <v>0</v>
      </c>
    </row>
    <row r="83" spans="1:7" x14ac:dyDescent="0.2">
      <c r="A83" s="310"/>
      <c r="B83" s="310"/>
      <c r="C83" s="310"/>
      <c r="D83" s="157"/>
    </row>
    <row r="84" spans="1:7" x14ac:dyDescent="0.2">
      <c r="A84" s="310"/>
      <c r="B84" s="310"/>
      <c r="C84" s="310"/>
      <c r="D84" s="157"/>
    </row>
    <row r="85" spans="1:7" ht="18" x14ac:dyDescent="0.25">
      <c r="A85" s="327" t="s">
        <v>237</v>
      </c>
      <c r="B85" s="328"/>
      <c r="C85" s="329"/>
      <c r="D85" s="157"/>
    </row>
    <row r="86" spans="1:7" ht="18" x14ac:dyDescent="0.25">
      <c r="A86" s="316"/>
      <c r="B86" s="316"/>
      <c r="C86" s="310"/>
      <c r="D86" s="157"/>
    </row>
    <row r="87" spans="1:7" ht="28.5" x14ac:dyDescent="0.2">
      <c r="A87" s="317" t="s">
        <v>30</v>
      </c>
      <c r="B87" s="317" t="s">
        <v>233</v>
      </c>
      <c r="C87" s="317" t="s">
        <v>232</v>
      </c>
      <c r="D87" s="157"/>
      <c r="E87" s="36" t="s">
        <v>30</v>
      </c>
      <c r="F87" s="286" t="s">
        <v>234</v>
      </c>
      <c r="G87" s="287" t="s">
        <v>235</v>
      </c>
    </row>
    <row r="88" spans="1:7" x14ac:dyDescent="0.2">
      <c r="A88" s="312">
        <v>2022</v>
      </c>
      <c r="B88" s="313">
        <v>5.0700000000000002E-2</v>
      </c>
      <c r="C88" s="318"/>
      <c r="D88" s="157"/>
      <c r="E88" s="176">
        <v>2022</v>
      </c>
      <c r="F88" s="175">
        <f>B88</f>
        <v>5.0700000000000002E-2</v>
      </c>
      <c r="G88" s="175">
        <f>B88</f>
        <v>5.0700000000000002E-2</v>
      </c>
    </row>
    <row r="89" spans="1:7" x14ac:dyDescent="0.2">
      <c r="A89" s="312">
        <v>2023</v>
      </c>
      <c r="B89" s="313">
        <v>5.0700000000000002E-2</v>
      </c>
      <c r="C89" s="318"/>
      <c r="D89" s="157"/>
      <c r="E89" s="176">
        <v>2023</v>
      </c>
      <c r="F89" s="175">
        <f t="shared" ref="F89" si="3">B89</f>
        <v>5.0700000000000002E-2</v>
      </c>
      <c r="G89" s="175">
        <f>B89</f>
        <v>5.0700000000000002E-2</v>
      </c>
    </row>
    <row r="90" spans="1:7" x14ac:dyDescent="0.2">
      <c r="A90" s="312">
        <v>2024</v>
      </c>
      <c r="B90" s="318"/>
      <c r="C90" s="313">
        <v>6.93E-2</v>
      </c>
      <c r="D90" s="157"/>
      <c r="E90" s="176">
        <v>2024</v>
      </c>
      <c r="F90" s="175">
        <f>IF(E90&gt;$B$9,,C90)</f>
        <v>6.93E-2</v>
      </c>
      <c r="G90" s="175">
        <f>IF(E90&gt;$B$9,,VLOOKUP($B$9,$A$87:$C$94,3,0))</f>
        <v>7.2599999999999998E-2</v>
      </c>
    </row>
    <row r="91" spans="1:7" x14ac:dyDescent="0.2">
      <c r="A91" s="312">
        <v>2025</v>
      </c>
      <c r="B91" s="318"/>
      <c r="C91" s="313">
        <v>7.0099999999999996E-2</v>
      </c>
      <c r="D91" s="157"/>
      <c r="E91" s="176">
        <v>2025</v>
      </c>
      <c r="F91" s="175">
        <f t="shared" ref="F91:F94" si="4">IF(E91&gt;$B$9,,C91)</f>
        <v>7.0099999999999996E-2</v>
      </c>
      <c r="G91" s="175">
        <f>IF(E91&gt;$B$9,,VLOOKUP($B$9,$A$87:$C$94,3,0))</f>
        <v>7.2599999999999998E-2</v>
      </c>
    </row>
    <row r="92" spans="1:7" x14ac:dyDescent="0.2">
      <c r="A92" s="312">
        <v>2026</v>
      </c>
      <c r="B92" s="318"/>
      <c r="C92" s="313">
        <v>7.2599999999999998E-2</v>
      </c>
      <c r="D92" s="157"/>
      <c r="E92" s="176">
        <v>2026</v>
      </c>
      <c r="F92" s="175">
        <f t="shared" si="4"/>
        <v>7.2599999999999998E-2</v>
      </c>
      <c r="G92" s="175">
        <f>IF(E92&gt;$B$9,,VLOOKUP($B$9,$A$87:$C$94,3,0))</f>
        <v>7.2599999999999998E-2</v>
      </c>
    </row>
    <row r="93" spans="1:7" x14ac:dyDescent="0.2">
      <c r="A93" s="312">
        <v>2027</v>
      </c>
      <c r="B93" s="318"/>
      <c r="C93" s="313">
        <v>7.2599999999999998E-2</v>
      </c>
      <c r="D93" s="157"/>
      <c r="E93" s="176">
        <v>2027</v>
      </c>
      <c r="F93" s="175">
        <f t="shared" si="4"/>
        <v>7.2599999999999998E-2</v>
      </c>
      <c r="G93" s="175">
        <f>IF(E93&gt;$B$9,,VLOOKUP($B$9,$A$87:$C$94,3,0))</f>
        <v>7.2599999999999998E-2</v>
      </c>
    </row>
    <row r="94" spans="1:7" x14ac:dyDescent="0.2">
      <c r="A94" s="312">
        <v>2028</v>
      </c>
      <c r="B94" s="318"/>
      <c r="C94" s="313"/>
      <c r="D94" s="157"/>
      <c r="E94" s="176">
        <v>2028</v>
      </c>
      <c r="F94" s="175">
        <f t="shared" si="4"/>
        <v>0</v>
      </c>
      <c r="G94" s="175">
        <f>IF(E94&gt;$B$9,,VLOOKUP($B$9,$A$87:$C$94,3,0))</f>
        <v>0</v>
      </c>
    </row>
    <row r="95" spans="1:7" x14ac:dyDescent="0.2">
      <c r="A95" s="157"/>
      <c r="B95" s="157"/>
      <c r="C95" s="157"/>
      <c r="D95" s="157"/>
    </row>
    <row r="97" spans="1:5" ht="18" x14ac:dyDescent="0.25">
      <c r="A97" s="62" t="s">
        <v>230</v>
      </c>
      <c r="B97" s="63"/>
      <c r="C97" s="63"/>
      <c r="D97" s="63"/>
      <c r="E97" s="64"/>
    </row>
    <row r="98" spans="1:5" ht="32.25" customHeight="1" x14ac:dyDescent="0.2">
      <c r="A98" s="36" t="s">
        <v>54</v>
      </c>
      <c r="B98" s="325" t="s">
        <v>55</v>
      </c>
      <c r="C98" s="326"/>
      <c r="D98" s="75" t="s">
        <v>56</v>
      </c>
      <c r="E98" s="56" t="s">
        <v>57</v>
      </c>
    </row>
    <row r="99" spans="1:5" x14ac:dyDescent="0.2">
      <c r="A99" s="66"/>
      <c r="B99" s="323"/>
      <c r="C99" s="324"/>
      <c r="D99" s="76"/>
      <c r="E99" s="77"/>
    </row>
    <row r="100" spans="1:5" x14ac:dyDescent="0.2">
      <c r="A100" s="69"/>
      <c r="B100" s="323"/>
      <c r="C100" s="324"/>
      <c r="D100" s="76"/>
      <c r="E100" s="77"/>
    </row>
    <row r="101" spans="1:5" x14ac:dyDescent="0.2">
      <c r="A101" s="69"/>
      <c r="B101" s="323"/>
      <c r="C101" s="324"/>
      <c r="D101" s="76"/>
      <c r="E101" s="77"/>
    </row>
    <row r="102" spans="1:5" x14ac:dyDescent="0.2">
      <c r="A102" s="69"/>
      <c r="B102" s="323"/>
      <c r="C102" s="324"/>
      <c r="D102" s="76"/>
      <c r="E102" s="77"/>
    </row>
    <row r="103" spans="1:5" x14ac:dyDescent="0.2">
      <c r="A103" s="69"/>
      <c r="B103" s="323"/>
      <c r="C103" s="324"/>
      <c r="D103" s="76"/>
      <c r="E103" s="77"/>
    </row>
    <row r="104" spans="1:5" x14ac:dyDescent="0.2">
      <c r="A104" s="69"/>
      <c r="B104" s="323"/>
      <c r="C104" s="324"/>
      <c r="D104" s="76"/>
      <c r="E104" s="77"/>
    </row>
    <row r="105" spans="1:5" x14ac:dyDescent="0.2">
      <c r="A105" s="69"/>
      <c r="B105" s="323"/>
      <c r="C105" s="324"/>
      <c r="D105" s="76"/>
      <c r="E105" s="77"/>
    </row>
    <row r="106" spans="1:5" x14ac:dyDescent="0.2">
      <c r="A106" s="69"/>
      <c r="B106" s="323"/>
      <c r="C106" s="324"/>
      <c r="D106" s="76"/>
      <c r="E106" s="77"/>
    </row>
    <row r="107" spans="1:5" x14ac:dyDescent="0.2">
      <c r="A107" s="69"/>
      <c r="B107" s="323"/>
      <c r="C107" s="324"/>
      <c r="D107" s="76"/>
      <c r="E107" s="77"/>
    </row>
    <row r="108" spans="1:5" x14ac:dyDescent="0.2">
      <c r="A108" s="69"/>
      <c r="B108" s="323"/>
      <c r="C108" s="324"/>
      <c r="D108" s="76"/>
      <c r="E108" s="77"/>
    </row>
    <row r="109" spans="1:5" x14ac:dyDescent="0.2">
      <c r="A109" s="69"/>
      <c r="B109" s="323"/>
      <c r="C109" s="324"/>
      <c r="D109" s="76"/>
      <c r="E109" s="77"/>
    </row>
    <row r="110" spans="1:5" x14ac:dyDescent="0.2">
      <c r="A110" s="69"/>
      <c r="B110" s="323"/>
      <c r="C110" s="324"/>
      <c r="D110" s="76"/>
      <c r="E110" s="77"/>
    </row>
    <row r="111" spans="1:5" x14ac:dyDescent="0.2">
      <c r="A111" s="69"/>
      <c r="B111" s="323"/>
      <c r="C111" s="324"/>
      <c r="D111" s="76"/>
      <c r="E111" s="77"/>
    </row>
    <row r="112" spans="1:5" x14ac:dyDescent="0.2">
      <c r="A112" s="69"/>
      <c r="B112" s="323"/>
      <c r="C112" s="324"/>
      <c r="D112" s="76"/>
      <c r="E112" s="77"/>
    </row>
    <row r="113" spans="1:12" x14ac:dyDescent="0.2">
      <c r="A113" s="69"/>
      <c r="B113" s="323"/>
      <c r="C113" s="324"/>
      <c r="D113" s="76"/>
      <c r="E113" s="77"/>
    </row>
    <row r="114" spans="1:12" x14ac:dyDescent="0.2">
      <c r="A114" s="69"/>
      <c r="B114" s="323"/>
      <c r="C114" s="324"/>
      <c r="D114" s="76"/>
      <c r="E114" s="77"/>
    </row>
    <row r="115" spans="1:12" x14ac:dyDescent="0.2">
      <c r="A115" s="69"/>
      <c r="B115" s="323"/>
      <c r="C115" s="324"/>
      <c r="D115" s="76"/>
      <c r="E115" s="77"/>
    </row>
    <row r="116" spans="1:12" x14ac:dyDescent="0.2">
      <c r="A116" s="69"/>
      <c r="B116" s="323"/>
      <c r="C116" s="324"/>
      <c r="D116" s="76"/>
      <c r="E116" s="77"/>
    </row>
    <row r="117" spans="1:12" x14ac:dyDescent="0.2">
      <c r="A117" s="69"/>
      <c r="B117" s="323"/>
      <c r="C117" s="324"/>
      <c r="D117" s="76"/>
      <c r="E117" s="77"/>
    </row>
    <row r="118" spans="1:12" x14ac:dyDescent="0.2">
      <c r="A118" s="69"/>
      <c r="B118" s="323"/>
      <c r="C118" s="324"/>
      <c r="D118" s="76"/>
      <c r="E118" s="77"/>
    </row>
    <row r="119" spans="1:12" x14ac:dyDescent="0.2">
      <c r="A119" s="69"/>
      <c r="B119" s="323"/>
      <c r="C119" s="324"/>
      <c r="D119" s="76"/>
      <c r="E119" s="77"/>
    </row>
    <row r="121" spans="1:12" ht="18" x14ac:dyDescent="0.2">
      <c r="A121" s="330" t="s">
        <v>231</v>
      </c>
      <c r="B121" s="330"/>
      <c r="C121" s="330"/>
      <c r="D121" s="330"/>
      <c r="E121" s="330"/>
      <c r="F121" s="78"/>
      <c r="G121" s="78"/>
      <c r="H121" s="78"/>
      <c r="I121" s="78"/>
      <c r="J121" s="78"/>
      <c r="K121" s="78"/>
      <c r="L121" s="79"/>
    </row>
    <row r="122" spans="1:12" ht="15" x14ac:dyDescent="0.2">
      <c r="A122" s="36"/>
      <c r="B122" s="55"/>
      <c r="C122" s="55"/>
      <c r="D122" s="55"/>
      <c r="E122" s="80">
        <v>2022</v>
      </c>
      <c r="F122" s="80">
        <v>2023</v>
      </c>
      <c r="G122" s="80">
        <v>2024</v>
      </c>
      <c r="H122" s="80">
        <v>2025</v>
      </c>
      <c r="I122" s="80">
        <v>2026</v>
      </c>
      <c r="J122" s="80">
        <v>2027</v>
      </c>
      <c r="K122" s="80">
        <v>2028</v>
      </c>
      <c r="L122" s="81" t="s">
        <v>52</v>
      </c>
    </row>
    <row r="123" spans="1:12" ht="28.5" x14ac:dyDescent="0.2">
      <c r="A123" s="56"/>
      <c r="B123" s="75"/>
      <c r="C123" s="75"/>
      <c r="D123" s="75"/>
      <c r="E123" s="56" t="s">
        <v>194</v>
      </c>
      <c r="F123" s="56" t="s">
        <v>194</v>
      </c>
      <c r="G123" s="56" t="s">
        <v>194</v>
      </c>
      <c r="H123" s="56" t="s">
        <v>194</v>
      </c>
      <c r="I123" s="56" t="s">
        <v>194</v>
      </c>
      <c r="J123" s="56" t="s">
        <v>194</v>
      </c>
      <c r="K123" s="56" t="s">
        <v>194</v>
      </c>
      <c r="L123" s="56" t="s">
        <v>194</v>
      </c>
    </row>
    <row r="124" spans="1:12" x14ac:dyDescent="0.2">
      <c r="A124" s="56"/>
      <c r="B124" s="75"/>
      <c r="C124" s="75"/>
      <c r="D124" s="75" t="s">
        <v>69</v>
      </c>
      <c r="E124" s="54">
        <f>SUM(E127:E214)</f>
        <v>0</v>
      </c>
      <c r="F124" s="54">
        <f t="shared" ref="F124:L124" si="5">SUM(F127:F214)</f>
        <v>0</v>
      </c>
      <c r="G124" s="54">
        <f t="shared" si="5"/>
        <v>0</v>
      </c>
      <c r="H124" s="54">
        <f t="shared" si="5"/>
        <v>0</v>
      </c>
      <c r="I124" s="54">
        <f t="shared" si="5"/>
        <v>0</v>
      </c>
      <c r="J124" s="54">
        <f t="shared" si="5"/>
        <v>0</v>
      </c>
      <c r="K124" s="54">
        <f t="shared" si="5"/>
        <v>0</v>
      </c>
      <c r="L124" s="54">
        <f t="shared" si="5"/>
        <v>0</v>
      </c>
    </row>
    <row r="125" spans="1:12" x14ac:dyDescent="0.2">
      <c r="A125" s="82"/>
      <c r="C125" s="83"/>
      <c r="D125" s="159"/>
      <c r="E125" s="159"/>
      <c r="F125" s="83"/>
      <c r="G125" s="83"/>
      <c r="H125" s="83"/>
      <c r="I125" s="83"/>
      <c r="J125" s="83"/>
      <c r="K125" s="83"/>
      <c r="L125" s="83"/>
    </row>
    <row r="126" spans="1:12" ht="28.5" x14ac:dyDescent="0.2">
      <c r="A126" s="36" t="s">
        <v>50</v>
      </c>
      <c r="B126" s="36" t="s">
        <v>299</v>
      </c>
      <c r="C126" s="55" t="s">
        <v>51</v>
      </c>
      <c r="D126" s="55" t="s">
        <v>193</v>
      </c>
      <c r="E126" s="56" t="s">
        <v>194</v>
      </c>
      <c r="F126" s="56" t="s">
        <v>194</v>
      </c>
      <c r="G126" s="56" t="s">
        <v>194</v>
      </c>
      <c r="H126" s="56" t="s">
        <v>194</v>
      </c>
      <c r="I126" s="56" t="s">
        <v>194</v>
      </c>
      <c r="J126" s="56" t="s">
        <v>194</v>
      </c>
      <c r="K126" s="56" t="s">
        <v>194</v>
      </c>
      <c r="L126" s="56" t="s">
        <v>194</v>
      </c>
    </row>
    <row r="127" spans="1:12" ht="15" x14ac:dyDescent="0.2">
      <c r="A127" s="57"/>
      <c r="B127" s="108"/>
      <c r="C127" s="288"/>
      <c r="D127" s="288"/>
      <c r="E127" s="58"/>
      <c r="F127" s="59"/>
      <c r="G127" s="59"/>
      <c r="H127" s="59"/>
      <c r="I127" s="59"/>
      <c r="J127" s="59"/>
      <c r="K127" s="59"/>
      <c r="L127" s="60">
        <f t="shared" ref="L127:L190" si="6">SUM(E127:K127)</f>
        <v>0</v>
      </c>
    </row>
    <row r="128" spans="1:12" ht="15" x14ac:dyDescent="0.2">
      <c r="A128" s="57"/>
      <c r="B128" s="108"/>
      <c r="C128" s="288"/>
      <c r="D128" s="288"/>
      <c r="E128" s="58"/>
      <c r="F128" s="59"/>
      <c r="G128" s="59"/>
      <c r="H128" s="59"/>
      <c r="I128" s="59"/>
      <c r="J128" s="59"/>
      <c r="K128" s="59"/>
      <c r="L128" s="60">
        <f>SUM(E128:K128)</f>
        <v>0</v>
      </c>
    </row>
    <row r="129" spans="1:12" ht="15" x14ac:dyDescent="0.2">
      <c r="A129" s="58"/>
      <c r="B129" s="108"/>
      <c r="C129" s="288"/>
      <c r="D129" s="288"/>
      <c r="E129" s="58"/>
      <c r="F129" s="59"/>
      <c r="G129" s="59"/>
      <c r="H129" s="59"/>
      <c r="I129" s="59"/>
      <c r="J129" s="59"/>
      <c r="K129" s="59"/>
      <c r="L129" s="60">
        <f t="shared" si="6"/>
        <v>0</v>
      </c>
    </row>
    <row r="130" spans="1:12" ht="15" x14ac:dyDescent="0.2">
      <c r="A130" s="58"/>
      <c r="B130" s="108"/>
      <c r="C130" s="288"/>
      <c r="D130" s="288"/>
      <c r="E130" s="58"/>
      <c r="F130" s="59"/>
      <c r="G130" s="59"/>
      <c r="H130" s="59"/>
      <c r="I130" s="59"/>
      <c r="J130" s="59"/>
      <c r="K130" s="59"/>
      <c r="L130" s="60">
        <f t="shared" si="6"/>
        <v>0</v>
      </c>
    </row>
    <row r="131" spans="1:12" ht="15" x14ac:dyDescent="0.2">
      <c r="A131" s="58"/>
      <c r="B131" s="108"/>
      <c r="C131" s="288"/>
      <c r="D131" s="288"/>
      <c r="E131" s="58"/>
      <c r="F131" s="59"/>
      <c r="G131" s="59"/>
      <c r="H131" s="59"/>
      <c r="I131" s="59"/>
      <c r="J131" s="59"/>
      <c r="K131" s="59"/>
      <c r="L131" s="60">
        <f t="shared" si="6"/>
        <v>0</v>
      </c>
    </row>
    <row r="132" spans="1:12" ht="15" x14ac:dyDescent="0.2">
      <c r="A132" s="58"/>
      <c r="B132" s="108"/>
      <c r="C132" s="288"/>
      <c r="D132" s="288"/>
      <c r="E132" s="58"/>
      <c r="F132" s="59"/>
      <c r="G132" s="59"/>
      <c r="H132" s="59"/>
      <c r="I132" s="59"/>
      <c r="J132" s="59"/>
      <c r="K132" s="59"/>
      <c r="L132" s="60">
        <f t="shared" si="6"/>
        <v>0</v>
      </c>
    </row>
    <row r="133" spans="1:12" ht="15" x14ac:dyDescent="0.2">
      <c r="A133" s="58"/>
      <c r="B133" s="108"/>
      <c r="C133" s="288"/>
      <c r="D133" s="288"/>
      <c r="E133" s="58"/>
      <c r="F133" s="59"/>
      <c r="G133" s="59"/>
      <c r="H133" s="59"/>
      <c r="I133" s="59"/>
      <c r="J133" s="59"/>
      <c r="K133" s="59"/>
      <c r="L133" s="60">
        <f t="shared" si="6"/>
        <v>0</v>
      </c>
    </row>
    <row r="134" spans="1:12" ht="15" x14ac:dyDescent="0.2">
      <c r="A134" s="58"/>
      <c r="B134" s="108"/>
      <c r="C134" s="288"/>
      <c r="D134" s="288"/>
      <c r="E134" s="58"/>
      <c r="F134" s="59"/>
      <c r="G134" s="59"/>
      <c r="H134" s="59"/>
      <c r="I134" s="59"/>
      <c r="J134" s="59"/>
      <c r="K134" s="59"/>
      <c r="L134" s="60">
        <f t="shared" si="6"/>
        <v>0</v>
      </c>
    </row>
    <row r="135" spans="1:12" ht="15" x14ac:dyDescent="0.2">
      <c r="A135" s="58"/>
      <c r="B135" s="108"/>
      <c r="C135" s="288"/>
      <c r="D135" s="288"/>
      <c r="E135" s="58"/>
      <c r="F135" s="59"/>
      <c r="G135" s="59"/>
      <c r="H135" s="59"/>
      <c r="I135" s="59"/>
      <c r="J135" s="59"/>
      <c r="K135" s="59"/>
      <c r="L135" s="60">
        <f t="shared" si="6"/>
        <v>0</v>
      </c>
    </row>
    <row r="136" spans="1:12" ht="15" x14ac:dyDescent="0.2">
      <c r="A136" s="58"/>
      <c r="B136" s="108"/>
      <c r="C136" s="288"/>
      <c r="D136" s="288"/>
      <c r="E136" s="58"/>
      <c r="F136" s="59"/>
      <c r="G136" s="59"/>
      <c r="H136" s="59"/>
      <c r="I136" s="59"/>
      <c r="J136" s="59"/>
      <c r="K136" s="59"/>
      <c r="L136" s="60">
        <f t="shared" si="6"/>
        <v>0</v>
      </c>
    </row>
    <row r="137" spans="1:12" ht="15" x14ac:dyDescent="0.2">
      <c r="A137" s="58"/>
      <c r="B137" s="108"/>
      <c r="C137" s="288"/>
      <c r="D137" s="288"/>
      <c r="E137" s="58"/>
      <c r="F137" s="59"/>
      <c r="G137" s="59"/>
      <c r="H137" s="59"/>
      <c r="I137" s="59"/>
      <c r="J137" s="59"/>
      <c r="K137" s="59"/>
      <c r="L137" s="60">
        <f t="shared" si="6"/>
        <v>0</v>
      </c>
    </row>
    <row r="138" spans="1:12" ht="15" x14ac:dyDescent="0.2">
      <c r="A138" s="58"/>
      <c r="B138" s="108"/>
      <c r="C138" s="288"/>
      <c r="D138" s="288"/>
      <c r="E138" s="58"/>
      <c r="F138" s="59"/>
      <c r="G138" s="59"/>
      <c r="H138" s="59"/>
      <c r="I138" s="59"/>
      <c r="J138" s="59"/>
      <c r="K138" s="59"/>
      <c r="L138" s="60">
        <f t="shared" si="6"/>
        <v>0</v>
      </c>
    </row>
    <row r="139" spans="1:12" ht="15" x14ac:dyDescent="0.2">
      <c r="A139" s="58"/>
      <c r="B139" s="108"/>
      <c r="C139" s="288"/>
      <c r="D139" s="288"/>
      <c r="E139" s="58"/>
      <c r="F139" s="59"/>
      <c r="G139" s="59"/>
      <c r="H139" s="59"/>
      <c r="I139" s="59"/>
      <c r="J139" s="59"/>
      <c r="K139" s="59"/>
      <c r="L139" s="60">
        <f t="shared" si="6"/>
        <v>0</v>
      </c>
    </row>
    <row r="140" spans="1:12" ht="15" x14ac:dyDescent="0.2">
      <c r="A140" s="58"/>
      <c r="B140" s="108"/>
      <c r="C140" s="288"/>
      <c r="D140" s="288"/>
      <c r="E140" s="58"/>
      <c r="F140" s="59"/>
      <c r="G140" s="59"/>
      <c r="H140" s="59"/>
      <c r="I140" s="59"/>
      <c r="J140" s="59"/>
      <c r="K140" s="59"/>
      <c r="L140" s="60">
        <f t="shared" si="6"/>
        <v>0</v>
      </c>
    </row>
    <row r="141" spans="1:12" ht="15" x14ac:dyDescent="0.2">
      <c r="A141" s="58"/>
      <c r="B141" s="108"/>
      <c r="C141" s="288"/>
      <c r="D141" s="288"/>
      <c r="E141" s="58"/>
      <c r="F141" s="59"/>
      <c r="G141" s="59"/>
      <c r="H141" s="59"/>
      <c r="I141" s="59"/>
      <c r="J141" s="59"/>
      <c r="K141" s="59"/>
      <c r="L141" s="60">
        <f t="shared" si="6"/>
        <v>0</v>
      </c>
    </row>
    <row r="142" spans="1:12" ht="15" x14ac:dyDescent="0.2">
      <c r="A142" s="58"/>
      <c r="B142" s="108"/>
      <c r="C142" s="288"/>
      <c r="D142" s="288"/>
      <c r="E142" s="58"/>
      <c r="F142" s="59"/>
      <c r="G142" s="59"/>
      <c r="H142" s="59"/>
      <c r="I142" s="59"/>
      <c r="J142" s="59"/>
      <c r="K142" s="59"/>
      <c r="L142" s="60">
        <f t="shared" si="6"/>
        <v>0</v>
      </c>
    </row>
    <row r="143" spans="1:12" ht="15" x14ac:dyDescent="0.2">
      <c r="A143" s="58"/>
      <c r="B143" s="108"/>
      <c r="C143" s="288"/>
      <c r="D143" s="288"/>
      <c r="E143" s="58"/>
      <c r="F143" s="59"/>
      <c r="G143" s="59"/>
      <c r="H143" s="59"/>
      <c r="I143" s="59"/>
      <c r="J143" s="59"/>
      <c r="K143" s="59"/>
      <c r="L143" s="60">
        <f t="shared" si="6"/>
        <v>0</v>
      </c>
    </row>
    <row r="144" spans="1:12" ht="15" x14ac:dyDescent="0.2">
      <c r="A144" s="58"/>
      <c r="B144" s="108"/>
      <c r="C144" s="288"/>
      <c r="D144" s="288"/>
      <c r="E144" s="58"/>
      <c r="F144" s="59"/>
      <c r="G144" s="59"/>
      <c r="H144" s="59"/>
      <c r="I144" s="59"/>
      <c r="J144" s="59"/>
      <c r="K144" s="59"/>
      <c r="L144" s="60">
        <f t="shared" si="6"/>
        <v>0</v>
      </c>
    </row>
    <row r="145" spans="1:12" ht="15" x14ac:dyDescent="0.2">
      <c r="A145" s="58"/>
      <c r="B145" s="108"/>
      <c r="C145" s="288"/>
      <c r="D145" s="288"/>
      <c r="E145" s="58"/>
      <c r="F145" s="59"/>
      <c r="G145" s="59"/>
      <c r="H145" s="59"/>
      <c r="I145" s="59"/>
      <c r="J145" s="59"/>
      <c r="K145" s="59"/>
      <c r="L145" s="60">
        <f t="shared" si="6"/>
        <v>0</v>
      </c>
    </row>
    <row r="146" spans="1:12" ht="15" x14ac:dyDescent="0.2">
      <c r="A146" s="58"/>
      <c r="B146" s="108"/>
      <c r="C146" s="288"/>
      <c r="D146" s="288"/>
      <c r="E146" s="58"/>
      <c r="F146" s="59"/>
      <c r="G146" s="59"/>
      <c r="H146" s="59"/>
      <c r="I146" s="59"/>
      <c r="J146" s="59"/>
      <c r="K146" s="59"/>
      <c r="L146" s="60">
        <f t="shared" si="6"/>
        <v>0</v>
      </c>
    </row>
    <row r="147" spans="1:12" ht="15" x14ac:dyDescent="0.2">
      <c r="A147" s="58"/>
      <c r="B147" s="108"/>
      <c r="C147" s="288"/>
      <c r="D147" s="288"/>
      <c r="E147" s="58"/>
      <c r="F147" s="59"/>
      <c r="G147" s="59"/>
      <c r="H147" s="59"/>
      <c r="I147" s="59"/>
      <c r="J147" s="59"/>
      <c r="K147" s="59"/>
      <c r="L147" s="60">
        <f t="shared" si="6"/>
        <v>0</v>
      </c>
    </row>
    <row r="148" spans="1:12" ht="15" x14ac:dyDescent="0.2">
      <c r="A148" s="58"/>
      <c r="B148" s="108"/>
      <c r="C148" s="288"/>
      <c r="D148" s="288"/>
      <c r="E148" s="58"/>
      <c r="F148" s="59"/>
      <c r="G148" s="59"/>
      <c r="H148" s="59"/>
      <c r="I148" s="59"/>
      <c r="J148" s="59"/>
      <c r="K148" s="59"/>
      <c r="L148" s="60">
        <f t="shared" si="6"/>
        <v>0</v>
      </c>
    </row>
    <row r="149" spans="1:12" ht="15" x14ac:dyDescent="0.2">
      <c r="A149" s="58"/>
      <c r="B149" s="108"/>
      <c r="C149" s="288"/>
      <c r="D149" s="288"/>
      <c r="E149" s="58"/>
      <c r="F149" s="59"/>
      <c r="G149" s="59"/>
      <c r="H149" s="59"/>
      <c r="I149" s="59"/>
      <c r="J149" s="59"/>
      <c r="K149" s="59"/>
      <c r="L149" s="60">
        <f t="shared" si="6"/>
        <v>0</v>
      </c>
    </row>
    <row r="150" spans="1:12" ht="15" x14ac:dyDescent="0.2">
      <c r="A150" s="58"/>
      <c r="B150" s="108"/>
      <c r="C150" s="288"/>
      <c r="D150" s="288"/>
      <c r="E150" s="58"/>
      <c r="F150" s="59"/>
      <c r="G150" s="59"/>
      <c r="H150" s="59"/>
      <c r="I150" s="59"/>
      <c r="J150" s="59"/>
      <c r="K150" s="59"/>
      <c r="L150" s="60">
        <f t="shared" si="6"/>
        <v>0</v>
      </c>
    </row>
    <row r="151" spans="1:12" ht="15" x14ac:dyDescent="0.2">
      <c r="A151" s="58"/>
      <c r="B151" s="108"/>
      <c r="C151" s="288"/>
      <c r="D151" s="288"/>
      <c r="E151" s="58"/>
      <c r="F151" s="59"/>
      <c r="G151" s="59"/>
      <c r="H151" s="59"/>
      <c r="I151" s="59"/>
      <c r="J151" s="59"/>
      <c r="K151" s="59"/>
      <c r="L151" s="60">
        <f t="shared" si="6"/>
        <v>0</v>
      </c>
    </row>
    <row r="152" spans="1:12" ht="15" x14ac:dyDescent="0.2">
      <c r="A152" s="58"/>
      <c r="B152" s="108"/>
      <c r="C152" s="288"/>
      <c r="D152" s="288"/>
      <c r="E152" s="58"/>
      <c r="F152" s="59"/>
      <c r="G152" s="59"/>
      <c r="H152" s="59"/>
      <c r="I152" s="59"/>
      <c r="J152" s="59"/>
      <c r="K152" s="59"/>
      <c r="L152" s="60">
        <f t="shared" si="6"/>
        <v>0</v>
      </c>
    </row>
    <row r="153" spans="1:12" ht="15" x14ac:dyDescent="0.2">
      <c r="A153" s="58"/>
      <c r="B153" s="108"/>
      <c r="C153" s="288"/>
      <c r="D153" s="288"/>
      <c r="E153" s="58"/>
      <c r="F153" s="59"/>
      <c r="G153" s="59"/>
      <c r="H153" s="59"/>
      <c r="I153" s="59"/>
      <c r="J153" s="59"/>
      <c r="K153" s="59"/>
      <c r="L153" s="60">
        <f t="shared" si="6"/>
        <v>0</v>
      </c>
    </row>
    <row r="154" spans="1:12" ht="15" x14ac:dyDescent="0.2">
      <c r="A154" s="58"/>
      <c r="B154" s="108"/>
      <c r="C154" s="288"/>
      <c r="D154" s="288"/>
      <c r="E154" s="58"/>
      <c r="F154" s="59"/>
      <c r="G154" s="59"/>
      <c r="H154" s="59"/>
      <c r="I154" s="59"/>
      <c r="J154" s="59"/>
      <c r="K154" s="59"/>
      <c r="L154" s="60">
        <f t="shared" si="6"/>
        <v>0</v>
      </c>
    </row>
    <row r="155" spans="1:12" ht="15" x14ac:dyDescent="0.2">
      <c r="A155" s="58"/>
      <c r="B155" s="108"/>
      <c r="C155" s="288"/>
      <c r="D155" s="288"/>
      <c r="E155" s="58"/>
      <c r="F155" s="59"/>
      <c r="G155" s="59"/>
      <c r="H155" s="59"/>
      <c r="I155" s="59"/>
      <c r="J155" s="59"/>
      <c r="K155" s="59"/>
      <c r="L155" s="60">
        <f t="shared" si="6"/>
        <v>0</v>
      </c>
    </row>
    <row r="156" spans="1:12" ht="15" x14ac:dyDescent="0.2">
      <c r="A156" s="58"/>
      <c r="B156" s="108"/>
      <c r="C156" s="288"/>
      <c r="D156" s="288"/>
      <c r="E156" s="58"/>
      <c r="F156" s="59"/>
      <c r="G156" s="59"/>
      <c r="H156" s="59"/>
      <c r="I156" s="59"/>
      <c r="J156" s="59"/>
      <c r="K156" s="59"/>
      <c r="L156" s="60">
        <f t="shared" si="6"/>
        <v>0</v>
      </c>
    </row>
    <row r="157" spans="1:12" ht="15" x14ac:dyDescent="0.2">
      <c r="A157" s="58"/>
      <c r="B157" s="108"/>
      <c r="C157" s="288"/>
      <c r="D157" s="288"/>
      <c r="E157" s="58"/>
      <c r="F157" s="59"/>
      <c r="G157" s="59"/>
      <c r="H157" s="59"/>
      <c r="I157" s="59"/>
      <c r="J157" s="59"/>
      <c r="K157" s="59"/>
      <c r="L157" s="60">
        <f t="shared" si="6"/>
        <v>0</v>
      </c>
    </row>
    <row r="158" spans="1:12" ht="15" x14ac:dyDescent="0.2">
      <c r="A158" s="58"/>
      <c r="B158" s="108"/>
      <c r="C158" s="288"/>
      <c r="D158" s="288"/>
      <c r="E158" s="58"/>
      <c r="F158" s="59"/>
      <c r="G158" s="59"/>
      <c r="H158" s="59"/>
      <c r="I158" s="59"/>
      <c r="J158" s="59"/>
      <c r="K158" s="59"/>
      <c r="L158" s="60">
        <f t="shared" si="6"/>
        <v>0</v>
      </c>
    </row>
    <row r="159" spans="1:12" ht="15" x14ac:dyDescent="0.2">
      <c r="A159" s="58"/>
      <c r="B159" s="108"/>
      <c r="C159" s="288"/>
      <c r="D159" s="288"/>
      <c r="E159" s="58"/>
      <c r="F159" s="59"/>
      <c r="G159" s="59"/>
      <c r="H159" s="59"/>
      <c r="I159" s="59"/>
      <c r="J159" s="59"/>
      <c r="K159" s="59"/>
      <c r="L159" s="60">
        <f t="shared" si="6"/>
        <v>0</v>
      </c>
    </row>
    <row r="160" spans="1:12" ht="15" x14ac:dyDescent="0.2">
      <c r="A160" s="58"/>
      <c r="B160" s="108"/>
      <c r="C160" s="288"/>
      <c r="D160" s="288"/>
      <c r="E160" s="58"/>
      <c r="F160" s="59"/>
      <c r="G160" s="59"/>
      <c r="H160" s="59"/>
      <c r="I160" s="59"/>
      <c r="J160" s="59"/>
      <c r="K160" s="59"/>
      <c r="L160" s="60">
        <f t="shared" si="6"/>
        <v>0</v>
      </c>
    </row>
    <row r="161" spans="1:12" ht="15" x14ac:dyDescent="0.2">
      <c r="A161" s="58"/>
      <c r="B161" s="108"/>
      <c r="C161" s="288"/>
      <c r="D161" s="288"/>
      <c r="E161" s="58"/>
      <c r="F161" s="59"/>
      <c r="G161" s="59"/>
      <c r="H161" s="59"/>
      <c r="I161" s="59"/>
      <c r="J161" s="59"/>
      <c r="K161" s="59"/>
      <c r="L161" s="60">
        <f t="shared" si="6"/>
        <v>0</v>
      </c>
    </row>
    <row r="162" spans="1:12" ht="15" x14ac:dyDescent="0.2">
      <c r="A162" s="58"/>
      <c r="B162" s="108"/>
      <c r="C162" s="288"/>
      <c r="D162" s="288"/>
      <c r="E162" s="58"/>
      <c r="F162" s="59"/>
      <c r="G162" s="59"/>
      <c r="H162" s="59"/>
      <c r="I162" s="59"/>
      <c r="J162" s="59"/>
      <c r="K162" s="59"/>
      <c r="L162" s="60">
        <f t="shared" si="6"/>
        <v>0</v>
      </c>
    </row>
    <row r="163" spans="1:12" ht="15" x14ac:dyDescent="0.2">
      <c r="A163" s="58"/>
      <c r="B163" s="108"/>
      <c r="C163" s="288"/>
      <c r="D163" s="288"/>
      <c r="E163" s="58"/>
      <c r="F163" s="59"/>
      <c r="G163" s="59"/>
      <c r="H163" s="59"/>
      <c r="I163" s="59"/>
      <c r="J163" s="59"/>
      <c r="K163" s="59"/>
      <c r="L163" s="60">
        <f t="shared" si="6"/>
        <v>0</v>
      </c>
    </row>
    <row r="164" spans="1:12" ht="15" x14ac:dyDescent="0.2">
      <c r="A164" s="58"/>
      <c r="B164" s="108"/>
      <c r="C164" s="288"/>
      <c r="D164" s="288"/>
      <c r="E164" s="58"/>
      <c r="F164" s="59"/>
      <c r="G164" s="59"/>
      <c r="H164" s="59"/>
      <c r="I164" s="59"/>
      <c r="J164" s="59"/>
      <c r="K164" s="59"/>
      <c r="L164" s="60">
        <f t="shared" si="6"/>
        <v>0</v>
      </c>
    </row>
    <row r="165" spans="1:12" ht="15" x14ac:dyDescent="0.2">
      <c r="A165" s="58"/>
      <c r="B165" s="57"/>
      <c r="C165" s="58"/>
      <c r="D165" s="58"/>
      <c r="E165" s="58"/>
      <c r="F165" s="59"/>
      <c r="G165" s="59"/>
      <c r="H165" s="59"/>
      <c r="I165" s="59"/>
      <c r="J165" s="59"/>
      <c r="K165" s="59"/>
      <c r="L165" s="60">
        <f t="shared" si="6"/>
        <v>0</v>
      </c>
    </row>
    <row r="166" spans="1:12" ht="15" x14ac:dyDescent="0.2">
      <c r="A166" s="58"/>
      <c r="B166" s="57"/>
      <c r="C166" s="58"/>
      <c r="D166" s="58"/>
      <c r="E166" s="58"/>
      <c r="F166" s="59"/>
      <c r="G166" s="59"/>
      <c r="H166" s="59"/>
      <c r="I166" s="59"/>
      <c r="J166" s="59"/>
      <c r="K166" s="59"/>
      <c r="L166" s="60">
        <f t="shared" si="6"/>
        <v>0</v>
      </c>
    </row>
    <row r="167" spans="1:12" ht="15" x14ac:dyDescent="0.2">
      <c r="A167" s="58"/>
      <c r="B167" s="57"/>
      <c r="C167" s="58"/>
      <c r="D167" s="58"/>
      <c r="E167" s="58"/>
      <c r="F167" s="59"/>
      <c r="G167" s="59"/>
      <c r="H167" s="59"/>
      <c r="I167" s="59"/>
      <c r="J167" s="59"/>
      <c r="K167" s="59"/>
      <c r="L167" s="60">
        <f t="shared" si="6"/>
        <v>0</v>
      </c>
    </row>
    <row r="168" spans="1:12" ht="15" x14ac:dyDescent="0.2">
      <c r="A168" s="58"/>
      <c r="B168" s="57"/>
      <c r="C168" s="58"/>
      <c r="D168" s="58"/>
      <c r="E168" s="58"/>
      <c r="F168" s="59"/>
      <c r="G168" s="59"/>
      <c r="H168" s="59"/>
      <c r="I168" s="59"/>
      <c r="J168" s="59"/>
      <c r="K168" s="59"/>
      <c r="L168" s="60">
        <f t="shared" si="6"/>
        <v>0</v>
      </c>
    </row>
    <row r="169" spans="1:12" ht="15" x14ac:dyDescent="0.2">
      <c r="A169" s="58"/>
      <c r="B169" s="57"/>
      <c r="C169" s="58"/>
      <c r="D169" s="58"/>
      <c r="E169" s="58"/>
      <c r="F169" s="59"/>
      <c r="G169" s="59"/>
      <c r="H169" s="59"/>
      <c r="I169" s="59"/>
      <c r="J169" s="59"/>
      <c r="K169" s="59"/>
      <c r="L169" s="60">
        <f t="shared" si="6"/>
        <v>0</v>
      </c>
    </row>
    <row r="170" spans="1:12" ht="15" x14ac:dyDescent="0.2">
      <c r="A170" s="58"/>
      <c r="B170" s="57"/>
      <c r="C170" s="58"/>
      <c r="D170" s="58"/>
      <c r="E170" s="58"/>
      <c r="F170" s="59"/>
      <c r="G170" s="59"/>
      <c r="H170" s="59"/>
      <c r="I170" s="59"/>
      <c r="J170" s="59"/>
      <c r="K170" s="59"/>
      <c r="L170" s="60">
        <f t="shared" si="6"/>
        <v>0</v>
      </c>
    </row>
    <row r="171" spans="1:12" ht="15" x14ac:dyDescent="0.2">
      <c r="A171" s="58"/>
      <c r="B171" s="57"/>
      <c r="C171" s="58"/>
      <c r="D171" s="58"/>
      <c r="E171" s="58"/>
      <c r="F171" s="59"/>
      <c r="G171" s="59"/>
      <c r="H171" s="59"/>
      <c r="I171" s="59"/>
      <c r="J171" s="59"/>
      <c r="K171" s="59"/>
      <c r="L171" s="60">
        <f t="shared" si="6"/>
        <v>0</v>
      </c>
    </row>
    <row r="172" spans="1:12" ht="15" x14ac:dyDescent="0.2">
      <c r="A172" s="58"/>
      <c r="B172" s="57"/>
      <c r="C172" s="58"/>
      <c r="D172" s="58"/>
      <c r="E172" s="58"/>
      <c r="F172" s="59"/>
      <c r="G172" s="59"/>
      <c r="H172" s="59"/>
      <c r="I172" s="59"/>
      <c r="J172" s="59"/>
      <c r="K172" s="59"/>
      <c r="L172" s="60">
        <f t="shared" si="6"/>
        <v>0</v>
      </c>
    </row>
    <row r="173" spans="1:12" ht="15" x14ac:dyDescent="0.2">
      <c r="A173" s="58"/>
      <c r="B173" s="57"/>
      <c r="C173" s="58"/>
      <c r="D173" s="58"/>
      <c r="E173" s="58"/>
      <c r="F173" s="59"/>
      <c r="G173" s="59"/>
      <c r="H173" s="59"/>
      <c r="I173" s="59"/>
      <c r="J173" s="59"/>
      <c r="K173" s="59"/>
      <c r="L173" s="60">
        <f t="shared" si="6"/>
        <v>0</v>
      </c>
    </row>
    <row r="174" spans="1:12" ht="15" x14ac:dyDescent="0.2">
      <c r="A174" s="58"/>
      <c r="B174" s="57"/>
      <c r="C174" s="58"/>
      <c r="D174" s="58"/>
      <c r="E174" s="58"/>
      <c r="F174" s="59"/>
      <c r="G174" s="59"/>
      <c r="H174" s="59"/>
      <c r="I174" s="59"/>
      <c r="J174" s="59"/>
      <c r="K174" s="59"/>
      <c r="L174" s="60">
        <f t="shared" si="6"/>
        <v>0</v>
      </c>
    </row>
    <row r="175" spans="1:12" ht="15" x14ac:dyDescent="0.2">
      <c r="A175" s="58"/>
      <c r="B175" s="57"/>
      <c r="C175" s="58"/>
      <c r="D175" s="58"/>
      <c r="E175" s="58"/>
      <c r="F175" s="59"/>
      <c r="G175" s="59"/>
      <c r="H175" s="59"/>
      <c r="I175" s="59"/>
      <c r="J175" s="59"/>
      <c r="K175" s="59"/>
      <c r="L175" s="60">
        <f t="shared" si="6"/>
        <v>0</v>
      </c>
    </row>
    <row r="176" spans="1:12" ht="15" x14ac:dyDescent="0.2">
      <c r="A176" s="58"/>
      <c r="B176" s="57"/>
      <c r="C176" s="58"/>
      <c r="D176" s="58"/>
      <c r="E176" s="58"/>
      <c r="F176" s="59"/>
      <c r="G176" s="59"/>
      <c r="H176" s="59"/>
      <c r="I176" s="59"/>
      <c r="J176" s="59"/>
      <c r="K176" s="59"/>
      <c r="L176" s="60">
        <f t="shared" si="6"/>
        <v>0</v>
      </c>
    </row>
    <row r="177" spans="1:12" ht="15" x14ac:dyDescent="0.2">
      <c r="A177" s="58"/>
      <c r="B177" s="57"/>
      <c r="C177" s="58"/>
      <c r="D177" s="58"/>
      <c r="E177" s="58"/>
      <c r="F177" s="59"/>
      <c r="G177" s="59"/>
      <c r="H177" s="59"/>
      <c r="I177" s="59"/>
      <c r="J177" s="59"/>
      <c r="K177" s="59"/>
      <c r="L177" s="60">
        <f t="shared" si="6"/>
        <v>0</v>
      </c>
    </row>
    <row r="178" spans="1:12" ht="15" x14ac:dyDescent="0.2">
      <c r="A178" s="58"/>
      <c r="B178" s="57"/>
      <c r="C178" s="58"/>
      <c r="D178" s="58"/>
      <c r="E178" s="58"/>
      <c r="F178" s="59"/>
      <c r="G178" s="59"/>
      <c r="H178" s="59"/>
      <c r="I178" s="59"/>
      <c r="J178" s="59"/>
      <c r="K178" s="59"/>
      <c r="L178" s="60">
        <f t="shared" si="6"/>
        <v>0</v>
      </c>
    </row>
    <row r="179" spans="1:12" ht="15" x14ac:dyDescent="0.2">
      <c r="A179" s="58"/>
      <c r="B179" s="57"/>
      <c r="C179" s="58"/>
      <c r="D179" s="58"/>
      <c r="E179" s="58"/>
      <c r="F179" s="59"/>
      <c r="G179" s="59"/>
      <c r="H179" s="59"/>
      <c r="I179" s="59"/>
      <c r="J179" s="59"/>
      <c r="K179" s="59"/>
      <c r="L179" s="60">
        <f t="shared" si="6"/>
        <v>0</v>
      </c>
    </row>
    <row r="180" spans="1:12" ht="15" x14ac:dyDescent="0.2">
      <c r="A180" s="58"/>
      <c r="B180" s="57"/>
      <c r="C180" s="58"/>
      <c r="D180" s="58"/>
      <c r="E180" s="58"/>
      <c r="F180" s="59"/>
      <c r="G180" s="59"/>
      <c r="H180" s="59"/>
      <c r="I180" s="59"/>
      <c r="J180" s="59"/>
      <c r="K180" s="59"/>
      <c r="L180" s="60">
        <f t="shared" si="6"/>
        <v>0</v>
      </c>
    </row>
    <row r="181" spans="1:12" ht="15" x14ac:dyDescent="0.2">
      <c r="A181" s="58"/>
      <c r="B181" s="57"/>
      <c r="C181" s="58"/>
      <c r="D181" s="58"/>
      <c r="E181" s="58"/>
      <c r="F181" s="59"/>
      <c r="G181" s="59"/>
      <c r="H181" s="59"/>
      <c r="I181" s="59"/>
      <c r="J181" s="59"/>
      <c r="K181" s="59"/>
      <c r="L181" s="60">
        <f t="shared" si="6"/>
        <v>0</v>
      </c>
    </row>
    <row r="182" spans="1:12" ht="15" x14ac:dyDescent="0.2">
      <c r="A182" s="58"/>
      <c r="B182" s="57"/>
      <c r="C182" s="58"/>
      <c r="D182" s="58"/>
      <c r="E182" s="58"/>
      <c r="F182" s="59"/>
      <c r="G182" s="59"/>
      <c r="H182" s="59"/>
      <c r="I182" s="59"/>
      <c r="J182" s="59"/>
      <c r="K182" s="59"/>
      <c r="L182" s="60">
        <f t="shared" si="6"/>
        <v>0</v>
      </c>
    </row>
    <row r="183" spans="1:12" ht="15" x14ac:dyDescent="0.2">
      <c r="A183" s="58"/>
      <c r="B183" s="57"/>
      <c r="C183" s="58"/>
      <c r="D183" s="58"/>
      <c r="E183" s="58"/>
      <c r="F183" s="59"/>
      <c r="G183" s="59"/>
      <c r="H183" s="59"/>
      <c r="I183" s="59"/>
      <c r="J183" s="59"/>
      <c r="K183" s="59"/>
      <c r="L183" s="60">
        <f t="shared" si="6"/>
        <v>0</v>
      </c>
    </row>
    <row r="184" spans="1:12" ht="15" x14ac:dyDescent="0.2">
      <c r="A184" s="58"/>
      <c r="B184" s="57"/>
      <c r="C184" s="58"/>
      <c r="D184" s="58"/>
      <c r="E184" s="58"/>
      <c r="F184" s="59"/>
      <c r="G184" s="59"/>
      <c r="H184" s="59"/>
      <c r="I184" s="59"/>
      <c r="J184" s="59"/>
      <c r="K184" s="59"/>
      <c r="L184" s="60">
        <f t="shared" si="6"/>
        <v>0</v>
      </c>
    </row>
    <row r="185" spans="1:12" ht="15" x14ac:dyDescent="0.2">
      <c r="A185" s="58"/>
      <c r="B185" s="57"/>
      <c r="C185" s="58"/>
      <c r="D185" s="58"/>
      <c r="E185" s="58"/>
      <c r="F185" s="59"/>
      <c r="G185" s="59"/>
      <c r="H185" s="59"/>
      <c r="I185" s="59"/>
      <c r="J185" s="59"/>
      <c r="K185" s="59"/>
      <c r="L185" s="60">
        <f t="shared" si="6"/>
        <v>0</v>
      </c>
    </row>
    <row r="186" spans="1:12" ht="15" x14ac:dyDescent="0.2">
      <c r="A186" s="58"/>
      <c r="B186" s="57"/>
      <c r="C186" s="58"/>
      <c r="D186" s="58"/>
      <c r="E186" s="58"/>
      <c r="F186" s="59"/>
      <c r="G186" s="59"/>
      <c r="H186" s="59"/>
      <c r="I186" s="59"/>
      <c r="J186" s="59"/>
      <c r="K186" s="59"/>
      <c r="L186" s="60">
        <f t="shared" si="6"/>
        <v>0</v>
      </c>
    </row>
    <row r="187" spans="1:12" ht="15" x14ac:dyDescent="0.2">
      <c r="A187" s="58"/>
      <c r="B187" s="57"/>
      <c r="C187" s="58"/>
      <c r="D187" s="58"/>
      <c r="E187" s="58"/>
      <c r="F187" s="59"/>
      <c r="G187" s="59"/>
      <c r="H187" s="59"/>
      <c r="I187" s="59"/>
      <c r="J187" s="59"/>
      <c r="K187" s="59"/>
      <c r="L187" s="60">
        <f t="shared" si="6"/>
        <v>0</v>
      </c>
    </row>
    <row r="188" spans="1:12" ht="15" x14ac:dyDescent="0.2">
      <c r="A188" s="58"/>
      <c r="B188" s="57"/>
      <c r="C188" s="58"/>
      <c r="D188" s="58"/>
      <c r="E188" s="58"/>
      <c r="F188" s="59"/>
      <c r="G188" s="59"/>
      <c r="H188" s="59"/>
      <c r="I188" s="59"/>
      <c r="J188" s="59"/>
      <c r="K188" s="59"/>
      <c r="L188" s="60">
        <f t="shared" si="6"/>
        <v>0</v>
      </c>
    </row>
    <row r="189" spans="1:12" ht="15" x14ac:dyDescent="0.2">
      <c r="A189" s="58"/>
      <c r="B189" s="57"/>
      <c r="C189" s="58"/>
      <c r="D189" s="58"/>
      <c r="E189" s="58"/>
      <c r="F189" s="59"/>
      <c r="G189" s="59"/>
      <c r="H189" s="59"/>
      <c r="I189" s="59"/>
      <c r="J189" s="59"/>
      <c r="K189" s="59"/>
      <c r="L189" s="60">
        <f t="shared" si="6"/>
        <v>0</v>
      </c>
    </row>
    <row r="190" spans="1:12" ht="15" x14ac:dyDescent="0.2">
      <c r="A190" s="58"/>
      <c r="B190" s="57"/>
      <c r="C190" s="58"/>
      <c r="D190" s="58"/>
      <c r="E190" s="58"/>
      <c r="F190" s="59"/>
      <c r="G190" s="59"/>
      <c r="H190" s="59"/>
      <c r="I190" s="59"/>
      <c r="J190" s="59"/>
      <c r="K190" s="59"/>
      <c r="L190" s="60">
        <f t="shared" si="6"/>
        <v>0</v>
      </c>
    </row>
    <row r="191" spans="1:12" ht="15" x14ac:dyDescent="0.2">
      <c r="A191" s="58"/>
      <c r="B191" s="57"/>
      <c r="C191" s="58"/>
      <c r="D191" s="58"/>
      <c r="E191" s="58"/>
      <c r="F191" s="59"/>
      <c r="G191" s="59"/>
      <c r="H191" s="59"/>
      <c r="I191" s="59"/>
      <c r="J191" s="59"/>
      <c r="K191" s="59"/>
      <c r="L191" s="60">
        <f t="shared" ref="L191:L214" si="7">SUM(E191:K191)</f>
        <v>0</v>
      </c>
    </row>
    <row r="192" spans="1:12" ht="15" x14ac:dyDescent="0.2">
      <c r="A192" s="58"/>
      <c r="B192" s="57"/>
      <c r="C192" s="58"/>
      <c r="D192" s="58"/>
      <c r="E192" s="58"/>
      <c r="F192" s="59"/>
      <c r="G192" s="59"/>
      <c r="H192" s="59"/>
      <c r="I192" s="59"/>
      <c r="J192" s="59"/>
      <c r="K192" s="59"/>
      <c r="L192" s="60">
        <f t="shared" si="7"/>
        <v>0</v>
      </c>
    </row>
    <row r="193" spans="1:12" ht="15" x14ac:dyDescent="0.2">
      <c r="A193" s="58"/>
      <c r="B193" s="57"/>
      <c r="C193" s="58"/>
      <c r="D193" s="58"/>
      <c r="E193" s="58"/>
      <c r="F193" s="59"/>
      <c r="G193" s="59"/>
      <c r="H193" s="59"/>
      <c r="I193" s="59"/>
      <c r="J193" s="59"/>
      <c r="K193" s="59"/>
      <c r="L193" s="60">
        <f t="shared" si="7"/>
        <v>0</v>
      </c>
    </row>
    <row r="194" spans="1:12" ht="15" x14ac:dyDescent="0.2">
      <c r="A194" s="58"/>
      <c r="B194" s="57"/>
      <c r="C194" s="58"/>
      <c r="D194" s="58"/>
      <c r="E194" s="58"/>
      <c r="F194" s="59"/>
      <c r="G194" s="59"/>
      <c r="H194" s="59"/>
      <c r="I194" s="59"/>
      <c r="J194" s="59"/>
      <c r="K194" s="59"/>
      <c r="L194" s="60">
        <f t="shared" si="7"/>
        <v>0</v>
      </c>
    </row>
    <row r="195" spans="1:12" ht="15" x14ac:dyDescent="0.2">
      <c r="A195" s="58"/>
      <c r="B195" s="57"/>
      <c r="C195" s="58"/>
      <c r="D195" s="58"/>
      <c r="E195" s="58"/>
      <c r="F195" s="59"/>
      <c r="G195" s="59"/>
      <c r="H195" s="59"/>
      <c r="I195" s="59"/>
      <c r="J195" s="59"/>
      <c r="K195" s="59"/>
      <c r="L195" s="60">
        <f t="shared" si="7"/>
        <v>0</v>
      </c>
    </row>
    <row r="196" spans="1:12" ht="15" x14ac:dyDescent="0.2">
      <c r="A196" s="58"/>
      <c r="B196" s="57"/>
      <c r="C196" s="58"/>
      <c r="D196" s="58"/>
      <c r="E196" s="58"/>
      <c r="F196" s="59"/>
      <c r="G196" s="59"/>
      <c r="H196" s="59"/>
      <c r="I196" s="59"/>
      <c r="J196" s="59"/>
      <c r="K196" s="59"/>
      <c r="L196" s="60">
        <f t="shared" si="7"/>
        <v>0</v>
      </c>
    </row>
    <row r="197" spans="1:12" ht="15" x14ac:dyDescent="0.2">
      <c r="A197" s="58"/>
      <c r="B197" s="57"/>
      <c r="C197" s="58"/>
      <c r="D197" s="58"/>
      <c r="E197" s="58"/>
      <c r="F197" s="59"/>
      <c r="G197" s="59"/>
      <c r="H197" s="59"/>
      <c r="I197" s="59"/>
      <c r="J197" s="59"/>
      <c r="K197" s="59"/>
      <c r="L197" s="60">
        <f t="shared" si="7"/>
        <v>0</v>
      </c>
    </row>
    <row r="198" spans="1:12" ht="15" x14ac:dyDescent="0.2">
      <c r="A198" s="58"/>
      <c r="B198" s="57"/>
      <c r="C198" s="58"/>
      <c r="D198" s="58"/>
      <c r="E198" s="58"/>
      <c r="F198" s="59"/>
      <c r="G198" s="59"/>
      <c r="H198" s="59"/>
      <c r="I198" s="59"/>
      <c r="J198" s="59"/>
      <c r="K198" s="59"/>
      <c r="L198" s="60">
        <f t="shared" si="7"/>
        <v>0</v>
      </c>
    </row>
    <row r="199" spans="1:12" ht="15" x14ac:dyDescent="0.2">
      <c r="A199" s="58"/>
      <c r="B199" s="57"/>
      <c r="C199" s="58"/>
      <c r="D199" s="58"/>
      <c r="E199" s="58"/>
      <c r="F199" s="59"/>
      <c r="G199" s="59"/>
      <c r="H199" s="59"/>
      <c r="I199" s="59"/>
      <c r="J199" s="59"/>
      <c r="K199" s="59"/>
      <c r="L199" s="60">
        <f t="shared" si="7"/>
        <v>0</v>
      </c>
    </row>
    <row r="200" spans="1:12" ht="15" x14ac:dyDescent="0.2">
      <c r="A200" s="58"/>
      <c r="B200" s="57"/>
      <c r="C200" s="58"/>
      <c r="D200" s="58"/>
      <c r="E200" s="58"/>
      <c r="F200" s="59"/>
      <c r="G200" s="59"/>
      <c r="H200" s="59"/>
      <c r="I200" s="59"/>
      <c r="J200" s="59"/>
      <c r="K200" s="59"/>
      <c r="L200" s="60">
        <f t="shared" si="7"/>
        <v>0</v>
      </c>
    </row>
    <row r="201" spans="1:12" ht="15" x14ac:dyDescent="0.2">
      <c r="A201" s="58"/>
      <c r="B201" s="57"/>
      <c r="C201" s="58"/>
      <c r="D201" s="58"/>
      <c r="E201" s="58"/>
      <c r="F201" s="59"/>
      <c r="G201" s="59"/>
      <c r="H201" s="59"/>
      <c r="I201" s="59"/>
      <c r="J201" s="59"/>
      <c r="K201" s="59"/>
      <c r="L201" s="60">
        <f t="shared" si="7"/>
        <v>0</v>
      </c>
    </row>
    <row r="202" spans="1:12" ht="15" x14ac:dyDescent="0.2">
      <c r="A202" s="58"/>
      <c r="B202" s="57"/>
      <c r="C202" s="58"/>
      <c r="D202" s="58"/>
      <c r="E202" s="58"/>
      <c r="F202" s="59"/>
      <c r="G202" s="59"/>
      <c r="H202" s="59"/>
      <c r="I202" s="59"/>
      <c r="J202" s="59"/>
      <c r="K202" s="59"/>
      <c r="L202" s="60">
        <f t="shared" si="7"/>
        <v>0</v>
      </c>
    </row>
    <row r="203" spans="1:12" ht="15" x14ac:dyDescent="0.2">
      <c r="A203" s="58"/>
      <c r="B203" s="57"/>
      <c r="C203" s="58"/>
      <c r="D203" s="58"/>
      <c r="E203" s="58"/>
      <c r="F203" s="59"/>
      <c r="G203" s="59"/>
      <c r="H203" s="59"/>
      <c r="I203" s="59"/>
      <c r="J203" s="59"/>
      <c r="K203" s="59"/>
      <c r="L203" s="60">
        <f t="shared" si="7"/>
        <v>0</v>
      </c>
    </row>
    <row r="204" spans="1:12" ht="15" x14ac:dyDescent="0.2">
      <c r="A204" s="58"/>
      <c r="B204" s="57"/>
      <c r="C204" s="58"/>
      <c r="D204" s="58"/>
      <c r="E204" s="58"/>
      <c r="F204" s="59"/>
      <c r="G204" s="59"/>
      <c r="H204" s="59"/>
      <c r="I204" s="59"/>
      <c r="J204" s="59"/>
      <c r="K204" s="59"/>
      <c r="L204" s="60">
        <f t="shared" si="7"/>
        <v>0</v>
      </c>
    </row>
    <row r="205" spans="1:12" ht="15" x14ac:dyDescent="0.2">
      <c r="A205" s="58"/>
      <c r="B205" s="57"/>
      <c r="C205" s="58"/>
      <c r="D205" s="58"/>
      <c r="E205" s="58"/>
      <c r="F205" s="59"/>
      <c r="G205" s="59"/>
      <c r="H205" s="59"/>
      <c r="I205" s="59"/>
      <c r="J205" s="59"/>
      <c r="K205" s="59"/>
      <c r="L205" s="60">
        <f t="shared" si="7"/>
        <v>0</v>
      </c>
    </row>
    <row r="206" spans="1:12" ht="15" x14ac:dyDescent="0.2">
      <c r="A206" s="58"/>
      <c r="B206" s="57"/>
      <c r="C206" s="58"/>
      <c r="D206" s="58"/>
      <c r="E206" s="58"/>
      <c r="F206" s="59"/>
      <c r="G206" s="59"/>
      <c r="H206" s="59"/>
      <c r="I206" s="59"/>
      <c r="J206" s="59"/>
      <c r="K206" s="59"/>
      <c r="L206" s="60">
        <f t="shared" si="7"/>
        <v>0</v>
      </c>
    </row>
    <row r="207" spans="1:12" ht="15" x14ac:dyDescent="0.2">
      <c r="A207" s="58"/>
      <c r="B207" s="57"/>
      <c r="C207" s="58"/>
      <c r="D207" s="58"/>
      <c r="E207" s="58"/>
      <c r="F207" s="59"/>
      <c r="G207" s="59"/>
      <c r="H207" s="59"/>
      <c r="I207" s="59"/>
      <c r="J207" s="59"/>
      <c r="K207" s="59"/>
      <c r="L207" s="60">
        <f t="shared" si="7"/>
        <v>0</v>
      </c>
    </row>
    <row r="208" spans="1:12" ht="15" x14ac:dyDescent="0.2">
      <c r="A208" s="58"/>
      <c r="B208" s="57"/>
      <c r="C208" s="58"/>
      <c r="D208" s="58"/>
      <c r="E208" s="58"/>
      <c r="F208" s="59"/>
      <c r="G208" s="59"/>
      <c r="H208" s="59"/>
      <c r="I208" s="59"/>
      <c r="J208" s="59"/>
      <c r="K208" s="59"/>
      <c r="L208" s="60">
        <f t="shared" si="7"/>
        <v>0</v>
      </c>
    </row>
    <row r="209" spans="1:12" ht="15" x14ac:dyDescent="0.2">
      <c r="A209" s="58"/>
      <c r="B209" s="57"/>
      <c r="C209" s="58"/>
      <c r="D209" s="58"/>
      <c r="E209" s="58"/>
      <c r="F209" s="59"/>
      <c r="G209" s="59"/>
      <c r="H209" s="59"/>
      <c r="I209" s="59"/>
      <c r="J209" s="59"/>
      <c r="K209" s="59"/>
      <c r="L209" s="60">
        <f t="shared" si="7"/>
        <v>0</v>
      </c>
    </row>
    <row r="210" spans="1:12" ht="15" x14ac:dyDescent="0.2">
      <c r="A210" s="58"/>
      <c r="B210" s="57"/>
      <c r="C210" s="58"/>
      <c r="D210" s="58"/>
      <c r="E210" s="58"/>
      <c r="F210" s="59"/>
      <c r="G210" s="59"/>
      <c r="H210" s="59"/>
      <c r="I210" s="59"/>
      <c r="J210" s="59"/>
      <c r="K210" s="59"/>
      <c r="L210" s="60">
        <f t="shared" si="7"/>
        <v>0</v>
      </c>
    </row>
    <row r="211" spans="1:12" ht="15" x14ac:dyDescent="0.2">
      <c r="A211" s="58"/>
      <c r="B211" s="57"/>
      <c r="C211" s="58"/>
      <c r="D211" s="58"/>
      <c r="E211" s="58"/>
      <c r="F211" s="59"/>
      <c r="G211" s="59"/>
      <c r="H211" s="59"/>
      <c r="I211" s="59"/>
      <c r="J211" s="59"/>
      <c r="K211" s="59"/>
      <c r="L211" s="60">
        <f t="shared" si="7"/>
        <v>0</v>
      </c>
    </row>
    <row r="212" spans="1:12" ht="15" x14ac:dyDescent="0.2">
      <c r="A212" s="58"/>
      <c r="B212" s="57"/>
      <c r="C212" s="58"/>
      <c r="D212" s="58"/>
      <c r="E212" s="58"/>
      <c r="F212" s="59"/>
      <c r="G212" s="59"/>
      <c r="H212" s="59"/>
      <c r="I212" s="59"/>
      <c r="J212" s="59"/>
      <c r="K212" s="59"/>
      <c r="L212" s="60">
        <f t="shared" si="7"/>
        <v>0</v>
      </c>
    </row>
    <row r="213" spans="1:12" ht="15" x14ac:dyDescent="0.2">
      <c r="A213" s="58"/>
      <c r="B213" s="57"/>
      <c r="C213" s="58"/>
      <c r="D213" s="58"/>
      <c r="E213" s="58"/>
      <c r="F213" s="59"/>
      <c r="G213" s="59"/>
      <c r="H213" s="59"/>
      <c r="I213" s="59"/>
      <c r="J213" s="59"/>
      <c r="K213" s="59"/>
      <c r="L213" s="60">
        <f t="shared" si="7"/>
        <v>0</v>
      </c>
    </row>
    <row r="214" spans="1:12" ht="15" x14ac:dyDescent="0.2">
      <c r="A214" s="58"/>
      <c r="B214" s="57"/>
      <c r="C214" s="58"/>
      <c r="D214" s="58"/>
      <c r="E214" s="58"/>
      <c r="F214" s="59"/>
      <c r="G214" s="59"/>
      <c r="H214" s="59"/>
      <c r="I214" s="59"/>
      <c r="J214" s="59"/>
      <c r="K214" s="59"/>
      <c r="L214" s="60">
        <f t="shared" si="7"/>
        <v>0</v>
      </c>
    </row>
    <row r="215" spans="1:12" ht="15" x14ac:dyDescent="0.2">
      <c r="A215" s="84"/>
      <c r="B215" s="85"/>
      <c r="C215" s="85"/>
      <c r="D215" s="85"/>
      <c r="E215" s="85"/>
    </row>
    <row r="217" spans="1:12" x14ac:dyDescent="0.2">
      <c r="A217" s="19" t="s">
        <v>192</v>
      </c>
    </row>
  </sheetData>
  <sheetProtection formatCells="0" formatColumns="0" formatRows="0" insertHyperlinks="0"/>
  <autoFilter ref="A126:L214" xr:uid="{00000000-0001-0000-0200-000000000000}"/>
  <mergeCells count="27">
    <mergeCell ref="A121:E121"/>
    <mergeCell ref="B115:C115"/>
    <mergeCell ref="B116:C116"/>
    <mergeCell ref="B117:C117"/>
    <mergeCell ref="B118:C118"/>
    <mergeCell ref="B119:C119"/>
    <mergeCell ref="B110:C110"/>
    <mergeCell ref="B111:C111"/>
    <mergeCell ref="B112:C112"/>
    <mergeCell ref="B113:C113"/>
    <mergeCell ref="B114:C114"/>
    <mergeCell ref="B105:C105"/>
    <mergeCell ref="B106:C106"/>
    <mergeCell ref="B107:C107"/>
    <mergeCell ref="B108:C108"/>
    <mergeCell ref="B109:C109"/>
    <mergeCell ref="B100:C100"/>
    <mergeCell ref="B101:C101"/>
    <mergeCell ref="B102:C102"/>
    <mergeCell ref="B103:C103"/>
    <mergeCell ref="B104:C104"/>
    <mergeCell ref="A29:C29"/>
    <mergeCell ref="A14:C14"/>
    <mergeCell ref="A26:C26"/>
    <mergeCell ref="B99:C99"/>
    <mergeCell ref="B98:C98"/>
    <mergeCell ref="A85:C85"/>
  </mergeCells>
  <conditionalFormatting sqref="A127:A128">
    <cfRule type="cellIs" dxfId="37" priority="14" operator="equal">
      <formula>0</formula>
    </cfRule>
    <cfRule type="cellIs" dxfId="36" priority="15" operator="lessThan">
      <formula>2017</formula>
    </cfRule>
  </conditionalFormatting>
  <conditionalFormatting sqref="B127:B214">
    <cfRule type="cellIs" dxfId="35" priority="1" operator="equal">
      <formula>0</formula>
    </cfRule>
    <cfRule type="cellIs" dxfId="34" priority="2" operator="lessThan">
      <formula>2017</formula>
    </cfRule>
  </conditionalFormatting>
  <conditionalFormatting sqref="E127:E191 E197:E214">
    <cfRule type="expression" dxfId="33" priority="13">
      <formula>E122&lt;=$B$9-2</formula>
    </cfRule>
  </conditionalFormatting>
  <conditionalFormatting sqref="E192:E196">
    <cfRule type="expression" dxfId="32" priority="67">
      <formula>E165&lt;=$B$9-2</formula>
    </cfRule>
  </conditionalFormatting>
  <conditionalFormatting sqref="F127:F214">
    <cfRule type="expression" dxfId="31" priority="12">
      <formula>$F$122&lt;=$B$9-2</formula>
    </cfRule>
  </conditionalFormatting>
  <conditionalFormatting sqref="G127:G214">
    <cfRule type="expression" dxfId="30" priority="11">
      <formula>$G$122&lt;=$B$9-2</formula>
    </cfRule>
  </conditionalFormatting>
  <conditionalFormatting sqref="H127:H214">
    <cfRule type="expression" dxfId="29" priority="10">
      <formula>$H$122&lt;=$B$9-2</formula>
    </cfRule>
  </conditionalFormatting>
  <conditionalFormatting sqref="I127:I214">
    <cfRule type="expression" dxfId="28" priority="8">
      <formula>$I$122&lt;=$B$9-2</formula>
    </cfRule>
  </conditionalFormatting>
  <conditionalFormatting sqref="J127:J214">
    <cfRule type="expression" dxfId="27" priority="6">
      <formula>$J$122&lt;=$B$9-2</formula>
    </cfRule>
  </conditionalFormatting>
  <conditionalFormatting sqref="K127:K214">
    <cfRule type="expression" dxfId="26" priority="5">
      <formula>$K$122&lt;=$B$9-2</formula>
    </cfRule>
  </conditionalFormatting>
  <dataValidations xWindow="268" yWindow="515" count="10">
    <dataValidation allowBlank="1" showInputMessage="1" showErrorMessage="1" promptTitle="Firma" prompt="Geben Sie hier bitte die Firma einschließlich Rechtsform an." sqref="B5" xr:uid="{00000000-0002-0000-0200-000000000000}"/>
    <dataValidation allowBlank="1" showInputMessage="1" showErrorMessage="1" promptTitle="Firma des Verpächters" prompt="Geben Sie hier die Firma des Verpächters ein." sqref="B99" xr:uid="{00000000-0002-0000-0200-000001000000}"/>
    <dataValidation allowBlank="1" showErrorMessage="1" sqref="B100:C119 A99:A119" xr:uid="{00000000-0002-0000-0200-000002000000}"/>
    <dataValidation type="whole" allowBlank="1" showInputMessage="1" showErrorMessage="1" sqref="C6" xr:uid="{00000000-0002-0000-0200-000003000000}">
      <formula1>12000000</formula1>
      <formula2>12009999</formula2>
    </dataValidation>
    <dataValidation type="list" allowBlank="1" showInputMessage="1" showErrorMessage="1" sqref="B9" xr:uid="{00000000-0002-0000-0200-000004000000}">
      <formula1>Antragsjahre</formula1>
    </dataValidation>
    <dataValidation type="list" allowBlank="1" showInputMessage="1" showErrorMessage="1" sqref="D13:D14 D16:D17 D19:D20 D22:D23 D26 D28" xr:uid="{00000000-0002-0000-0200-000005000000}">
      <formula1>"Ja,Nein,bitte wählen"</formula1>
    </dataValidation>
    <dataValidation type="whole" allowBlank="1" showInputMessage="1" showErrorMessage="1" promptTitle="Betriebsnummer" prompt="Geben Sie hier ihre achtstellige Betriebsnummer ein. z. B. 10XXXXXX" sqref="B6" xr:uid="{00000000-0002-0000-0200-000006000000}">
      <formula1>10000000</formula1>
      <formula2>11999999</formula2>
    </dataValidation>
    <dataValidation type="decimal" allowBlank="1" showInputMessage="1" showErrorMessage="1" sqref="C8:D8" xr:uid="{00000000-0002-0000-0200-000007000000}">
      <formula1>0</formula1>
      <formula2>1000</formula2>
    </dataValidation>
    <dataValidation type="list" allowBlank="1" showInputMessage="1" showErrorMessage="1" sqref="D99:D119" xr:uid="{00000000-0002-0000-0200-000008000000}">
      <formula1>Kategorie</formula1>
    </dataValidation>
    <dataValidation allowBlank="1" showInputMessage="1" showErrorMessage="1" promptTitle="Netznummer" prompt="Geben Sie hier ihre Netznummer ein_x000a_" sqref="B7" xr:uid="{00000000-0002-0000-0200-00000A000000}"/>
  </dataValidations>
  <pageMargins left="0.70866141732283472" right="0.70866141732283472" top="0.78740157480314965" bottom="0.78740157480314965" header="0.31496062992125984" footer="0.31496062992125984"/>
  <pageSetup paperSize="9" scale="28" fitToHeight="0" orientation="portrait" r:id="rId1"/>
  <customProperties>
    <customPr name="_pios_id" r:id="rId2"/>
    <customPr name="EpmWorksheetKeyString_GUID" r:id="rId3"/>
  </customProperties>
  <ignoredErrors>
    <ignoredError sqref="L127 L129:L21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rgb="FFFFFF99"/>
    <outlinePr summaryBelow="0" summaryRight="0"/>
    <pageSetUpPr fitToPage="1"/>
  </sheetPr>
  <dimension ref="A1:Z105"/>
  <sheetViews>
    <sheetView showGridLines="0" showZeros="0" zoomScaleNormal="100" workbookViewId="0">
      <pane ySplit="7" topLeftCell="A8" activePane="bottomLeft" state="frozen"/>
      <selection activeCell="A4" sqref="A4"/>
      <selection pane="bottomLeft" activeCell="D14" sqref="D14"/>
    </sheetView>
  </sheetViews>
  <sheetFormatPr baseColWidth="10" defaultColWidth="11.28515625" defaultRowHeight="14.25" outlineLevelCol="1" x14ac:dyDescent="0.2"/>
  <cols>
    <col min="1" max="1" width="7.28515625" style="19" bestFit="1" customWidth="1"/>
    <col min="2" max="2" width="11.140625" style="19" hidden="1" customWidth="1"/>
    <col min="3" max="3" width="35.5703125" style="19" customWidth="1"/>
    <col min="4" max="4" width="12.28515625" style="19" bestFit="1" customWidth="1"/>
    <col min="5" max="9" width="17.5703125" style="19" customWidth="1"/>
    <col min="10" max="10" width="18.5703125" style="19" bestFit="1" customWidth="1"/>
    <col min="11" max="11" width="17.5703125" style="19" customWidth="1"/>
    <col min="12" max="14" width="17.5703125" style="19" customWidth="1" outlineLevel="1"/>
    <col min="15" max="16" width="17.5703125" style="19" customWidth="1"/>
    <col min="17" max="17" width="18.5703125" style="19" bestFit="1" customWidth="1"/>
    <col min="18" max="19" width="17.5703125" style="19" customWidth="1"/>
    <col min="20" max="20" width="18.5703125" style="19" bestFit="1" customWidth="1"/>
    <col min="21" max="21" width="17.5703125" style="19" customWidth="1"/>
    <col min="22" max="22" width="18.85546875" style="19" customWidth="1"/>
    <col min="23" max="25" width="18.28515625" style="19" customWidth="1" outlineLevel="1"/>
    <col min="26" max="26" width="17.5703125" style="19" customWidth="1"/>
    <col min="27" max="16384" width="11.28515625" style="19"/>
  </cols>
  <sheetData>
    <row r="1" spans="1:26" s="177" customFormat="1" ht="20.100000000000001" customHeight="1" x14ac:dyDescent="0.25">
      <c r="A1" s="178" t="s">
        <v>246</v>
      </c>
      <c r="B1" s="112" t="s">
        <v>58</v>
      </c>
      <c r="I1" s="179"/>
      <c r="J1" s="179"/>
      <c r="K1" s="179"/>
      <c r="L1" s="179"/>
      <c r="M1" s="179"/>
      <c r="N1" s="179"/>
      <c r="O1" s="180"/>
    </row>
    <row r="2" spans="1:26" ht="51.75" customHeight="1" thickBot="1" x14ac:dyDescent="0.25">
      <c r="I2" s="340" t="s">
        <v>59</v>
      </c>
      <c r="J2" s="342"/>
      <c r="K2" s="343" t="s">
        <v>60</v>
      </c>
      <c r="L2" s="344"/>
      <c r="M2" s="344"/>
      <c r="N2" s="344"/>
      <c r="O2" s="345"/>
      <c r="P2" s="340" t="s">
        <v>239</v>
      </c>
      <c r="Q2" s="341"/>
      <c r="R2" s="342"/>
      <c r="S2" s="340" t="s">
        <v>240</v>
      </c>
      <c r="T2" s="341"/>
      <c r="U2" s="342"/>
      <c r="V2" s="331" t="s">
        <v>241</v>
      </c>
      <c r="W2" s="331"/>
      <c r="X2" s="331"/>
      <c r="Y2" s="331"/>
      <c r="Z2" s="331"/>
    </row>
    <row r="3" spans="1:26" ht="45" x14ac:dyDescent="0.2">
      <c r="D3" s="51"/>
      <c r="E3" s="52" t="s">
        <v>61</v>
      </c>
      <c r="F3" s="45" t="s">
        <v>62</v>
      </c>
      <c r="G3" s="45" t="s">
        <v>63</v>
      </c>
      <c r="H3" s="46" t="s">
        <v>59</v>
      </c>
      <c r="I3" s="38" t="s">
        <v>64</v>
      </c>
      <c r="J3" s="6" t="s">
        <v>65</v>
      </c>
      <c r="K3" s="6" t="s">
        <v>66</v>
      </c>
      <c r="L3" s="6" t="s">
        <v>257</v>
      </c>
      <c r="M3" s="6" t="s">
        <v>258</v>
      </c>
      <c r="N3" s="6" t="s">
        <v>259</v>
      </c>
      <c r="O3" s="6" t="s">
        <v>62</v>
      </c>
      <c r="P3" s="6" t="s">
        <v>64</v>
      </c>
      <c r="Q3" s="6" t="s">
        <v>65</v>
      </c>
      <c r="R3" s="6" t="s">
        <v>67</v>
      </c>
      <c r="S3" s="6" t="s">
        <v>64</v>
      </c>
      <c r="T3" s="6" t="s">
        <v>65</v>
      </c>
      <c r="U3" s="6" t="s">
        <v>67</v>
      </c>
      <c r="V3" s="201" t="s">
        <v>68</v>
      </c>
      <c r="W3" s="6" t="s">
        <v>260</v>
      </c>
      <c r="X3" s="6" t="s">
        <v>261</v>
      </c>
      <c r="Y3" s="6" t="s">
        <v>259</v>
      </c>
      <c r="Z3" s="202" t="s">
        <v>62</v>
      </c>
    </row>
    <row r="4" spans="1:26" ht="30" customHeight="1" thickBot="1" x14ac:dyDescent="0.25">
      <c r="C4" s="42"/>
      <c r="D4" s="53" t="s">
        <v>69</v>
      </c>
      <c r="E4" s="54">
        <f>SUM(E8:E105)</f>
        <v>0</v>
      </c>
      <c r="F4" s="54">
        <f t="shared" ref="F4:Z4" si="0">SUM(F8:F105)</f>
        <v>0</v>
      </c>
      <c r="G4" s="54">
        <f t="shared" si="0"/>
        <v>0</v>
      </c>
      <c r="H4" s="54">
        <f t="shared" si="0"/>
        <v>0</v>
      </c>
      <c r="I4" s="231">
        <f t="shared" si="0"/>
        <v>0</v>
      </c>
      <c r="J4" s="231">
        <f t="shared" si="0"/>
        <v>0</v>
      </c>
      <c r="K4" s="231">
        <f t="shared" si="0"/>
        <v>0</v>
      </c>
      <c r="L4" s="198" t="s">
        <v>256</v>
      </c>
      <c r="M4" s="198" t="s">
        <v>256</v>
      </c>
      <c r="N4" s="198" t="s">
        <v>256</v>
      </c>
      <c r="O4" s="231">
        <f t="shared" si="0"/>
        <v>0</v>
      </c>
      <c r="P4" s="231">
        <f t="shared" si="0"/>
        <v>0</v>
      </c>
      <c r="Q4" s="231">
        <f t="shared" si="0"/>
        <v>0</v>
      </c>
      <c r="R4" s="231">
        <f t="shared" si="0"/>
        <v>0</v>
      </c>
      <c r="S4" s="231">
        <f t="shared" si="0"/>
        <v>0</v>
      </c>
      <c r="T4" s="231">
        <f t="shared" si="0"/>
        <v>0</v>
      </c>
      <c r="U4" s="231">
        <f t="shared" si="0"/>
        <v>0</v>
      </c>
      <c r="V4" s="231">
        <f t="shared" si="0"/>
        <v>0</v>
      </c>
      <c r="W4" s="54"/>
      <c r="X4" s="54"/>
      <c r="Y4" s="54"/>
      <c r="Z4" s="231">
        <f t="shared" si="0"/>
        <v>0</v>
      </c>
    </row>
    <row r="5" spans="1:26" ht="15" x14ac:dyDescent="0.2">
      <c r="D5" s="50"/>
      <c r="E5" s="22"/>
      <c r="F5" s="22"/>
      <c r="H5" s="22"/>
      <c r="I5" s="232"/>
      <c r="J5" s="233"/>
      <c r="K5" s="233"/>
      <c r="L5" s="20"/>
      <c r="M5" s="20"/>
      <c r="N5" s="20"/>
      <c r="O5" s="233"/>
      <c r="P5" s="232"/>
      <c r="Q5" s="233"/>
      <c r="R5" s="249"/>
      <c r="S5" s="233"/>
      <c r="T5" s="233"/>
      <c r="U5" s="249"/>
      <c r="V5" s="250"/>
      <c r="W5" s="21"/>
      <c r="X5" s="21"/>
      <c r="Y5" s="21"/>
      <c r="Z5" s="250"/>
    </row>
    <row r="6" spans="1:26" ht="15" thickBot="1" x14ac:dyDescent="0.25">
      <c r="D6" s="43"/>
      <c r="I6" s="234"/>
      <c r="J6" s="235"/>
      <c r="K6" s="235"/>
      <c r="L6" s="23"/>
      <c r="M6" s="23"/>
      <c r="N6" s="23"/>
      <c r="O6" s="235"/>
      <c r="P6" s="234"/>
      <c r="Q6" s="235"/>
      <c r="R6" s="251"/>
      <c r="S6" s="235"/>
      <c r="T6" s="235"/>
      <c r="U6" s="251"/>
      <c r="V6" s="252"/>
      <c r="Z6" s="252"/>
    </row>
    <row r="7" spans="1:26" ht="45.75" thickBot="1" x14ac:dyDescent="0.25">
      <c r="A7" s="37" t="s">
        <v>54</v>
      </c>
      <c r="B7" s="37" t="s">
        <v>54</v>
      </c>
      <c r="C7" s="37" t="s">
        <v>55</v>
      </c>
      <c r="D7" s="44" t="s">
        <v>112</v>
      </c>
      <c r="E7" s="152" t="s">
        <v>61</v>
      </c>
      <c r="F7" s="153" t="s">
        <v>62</v>
      </c>
      <c r="G7" s="154" t="s">
        <v>63</v>
      </c>
      <c r="H7" s="155" t="s">
        <v>59</v>
      </c>
      <c r="I7" s="236" t="s">
        <v>64</v>
      </c>
      <c r="J7" s="237" t="s">
        <v>65</v>
      </c>
      <c r="K7" s="237" t="s">
        <v>66</v>
      </c>
      <c r="L7" s="39" t="s">
        <v>257</v>
      </c>
      <c r="M7" s="39" t="s">
        <v>258</v>
      </c>
      <c r="N7" s="39" t="s">
        <v>259</v>
      </c>
      <c r="O7" s="237" t="s">
        <v>62</v>
      </c>
      <c r="P7" s="237" t="s">
        <v>64</v>
      </c>
      <c r="Q7" s="237" t="s">
        <v>65</v>
      </c>
      <c r="R7" s="237" t="s">
        <v>67</v>
      </c>
      <c r="S7" s="237" t="s">
        <v>64</v>
      </c>
      <c r="T7" s="237" t="s">
        <v>65</v>
      </c>
      <c r="U7" s="237" t="s">
        <v>67</v>
      </c>
      <c r="V7" s="237" t="s">
        <v>68</v>
      </c>
      <c r="W7" s="6" t="s">
        <v>260</v>
      </c>
      <c r="X7" s="6" t="s">
        <v>261</v>
      </c>
      <c r="Y7" s="6" t="s">
        <v>259</v>
      </c>
      <c r="Z7" s="256" t="s">
        <v>62</v>
      </c>
    </row>
    <row r="8" spans="1:26" x14ac:dyDescent="0.2">
      <c r="A8" s="332">
        <f>A_Stammdaten!A99</f>
        <v>0</v>
      </c>
      <c r="B8" s="40">
        <f>A$8</f>
        <v>0</v>
      </c>
      <c r="C8" s="335">
        <f>A_Stammdaten!B$99</f>
        <v>0</v>
      </c>
      <c r="D8" s="47">
        <v>2022</v>
      </c>
      <c r="E8" s="220">
        <f>SUM(F8:H8)</f>
        <v>0</v>
      </c>
      <c r="F8" s="220">
        <f t="shared" ref="F8:F39" si="1">O8+Z8</f>
        <v>0</v>
      </c>
      <c r="G8" s="221">
        <f>_xlfn.IFNA((K8*VLOOKUP(D8,A_Stammdaten!$E$88:$G$94,3,0)+V8*VLOOKUP(D8,A_Stammdaten!$E$88:$G$94,2,0))*0.4*0.035*VLOOKUP(B8,A_Stammdaten!$A$99:$E$119,5,0),0)</f>
        <v>0</v>
      </c>
      <c r="H8" s="222">
        <f>I8+J8</f>
        <v>0</v>
      </c>
      <c r="I8" s="238">
        <f>SUMIFS(D1_SAV!$V$7:$V$402,D1_SAV!$A$7:$A$402,$B8,D1_SAV!$C$7:$C$402,$D8)</f>
        <v>0</v>
      </c>
      <c r="J8" s="239">
        <f>SUMIFS(D4_WAV!$L$5:$L$54,D4_WAV!$A$5:$A$54,$B8,D4_WAV!$C$5:$C$54,D8)
-SUMIFS(D4_WAV!$L$5:$L$54,D4_WAV!$A$5:$A$54,$B8,D4_WAV!$B$5:$B$54,"Geschäfts- oder Firmenwert",D4_WAV!$C$5:$C$54,D8)</f>
        <v>0</v>
      </c>
      <c r="K8" s="239">
        <f>AVERAGE(SUMIFS(D4_WAV!$K$5:$K$54,D4_WAV!$A$5:$A$54,B_KKAuf!$B8,D4_WAV!$C$5:$C$54,B_KKAuf!D8,D4_WAV!$B$5:$B$54,"geleistete Anzahlungen und Anlagen im Bau des Sachanlagevermögens"),SUMIFS(D4_WAV!$M$5:$M$54,D4_WAV!$A$5:$A$54,B_KKAuf!$B8,D4_WAV!$C$5:$C$54,B_KKAuf!D8,D4_WAV!$B$5:$B$54,"geleistete Anzahlungen und Anlagen im Bau des Sachanlagevermögens"))
+AVERAGE(SUMIFS(D4_WAV!$K$5:$K$54,D4_WAV!$A$5:$A$54,B_KKAuf!$B8,D4_WAV!$C$5:$C$54,B_KKAuf!D8,D4_WAV!$B$5:$B$54,"geleistete Anzahlungen auf immaterielle Vermögensgegenstände"),SUMIFS(D4_WAV!$M$5:$M$54,D4_WAV!$A$5:$A$54,B_KKAuf!$B8,D4_WAV!$C$5:$C$54,B_KKAuf!D8,D4_WAV!$B$5:$B$54,"geleistete Anzahlungen auf immaterielle Vermögensgegenstände"))</f>
        <v>0</v>
      </c>
      <c r="L8" s="197">
        <f>IF(B8="","",VLOOKUP(D8,A_Stammdaten!$E$88:$G$94,3,0))</f>
        <v>5.0700000000000002E-2</v>
      </c>
      <c r="M8" s="197">
        <f>IF(D8&gt;A_Stammdaten!$B$9,"",VLOOKUP(A_Stammdaten!$B$9,A_Stammdaten!$A$76:$B$82,2,0))</f>
        <v>3.6600000000000001E-2</v>
      </c>
      <c r="N8" s="197">
        <f>IF(D8&gt;A_Stammdaten!$B$9,"",ROUND(0.4*L8+0.6*M8,4))</f>
        <v>4.2200000000000001E-2</v>
      </c>
      <c r="O8" s="239">
        <f>IFERROR($K8*N8,0)</f>
        <v>0</v>
      </c>
      <c r="P8" s="239">
        <f>SUMIFS(D1_SAV!$U$7:$U$402,D1_SAV!$A$7:$A$402,$B8,D1_SAV!$C$7:$C$402,B_KKAuf!$D8)</f>
        <v>0</v>
      </c>
      <c r="Q8" s="239">
        <f>SUMIFS(D4_WAV!$K$5:$K$54,D4_WAV!$A$5:$A$54,$B8,D4_WAV!$C$5:$C$54,$D8,D4_WAV!$B$5:$B$54,"&lt;&gt;"&amp;"geleistete Anzahlungen auf immaterielle Vermögensgegenstände",D4_WAV!$B$5:$B$54,"&lt;&gt;"&amp;"geleistete Anzahlungen und Anlagen im Bau des Sachanlagevermögens",D4_WAV!$B$5:$B$54,"&lt;&gt;"&amp;"Geschäfts- oder Firmenwert")</f>
        <v>0</v>
      </c>
      <c r="R8" s="239">
        <f>SUMIFS(D5_BKZ_NAKB_SoPo!$J$5:$J$54,D5_BKZ_NAKB_SoPo!$A$5:$A$54,$B8,D5_BKZ_NAKB_SoPo!$C$5:$C$54,B_KKAuf!$D8)</f>
        <v>0</v>
      </c>
      <c r="S8" s="239">
        <f>SUMIFS(D1_SAV!$W$7:$W$402,D1_SAV!$A$7:$A$402,$B8,D1_SAV!$C$7:$C$402,B_KKAuf!$D8)</f>
        <v>0</v>
      </c>
      <c r="T8" s="239">
        <f>SUMIFS(D4_WAV!$M$5:$M$54,D4_WAV!$A$5:$A$54,$B8,D4_WAV!$C$5:$C$54,$D8,D4_WAV!$B$5:$B$54,"&lt;&gt;"&amp;"geleistete Anzahlungen auf immaterielle Vermögensgegenstände",D4_WAV!$B$5:$B$54,"&lt;&gt;"&amp;"geleistete Anzahlungen und Anlagen im Bau des Sachanlagevermögens",D4_WAV!$B$5:$B$54,"&lt;&gt;"&amp;"Geschäfts- oder Firmenwert")</f>
        <v>0</v>
      </c>
      <c r="U8" s="239">
        <f>SUMIFS(D5_BKZ_NAKB_SoPo!$K$5:$K$54,D5_BKZ_NAKB_SoPo!$A$5:$A$54,$B8,D5_BKZ_NAKB_SoPo!$C$5:$C$54,B_KKAuf!$D8)</f>
        <v>0</v>
      </c>
      <c r="V8" s="253">
        <f>AVERAGE(SUM(P8:Q8,-R8),SUM(S8:T8,-U8))</f>
        <v>0</v>
      </c>
      <c r="W8" s="197">
        <f>VLOOKUP(D8,A_Stammdaten!$E$88:$G$94,2,0)</f>
        <v>5.0700000000000002E-2</v>
      </c>
      <c r="X8" s="197">
        <f>VLOOKUP($D8,A_Stammdaten!$A$76:$B$82,2,0)</f>
        <v>2.9100000000000001E-2</v>
      </c>
      <c r="Y8" s="197">
        <f>IF(D8&gt;A_Stammdaten!$B$9,"",ROUND(0.4*W8+0.6*X8,4))</f>
        <v>3.7699999999999997E-2</v>
      </c>
      <c r="Z8" s="275">
        <f>IFERROR($V8*Y8,0)</f>
        <v>0</v>
      </c>
    </row>
    <row r="9" spans="1:26" x14ac:dyDescent="0.2">
      <c r="A9" s="338"/>
      <c r="B9" s="24">
        <f t="shared" ref="B9:B14" si="2">A$8</f>
        <v>0</v>
      </c>
      <c r="C9" s="336"/>
      <c r="D9" s="48">
        <v>2023</v>
      </c>
      <c r="E9" s="223">
        <f t="shared" ref="E9:E10" si="3">SUM(F9:H9)</f>
        <v>0</v>
      </c>
      <c r="F9" s="223">
        <f t="shared" si="1"/>
        <v>0</v>
      </c>
      <c r="G9" s="221">
        <f>_xlfn.IFNA((K9*VLOOKUP(D9,A_Stammdaten!$E$88:$G$94,3,0)+V9*VLOOKUP(D9,A_Stammdaten!$E$88:$G$94,2,0))*0.4*0.035*VLOOKUP(B9,A_Stammdaten!$A$99:$E$119,5,0),0)</f>
        <v>0</v>
      </c>
      <c r="H9" s="224">
        <f t="shared" ref="H9:H11" si="4">I9+J9</f>
        <v>0</v>
      </c>
      <c r="I9" s="240">
        <f>SUMIFS(D1_SAV!$V$7:$V$402,D1_SAV!$A$7:$A$402,$B9,D1_SAV!$C$7:$C$402,$D9)</f>
        <v>0</v>
      </c>
      <c r="J9" s="241">
        <f>SUMIFS(D4_WAV!$L$5:$L$54,D4_WAV!$A$5:$A$54,$B9,D4_WAV!$C$5:$C$54,D9)
-SUMIFS(D4_WAV!$L$5:$L$54,D4_WAV!$A$5:$A$54,$B9,D4_WAV!$B$5:$B$54,"Geschäfts- oder Firmenwert",D4_WAV!$C$5:$C$54,D9)</f>
        <v>0</v>
      </c>
      <c r="K9" s="241">
        <f>AVERAGE(SUMIFS(D4_WAV!$K$5:$K$54,D4_WAV!$A$5:$A$54,B_KKAuf!$B9,D4_WAV!$C$5:$C$54,B_KKAuf!D9,D4_WAV!$B$5:$B$54,"geleistete Anzahlungen und Anlagen im Bau des Sachanlagevermögens"),SUMIFS(D4_WAV!$M$5:$M$54,D4_WAV!$A$5:$A$54,B_KKAuf!$B9,D4_WAV!$C$5:$C$54,B_KKAuf!D9,D4_WAV!$B$5:$B$54,"geleistete Anzahlungen und Anlagen im Bau des Sachanlagevermögens"))
+AVERAGE(SUMIFS(D4_WAV!$K$5:$K$54,D4_WAV!$A$5:$A$54,B_KKAuf!$B9,D4_WAV!$C$5:$C$54,B_KKAuf!D9,D4_WAV!$B$5:$B$54,"geleistete Anzahlungen auf immaterielle Vermögensgegenstände"),SUMIFS(D4_WAV!$M$5:$M$54,D4_WAV!$A$5:$A$54,B_KKAuf!$B9,D4_WAV!$C$5:$C$54,B_KKAuf!D9,D4_WAV!$B$5:$B$54,"geleistete Anzahlungen auf immaterielle Vermögensgegenstände"))</f>
        <v>0</v>
      </c>
      <c r="L9" s="199">
        <f>IF(B9="","",VLOOKUP(D9,A_Stammdaten!$E$88:$G$94,3,0))</f>
        <v>5.0700000000000002E-2</v>
      </c>
      <c r="M9" s="199">
        <f>IF(D9&gt;A_Stammdaten!$B$9,"",VLOOKUP(A_Stammdaten!$B$9,A_Stammdaten!$A$76:$B$82,2,0))</f>
        <v>3.6600000000000001E-2</v>
      </c>
      <c r="N9" s="199">
        <f>IF(D9&gt;A_Stammdaten!$B$9,"",ROUND(0.4*L9+0.6*M9,4))</f>
        <v>4.2200000000000001E-2</v>
      </c>
      <c r="O9" s="241">
        <f t="shared" ref="O9:O72" si="5">IFERROR($K9*N9,0)</f>
        <v>0</v>
      </c>
      <c r="P9" s="241">
        <f>SUMIFS(D1_SAV!$U$7:$U$402,D1_SAV!$A$7:$A$402,$B9,D1_SAV!$C$7:$C$402,B_KKAuf!$D9)</f>
        <v>0</v>
      </c>
      <c r="Q9" s="241">
        <f>SUMIFS(D4_WAV!$K$5:$K$54,D4_WAV!$A$5:$A$54,$B9,D4_WAV!$C$5:$C$54,$D9,D4_WAV!$B$5:$B$54,"&lt;&gt;"&amp;"geleistete Anzahlungen auf immaterielle Vermögensgegenstände",D4_WAV!$B$5:$B$54,"&lt;&gt;"&amp;"geleistete Anzahlungen und Anlagen im Bau des Sachanlagevermögens",D4_WAV!$B$5:$B$54,"&lt;&gt;"&amp;"Geschäfts- oder Firmenwert")</f>
        <v>0</v>
      </c>
      <c r="R9" s="241">
        <f>SUMIFS(D5_BKZ_NAKB_SoPo!$J$5:$J$54,D5_BKZ_NAKB_SoPo!$A$5:$A$54,$B9,D5_BKZ_NAKB_SoPo!$C$5:$C$54,B_KKAuf!$D9)</f>
        <v>0</v>
      </c>
      <c r="S9" s="241">
        <f>SUMIFS(D1_SAV!$W$7:$W$402,D1_SAV!$A$7:$A$402,$B9,D1_SAV!$C$7:$C$402,B_KKAuf!$D9)</f>
        <v>0</v>
      </c>
      <c r="T9" s="241">
        <f>SUMIFS(D4_WAV!$M$5:$M$54,D4_WAV!$A$5:$A$54,$B9,D4_WAV!$C$5:$C$54,$D9,D4_WAV!$B$5:$B$54,"&lt;&gt;"&amp;"geleistete Anzahlungen auf immaterielle Vermögensgegenstände",D4_WAV!$B$5:$B$54,"&lt;&gt;"&amp;"geleistete Anzahlungen und Anlagen im Bau des Sachanlagevermögens",D4_WAV!$B$5:$B$54,"&lt;&gt;"&amp;"Geschäfts- oder Firmenwert")</f>
        <v>0</v>
      </c>
      <c r="U9" s="241">
        <f>SUMIFS(D5_BKZ_NAKB_SoPo!$K$5:$K$54,D5_BKZ_NAKB_SoPo!$A$5:$A$54,$B9,D5_BKZ_NAKB_SoPo!$C$5:$C$54,B_KKAuf!$D9)</f>
        <v>0</v>
      </c>
      <c r="V9" s="254">
        <f>AVERAGE(SUM(P9:Q9,-R9),SUM(S9:T9,-U9))</f>
        <v>0</v>
      </c>
      <c r="W9" s="199">
        <f>VLOOKUP(D9,A_Stammdaten!$E$88:$G$94,2,0)</f>
        <v>5.0700000000000002E-2</v>
      </c>
      <c r="X9" s="199">
        <f>VLOOKUP($D9,A_Stammdaten!$A$76:$B$82,2,0)</f>
        <v>4.3799999999999999E-2</v>
      </c>
      <c r="Y9" s="199">
        <f>IF(D9&gt;A_Stammdaten!$B$9,"",ROUND(0.4*W9+0.6*X9,4))</f>
        <v>4.6600000000000003E-2</v>
      </c>
      <c r="Z9" s="276">
        <f t="shared" ref="Z9:Z72" si="6">IFERROR($V9*Y9,0)</f>
        <v>0</v>
      </c>
    </row>
    <row r="10" spans="1:26" x14ac:dyDescent="0.2">
      <c r="A10" s="338"/>
      <c r="B10" s="24">
        <f t="shared" si="2"/>
        <v>0</v>
      </c>
      <c r="C10" s="336"/>
      <c r="D10" s="48">
        <v>2024</v>
      </c>
      <c r="E10" s="223">
        <f t="shared" si="3"/>
        <v>0</v>
      </c>
      <c r="F10" s="223">
        <f t="shared" si="1"/>
        <v>0</v>
      </c>
      <c r="G10" s="221">
        <f>_xlfn.IFNA((K10*VLOOKUP(D10,A_Stammdaten!$E$88:$G$94,3,0)+V10*VLOOKUP(D10,A_Stammdaten!$E$88:$G$94,2,0))*0.4*0.035*VLOOKUP(B10,A_Stammdaten!$A$99:$E$119,5,0),0)</f>
        <v>0</v>
      </c>
      <c r="H10" s="224">
        <f t="shared" si="4"/>
        <v>0</v>
      </c>
      <c r="I10" s="240">
        <f>SUMIFS(D1_SAV!$V$7:$V$402,D1_SAV!$A$7:$A$402,$B10,D1_SAV!$C$7:$C$402,$D10)</f>
        <v>0</v>
      </c>
      <c r="J10" s="241">
        <f>SUMIFS(D4_WAV!$L$5:$L$54,D4_WAV!$A$5:$A$54,$B10,D4_WAV!$C$5:$C$54,D10)
-SUMIFS(D4_WAV!$L$5:$L$54,D4_WAV!$A$5:$A$54,$B10,D4_WAV!$B$5:$B$54,"Geschäfts- oder Firmenwert",D4_WAV!$C$5:$C$54,D10)</f>
        <v>0</v>
      </c>
      <c r="K10" s="241">
        <f>AVERAGE(SUMIFS(D4_WAV!$K$5:$K$54,D4_WAV!$A$5:$A$54,B_KKAuf!$B10,D4_WAV!$C$5:$C$54,B_KKAuf!D10,D4_WAV!$B$5:$B$54,"geleistete Anzahlungen und Anlagen im Bau des Sachanlagevermögens"),SUMIFS(D4_WAV!$M$5:$M$54,D4_WAV!$A$5:$A$54,B_KKAuf!$B10,D4_WAV!$C$5:$C$54,B_KKAuf!D10,D4_WAV!$B$5:$B$54,"geleistete Anzahlungen und Anlagen im Bau des Sachanlagevermögens"))
+AVERAGE(SUMIFS(D4_WAV!$K$5:$K$54,D4_WAV!$A$5:$A$54,B_KKAuf!$B10,D4_WAV!$C$5:$C$54,B_KKAuf!D10,D4_WAV!$B$5:$B$54,"geleistete Anzahlungen auf immaterielle Vermögensgegenstände"),SUMIFS(D4_WAV!$M$5:$M$54,D4_WAV!$A$5:$A$54,B_KKAuf!$B10,D4_WAV!$C$5:$C$54,B_KKAuf!D10,D4_WAV!$B$5:$B$54,"geleistete Anzahlungen auf immaterielle Vermögensgegenstände"))</f>
        <v>0</v>
      </c>
      <c r="L10" s="199">
        <f>IF(B10="","",VLOOKUP(D10,A_Stammdaten!$E$88:$G$94,3,0))</f>
        <v>7.2599999999999998E-2</v>
      </c>
      <c r="M10" s="199">
        <f>IF(D10&gt;A_Stammdaten!$B$9,"",VLOOKUP(A_Stammdaten!$B$9,A_Stammdaten!$A$76:$B$82,2,0))</f>
        <v>3.6600000000000001E-2</v>
      </c>
      <c r="N10" s="199">
        <f>IF(D10&gt;A_Stammdaten!$B$9,"",ROUND(0.4*L10+0.6*M10,4))</f>
        <v>5.0999999999999997E-2</v>
      </c>
      <c r="O10" s="241">
        <f t="shared" si="5"/>
        <v>0</v>
      </c>
      <c r="P10" s="241">
        <f>SUMIFS(D1_SAV!$U$7:$U$402,D1_SAV!$A$7:$A$402,$B10,D1_SAV!$C$7:$C$402,B_KKAuf!$D10)</f>
        <v>0</v>
      </c>
      <c r="Q10" s="241">
        <f>SUMIFS(D4_WAV!$K$5:$K$54,D4_WAV!$A$5:$A$54,$B10,D4_WAV!$C$5:$C$54,$D10,D4_WAV!$B$5:$B$54,"&lt;&gt;"&amp;"geleistete Anzahlungen auf immaterielle Vermögensgegenstände",D4_WAV!$B$5:$B$54,"&lt;&gt;"&amp;"geleistete Anzahlungen und Anlagen im Bau des Sachanlagevermögens",D4_WAV!$B$5:$B$54,"&lt;&gt;"&amp;"Geschäfts- oder Firmenwert")</f>
        <v>0</v>
      </c>
      <c r="R10" s="241">
        <f>SUMIFS(D5_BKZ_NAKB_SoPo!$J$5:$J$54,D5_BKZ_NAKB_SoPo!$A$5:$A$54,$B10,D5_BKZ_NAKB_SoPo!$C$5:$C$54,B_KKAuf!$D10)</f>
        <v>0</v>
      </c>
      <c r="S10" s="241">
        <f>SUMIFS(D1_SAV!$W$7:$W$402,D1_SAV!$A$7:$A$402,$B10,D1_SAV!$C$7:$C$402,B_KKAuf!$D10)</f>
        <v>0</v>
      </c>
      <c r="T10" s="241">
        <f>SUMIFS(D4_WAV!$M$5:$M$54,D4_WAV!$A$5:$A$54,$B10,D4_WAV!$C$5:$C$54,$D10,D4_WAV!$B$5:$B$54,"&lt;&gt;"&amp;"geleistete Anzahlungen auf immaterielle Vermögensgegenstände",D4_WAV!$B$5:$B$54,"&lt;&gt;"&amp;"geleistete Anzahlungen und Anlagen im Bau des Sachanlagevermögens",D4_WAV!$B$5:$B$54,"&lt;&gt;"&amp;"Geschäfts- oder Firmenwert")</f>
        <v>0</v>
      </c>
      <c r="U10" s="241">
        <f>SUMIFS(D5_BKZ_NAKB_SoPo!$K$5:$K$54,D5_BKZ_NAKB_SoPo!$A$5:$A$54,$B10,D5_BKZ_NAKB_SoPo!$C$5:$C$54,B_KKAuf!$D10)</f>
        <v>0</v>
      </c>
      <c r="V10" s="254">
        <f t="shared" ref="V10:V15" si="7">AVERAGE(SUM(P10:Q10,-R10),SUM(S10:T10,-U10))</f>
        <v>0</v>
      </c>
      <c r="W10" s="199">
        <f>VLOOKUP(D10,A_Stammdaten!$E$88:$G$94,2,0)</f>
        <v>6.93E-2</v>
      </c>
      <c r="X10" s="199">
        <f>VLOOKUP($D10,A_Stammdaten!$A$76:$B$82,2,0)</f>
        <v>3.8699999999999998E-2</v>
      </c>
      <c r="Y10" s="199">
        <f>IF(D10&gt;A_Stammdaten!$B$9,"",ROUND(0.4*W10+0.6*X10,4))</f>
        <v>5.0900000000000001E-2</v>
      </c>
      <c r="Z10" s="276">
        <f t="shared" si="6"/>
        <v>0</v>
      </c>
    </row>
    <row r="11" spans="1:26" x14ac:dyDescent="0.2">
      <c r="A11" s="338"/>
      <c r="B11" s="24">
        <f t="shared" si="2"/>
        <v>0</v>
      </c>
      <c r="C11" s="336"/>
      <c r="D11" s="48">
        <v>2025</v>
      </c>
      <c r="E11" s="223">
        <f>SUM(F11:H11)</f>
        <v>0</v>
      </c>
      <c r="F11" s="223">
        <f t="shared" si="1"/>
        <v>0</v>
      </c>
      <c r="G11" s="221">
        <f>_xlfn.IFNA((K11*VLOOKUP(D11,A_Stammdaten!$E$88:$G$94,3,0)+V11*VLOOKUP(D11,A_Stammdaten!$E$88:$G$94,2,0))*0.4*0.035*VLOOKUP(B11,A_Stammdaten!$A$99:$E$119,5,0),0)</f>
        <v>0</v>
      </c>
      <c r="H11" s="224">
        <f t="shared" si="4"/>
        <v>0</v>
      </c>
      <c r="I11" s="240">
        <f>SUMIFS(D1_SAV!$V$7:$V$402,D1_SAV!$A$7:$A$402,$B11,D1_SAV!$C$7:$C$402,$D11)</f>
        <v>0</v>
      </c>
      <c r="J11" s="241">
        <f>SUMIFS(D4_WAV!$L$5:$L$54,D4_WAV!$A$5:$A$54,$B11,D4_WAV!$C$5:$C$54,D11)
-SUMIFS(D4_WAV!$L$5:$L$54,D4_WAV!$A$5:$A$54,$B11,D4_WAV!$B$5:$B$54,"Geschäfts- oder Firmenwert",D4_WAV!$C$5:$C$54,D11)</f>
        <v>0</v>
      </c>
      <c r="K11" s="241">
        <f>AVERAGE(SUMIFS(D4_WAV!$K$5:$K$54,D4_WAV!$A$5:$A$54,B_KKAuf!$B11,D4_WAV!$C$5:$C$54,B_KKAuf!D11,D4_WAV!$B$5:$B$54,"geleistete Anzahlungen und Anlagen im Bau des Sachanlagevermögens"),SUMIFS(D4_WAV!$M$5:$M$54,D4_WAV!$A$5:$A$54,B_KKAuf!$B11,D4_WAV!$C$5:$C$54,B_KKAuf!D11,D4_WAV!$B$5:$B$54,"geleistete Anzahlungen und Anlagen im Bau des Sachanlagevermögens"))
+AVERAGE(SUMIFS(D4_WAV!$K$5:$K$54,D4_WAV!$A$5:$A$54,B_KKAuf!$B11,D4_WAV!$C$5:$C$54,B_KKAuf!D11,D4_WAV!$B$5:$B$54,"geleistete Anzahlungen auf immaterielle Vermögensgegenstände"),SUMIFS(D4_WAV!$M$5:$M$54,D4_WAV!$A$5:$A$54,B_KKAuf!$B11,D4_WAV!$C$5:$C$54,B_KKAuf!D11,D4_WAV!$B$5:$B$54,"geleistete Anzahlungen auf immaterielle Vermögensgegenstände"))</f>
        <v>0</v>
      </c>
      <c r="L11" s="199">
        <f>IF(B11="","",VLOOKUP(D11,A_Stammdaten!$E$88:$G$94,3,0))</f>
        <v>7.2599999999999998E-2</v>
      </c>
      <c r="M11" s="199">
        <f>IF(D11&gt;A_Stammdaten!$B$9,"",VLOOKUP(A_Stammdaten!$B$9,A_Stammdaten!$A$76:$B$82,2,0))</f>
        <v>3.6600000000000001E-2</v>
      </c>
      <c r="N11" s="199">
        <f>IF(D11&gt;A_Stammdaten!$B$9,"",ROUND(0.4*L11+0.6*M11,4))</f>
        <v>5.0999999999999997E-2</v>
      </c>
      <c r="O11" s="241">
        <f t="shared" si="5"/>
        <v>0</v>
      </c>
      <c r="P11" s="241">
        <f>SUMIFS(D1_SAV!$U$7:$U$402,D1_SAV!$A$7:$A$402,$B11,D1_SAV!$C$7:$C$402,B_KKAuf!$D11)</f>
        <v>0</v>
      </c>
      <c r="Q11" s="241">
        <f>SUMIFS(D4_WAV!$K$5:$K$54,D4_WAV!$A$5:$A$54,$B11,D4_WAV!$C$5:$C$54,$D11,D4_WAV!$B$5:$B$54,"&lt;&gt;"&amp;"geleistete Anzahlungen auf immaterielle Vermögensgegenstände",D4_WAV!$B$5:$B$54,"&lt;&gt;"&amp;"geleistete Anzahlungen und Anlagen im Bau des Sachanlagevermögens",D4_WAV!$B$5:$B$54,"&lt;&gt;"&amp;"Geschäfts- oder Firmenwert")</f>
        <v>0</v>
      </c>
      <c r="R11" s="241">
        <f>SUMIFS(D5_BKZ_NAKB_SoPo!$J$5:$J$54,D5_BKZ_NAKB_SoPo!$A$5:$A$54,$B11,D5_BKZ_NAKB_SoPo!$C$5:$C$54,B_KKAuf!$D11)</f>
        <v>0</v>
      </c>
      <c r="S11" s="241">
        <f>SUMIFS(D1_SAV!$W$7:$W$402,D1_SAV!$A$7:$A$402,$B11,D1_SAV!$C$7:$C$402,B_KKAuf!$D11)</f>
        <v>0</v>
      </c>
      <c r="T11" s="241">
        <f>SUMIFS(D4_WAV!$M$5:$M$54,D4_WAV!$A$5:$A$54,$B11,D4_WAV!$C$5:$C$54,$D11,D4_WAV!$B$5:$B$54,"&lt;&gt;"&amp;"geleistete Anzahlungen auf immaterielle Vermögensgegenstände",D4_WAV!$B$5:$B$54,"&lt;&gt;"&amp;"geleistete Anzahlungen und Anlagen im Bau des Sachanlagevermögens",D4_WAV!$B$5:$B$54,"&lt;&gt;"&amp;"Geschäfts- oder Firmenwert")</f>
        <v>0</v>
      </c>
      <c r="U11" s="241">
        <f>SUMIFS(D5_BKZ_NAKB_SoPo!$K$5:$K$54,D5_BKZ_NAKB_SoPo!$A$5:$A$54,$B11,D5_BKZ_NAKB_SoPo!$C$5:$C$54,B_KKAuf!$D11)</f>
        <v>0</v>
      </c>
      <c r="V11" s="254">
        <f t="shared" si="7"/>
        <v>0</v>
      </c>
      <c r="W11" s="199">
        <f>VLOOKUP(D11,A_Stammdaten!$E$88:$G$94,2,0)</f>
        <v>7.0099999999999996E-2</v>
      </c>
      <c r="X11" s="199">
        <f>VLOOKUP($D11,A_Stammdaten!$A$76:$B$82,2,0)</f>
        <v>3.6600000000000001E-2</v>
      </c>
      <c r="Y11" s="199">
        <f>IF(D11&gt;A_Stammdaten!$B$9,"",ROUND(0.4*W11+0.6*X11,4))</f>
        <v>0.05</v>
      </c>
      <c r="Z11" s="276">
        <f t="shared" si="6"/>
        <v>0</v>
      </c>
    </row>
    <row r="12" spans="1:26" x14ac:dyDescent="0.2">
      <c r="A12" s="338"/>
      <c r="B12" s="24">
        <f t="shared" si="2"/>
        <v>0</v>
      </c>
      <c r="C12" s="336"/>
      <c r="D12" s="48">
        <v>2026</v>
      </c>
      <c r="E12" s="223">
        <f t="shared" ref="E12:E70" si="8">SUM(F12:H12)</f>
        <v>0</v>
      </c>
      <c r="F12" s="223">
        <f t="shared" si="1"/>
        <v>0</v>
      </c>
      <c r="G12" s="221">
        <f>_xlfn.IFNA((K12*VLOOKUP(D12,A_Stammdaten!$E$88:$G$94,3,0)+V12*VLOOKUP(D12,A_Stammdaten!$E$88:$G$94,2,0))*0.4*0.035*VLOOKUP(B12,A_Stammdaten!$A$99:$E$119,5,0),0)</f>
        <v>0</v>
      </c>
      <c r="H12" s="224">
        <f t="shared" ref="H12:H70" si="9">I12+J12</f>
        <v>0</v>
      </c>
      <c r="I12" s="240">
        <f>SUMIFS(D1_SAV!$V$7:$V$402,D1_SAV!$A$7:$A$402,$B12,D1_SAV!$C$7:$C$402,$D12)</f>
        <v>0</v>
      </c>
      <c r="J12" s="241">
        <f>SUMIFS(D4_WAV!$L$5:$L$54,D4_WAV!$A$5:$A$54,$B12,D4_WAV!$C$5:$C$54,D12)
-SUMIFS(D4_WAV!$L$5:$L$54,D4_WAV!$A$5:$A$54,$B12,D4_WAV!$B$5:$B$54,"Geschäfts- oder Firmenwert",D4_WAV!$C$5:$C$54,D12)</f>
        <v>0</v>
      </c>
      <c r="K12" s="241">
        <f>AVERAGE(SUMIFS(D4_WAV!$K$5:$K$54,D4_WAV!$A$5:$A$54,B_KKAuf!$B12,D4_WAV!$C$5:$C$54,B_KKAuf!D12,D4_WAV!$B$5:$B$54,"geleistete Anzahlungen und Anlagen im Bau des Sachanlagevermögens"),SUMIFS(D4_WAV!$M$5:$M$54,D4_WAV!$A$5:$A$54,B_KKAuf!$B12,D4_WAV!$C$5:$C$54,B_KKAuf!D12,D4_WAV!$B$5:$B$54,"geleistete Anzahlungen und Anlagen im Bau des Sachanlagevermögens"))
+AVERAGE(SUMIFS(D4_WAV!$K$5:$K$54,D4_WAV!$A$5:$A$54,B_KKAuf!$B12,D4_WAV!$C$5:$C$54,B_KKAuf!D12,D4_WAV!$B$5:$B$54,"geleistete Anzahlungen auf immaterielle Vermögensgegenstände"),SUMIFS(D4_WAV!$M$5:$M$54,D4_WAV!$A$5:$A$54,B_KKAuf!$B12,D4_WAV!$C$5:$C$54,B_KKAuf!D12,D4_WAV!$B$5:$B$54,"geleistete Anzahlungen auf immaterielle Vermögensgegenstände"))</f>
        <v>0</v>
      </c>
      <c r="L12" s="199">
        <f>IF(B12="","",VLOOKUP(D12,A_Stammdaten!$E$88:$G$94,3,0))</f>
        <v>7.2599999999999998E-2</v>
      </c>
      <c r="M12" s="199">
        <f>IF(D12&gt;A_Stammdaten!$B$9,"",VLOOKUP(A_Stammdaten!$B$9,A_Stammdaten!$A$76:$B$82,2,0))</f>
        <v>3.6600000000000001E-2</v>
      </c>
      <c r="N12" s="199">
        <f>IF(D12&gt;A_Stammdaten!$B$9,"",ROUND(0.4*L12+0.6*M12,4))</f>
        <v>5.0999999999999997E-2</v>
      </c>
      <c r="O12" s="241">
        <f t="shared" si="5"/>
        <v>0</v>
      </c>
      <c r="P12" s="241">
        <f>SUMIFS(D1_SAV!$U$7:$U$402,D1_SAV!$A$7:$A$402,$B12,D1_SAV!$C$7:$C$402,B_KKAuf!$D12)</f>
        <v>0</v>
      </c>
      <c r="Q12" s="241">
        <f>SUMIFS(D4_WAV!$K$5:$K$54,D4_WAV!$A$5:$A$54,$B12,D4_WAV!$C$5:$C$54,$D12,D4_WAV!$B$5:$B$54,"&lt;&gt;"&amp;"geleistete Anzahlungen auf immaterielle Vermögensgegenstände",D4_WAV!$B$5:$B$54,"&lt;&gt;"&amp;"geleistete Anzahlungen und Anlagen im Bau des Sachanlagevermögens",D4_WAV!$B$5:$B$54,"&lt;&gt;"&amp;"Geschäfts- oder Firmenwert")</f>
        <v>0</v>
      </c>
      <c r="R12" s="241">
        <f>SUMIFS(D5_BKZ_NAKB_SoPo!$J$5:$J$54,D5_BKZ_NAKB_SoPo!$A$5:$A$54,$B12,D5_BKZ_NAKB_SoPo!$C$5:$C$54,B_KKAuf!$D12)</f>
        <v>0</v>
      </c>
      <c r="S12" s="241">
        <f>SUMIFS(D1_SAV!$W$7:$W$402,D1_SAV!$A$7:$A$402,$B12,D1_SAV!$C$7:$C$402,B_KKAuf!$D12)</f>
        <v>0</v>
      </c>
      <c r="T12" s="241">
        <f>SUMIFS(D4_WAV!$M$5:$M$54,D4_WAV!$A$5:$A$54,$B12,D4_WAV!$C$5:$C$54,$D12,D4_WAV!$B$5:$B$54,"&lt;&gt;"&amp;"geleistete Anzahlungen auf immaterielle Vermögensgegenstände",D4_WAV!$B$5:$B$54,"&lt;&gt;"&amp;"geleistete Anzahlungen und Anlagen im Bau des Sachanlagevermögens",D4_WAV!$B$5:$B$54,"&lt;&gt;"&amp;"Geschäfts- oder Firmenwert")</f>
        <v>0</v>
      </c>
      <c r="U12" s="241">
        <f>SUMIFS(D5_BKZ_NAKB_SoPo!$K$5:$K$54,D5_BKZ_NAKB_SoPo!$A$5:$A$54,$B12,D5_BKZ_NAKB_SoPo!$C$5:$C$54,B_KKAuf!$D12)</f>
        <v>0</v>
      </c>
      <c r="V12" s="254">
        <f t="shared" si="7"/>
        <v>0</v>
      </c>
      <c r="W12" s="199">
        <f>VLOOKUP(D12,A_Stammdaten!$E$88:$G$94,2,0)</f>
        <v>7.2599999999999998E-2</v>
      </c>
      <c r="X12" s="199">
        <f>VLOOKUP($D12,A_Stammdaten!$A$76:$B$82,2,0)</f>
        <v>3.6600000000000001E-2</v>
      </c>
      <c r="Y12" s="199">
        <f>IF(D12&gt;A_Stammdaten!$B$9,"",ROUND(0.4*W12+0.6*X12,4))</f>
        <v>5.0999999999999997E-2</v>
      </c>
      <c r="Z12" s="276">
        <f t="shared" si="6"/>
        <v>0</v>
      </c>
    </row>
    <row r="13" spans="1:26" x14ac:dyDescent="0.2">
      <c r="A13" s="338"/>
      <c r="B13" s="24">
        <f t="shared" si="2"/>
        <v>0</v>
      </c>
      <c r="C13" s="336"/>
      <c r="D13" s="48">
        <v>2027</v>
      </c>
      <c r="E13" s="223">
        <f t="shared" si="8"/>
        <v>0</v>
      </c>
      <c r="F13" s="223">
        <f t="shared" si="1"/>
        <v>0</v>
      </c>
      <c r="G13" s="221">
        <f>_xlfn.IFNA((K13*VLOOKUP(D13,A_Stammdaten!$E$88:$G$94,3,0)+V13*VLOOKUP(D13,A_Stammdaten!$E$88:$G$94,2,0))*0.4*0.035*VLOOKUP(B13,A_Stammdaten!$A$99:$E$119,5,0),0)</f>
        <v>0</v>
      </c>
      <c r="H13" s="224">
        <f t="shared" si="9"/>
        <v>0</v>
      </c>
      <c r="I13" s="240">
        <f>SUMIFS(D1_SAV!$V$7:$V$402,D1_SAV!$A$7:$A$402,$B13,D1_SAV!$C$7:$C$402,$D13)</f>
        <v>0</v>
      </c>
      <c r="J13" s="241">
        <f>SUMIFS(D4_WAV!$L$5:$L$54,D4_WAV!$A$5:$A$54,$B13,D4_WAV!$C$5:$C$54,D13)
-SUMIFS(D4_WAV!$L$5:$L$54,D4_WAV!$A$5:$A$54,$B13,D4_WAV!$B$5:$B$54,"Geschäfts- oder Firmenwert",D4_WAV!$C$5:$C$54,D13)</f>
        <v>0</v>
      </c>
      <c r="K13" s="241">
        <f>AVERAGE(SUMIFS(D4_WAV!$K$5:$K$54,D4_WAV!$A$5:$A$54,B_KKAuf!$B13,D4_WAV!$C$5:$C$54,B_KKAuf!D13,D4_WAV!$B$5:$B$54,"geleistete Anzahlungen und Anlagen im Bau des Sachanlagevermögens"),SUMIFS(D4_WAV!$M$5:$M$54,D4_WAV!$A$5:$A$54,B_KKAuf!$B13,D4_WAV!$C$5:$C$54,B_KKAuf!D13,D4_WAV!$B$5:$B$54,"geleistete Anzahlungen und Anlagen im Bau des Sachanlagevermögens"))
+AVERAGE(SUMIFS(D4_WAV!$K$5:$K$54,D4_WAV!$A$5:$A$54,B_KKAuf!$B13,D4_WAV!$C$5:$C$54,B_KKAuf!D13,D4_WAV!$B$5:$B$54,"geleistete Anzahlungen auf immaterielle Vermögensgegenstände"),SUMIFS(D4_WAV!$M$5:$M$54,D4_WAV!$A$5:$A$54,B_KKAuf!$B13,D4_WAV!$C$5:$C$54,B_KKAuf!D13,D4_WAV!$B$5:$B$54,"geleistete Anzahlungen auf immaterielle Vermögensgegenstände"))</f>
        <v>0</v>
      </c>
      <c r="L13" s="199">
        <f>IF(B13="","",VLOOKUP(D13,A_Stammdaten!$E$88:$G$94,3,0))</f>
        <v>7.2599999999999998E-2</v>
      </c>
      <c r="M13" s="199">
        <f>IF(D13&gt;A_Stammdaten!$B$9,"",VLOOKUP(A_Stammdaten!$B$9,A_Stammdaten!$A$76:$B$82,2,0))</f>
        <v>3.6600000000000001E-2</v>
      </c>
      <c r="N13" s="199">
        <f>IF(D13&gt;A_Stammdaten!$B$9,"",ROUND(0.4*L13+0.6*M13,4))</f>
        <v>5.0999999999999997E-2</v>
      </c>
      <c r="O13" s="241">
        <f t="shared" si="5"/>
        <v>0</v>
      </c>
      <c r="P13" s="241">
        <f>SUMIFS(D1_SAV!$U$7:$U$402,D1_SAV!$A$7:$A$402,$B13,D1_SAV!$C$7:$C$402,B_KKAuf!$D13)</f>
        <v>0</v>
      </c>
      <c r="Q13" s="241">
        <f>SUMIFS(D4_WAV!$K$5:$K$54,D4_WAV!$A$5:$A$54,$B13,D4_WAV!$C$5:$C$54,$D13,D4_WAV!$B$5:$B$54,"&lt;&gt;"&amp;"geleistete Anzahlungen auf immaterielle Vermögensgegenstände",D4_WAV!$B$5:$B$54,"&lt;&gt;"&amp;"geleistete Anzahlungen und Anlagen im Bau des Sachanlagevermögens",D4_WAV!$B$5:$B$54,"&lt;&gt;"&amp;"Geschäfts- oder Firmenwert")</f>
        <v>0</v>
      </c>
      <c r="R13" s="241">
        <f>SUMIFS(D5_BKZ_NAKB_SoPo!$J$5:$J$54,D5_BKZ_NAKB_SoPo!$A$5:$A$54,$B13,D5_BKZ_NAKB_SoPo!$C$5:$C$54,B_KKAuf!$D13)</f>
        <v>0</v>
      </c>
      <c r="S13" s="241">
        <f>SUMIFS(D1_SAV!$W$7:$W$402,D1_SAV!$A$7:$A$402,$B13,D1_SAV!$C$7:$C$402,B_KKAuf!$D13)</f>
        <v>0</v>
      </c>
      <c r="T13" s="241">
        <f>SUMIFS(D4_WAV!$M$5:$M$54,D4_WAV!$A$5:$A$54,$B13,D4_WAV!$C$5:$C$54,$D13,D4_WAV!$B$5:$B$54,"&lt;&gt;"&amp;"geleistete Anzahlungen auf immaterielle Vermögensgegenstände",D4_WAV!$B$5:$B$54,"&lt;&gt;"&amp;"geleistete Anzahlungen und Anlagen im Bau des Sachanlagevermögens",D4_WAV!$B$5:$B$54,"&lt;&gt;"&amp;"Geschäfts- oder Firmenwert")</f>
        <v>0</v>
      </c>
      <c r="U13" s="241">
        <f>SUMIFS(D5_BKZ_NAKB_SoPo!$K$5:$K$54,D5_BKZ_NAKB_SoPo!$A$5:$A$54,$B13,D5_BKZ_NAKB_SoPo!$C$5:$C$54,B_KKAuf!$D13)</f>
        <v>0</v>
      </c>
      <c r="V13" s="254">
        <f t="shared" si="7"/>
        <v>0</v>
      </c>
      <c r="W13" s="199">
        <f>VLOOKUP(D13,A_Stammdaten!$E$88:$G$94,2,0)</f>
        <v>7.2599999999999998E-2</v>
      </c>
      <c r="X13" s="199">
        <f>VLOOKUP($D13,A_Stammdaten!$A$76:$B$82,2,0)</f>
        <v>3.6600000000000001E-2</v>
      </c>
      <c r="Y13" s="199">
        <f>IF(D13&gt;A_Stammdaten!$B$9,"",ROUND(0.4*W13+0.6*X13,4))</f>
        <v>5.0999999999999997E-2</v>
      </c>
      <c r="Z13" s="276">
        <f t="shared" si="6"/>
        <v>0</v>
      </c>
    </row>
    <row r="14" spans="1:26" ht="15" thickBot="1" x14ac:dyDescent="0.25">
      <c r="A14" s="339"/>
      <c r="B14" s="41">
        <f t="shared" si="2"/>
        <v>0</v>
      </c>
      <c r="C14" s="337"/>
      <c r="D14" s="49">
        <v>2028</v>
      </c>
      <c r="E14" s="225">
        <f t="shared" si="8"/>
        <v>0</v>
      </c>
      <c r="F14" s="225">
        <f t="shared" si="1"/>
        <v>0</v>
      </c>
      <c r="G14" s="226">
        <f>_xlfn.IFNA((K14*VLOOKUP(D14,A_Stammdaten!$E$88:$G$94,3,0)+V14*VLOOKUP(D14,A_Stammdaten!$E$88:$G$94,2,0))*0.4*0.035*VLOOKUP(B14,A_Stammdaten!$A$99:$E$119,5,0),0)</f>
        <v>0</v>
      </c>
      <c r="H14" s="227">
        <f t="shared" si="9"/>
        <v>0</v>
      </c>
      <c r="I14" s="242">
        <f>SUMIFS(D1_SAV!$V$7:$V$402,D1_SAV!$A$7:$A$402,$B14,D1_SAV!$C$7:$C$402,$D14)</f>
        <v>0</v>
      </c>
      <c r="J14" s="243">
        <f>SUMIFS(D4_WAV!$L$5:$L$54,D4_WAV!$A$5:$A$54,$B14,D4_WAV!$C$5:$C$54,D14)
-SUMIFS(D4_WAV!$L$5:$L$54,D4_WAV!$A$5:$A$54,$B14,D4_WAV!$B$5:$B$54,"Geschäfts- oder Firmenwert",D4_WAV!$C$5:$C$54,D14)</f>
        <v>0</v>
      </c>
      <c r="K14" s="243">
        <f>AVERAGE(SUMIFS(D4_WAV!$K$5:$K$54,D4_WAV!$A$5:$A$54,B_KKAuf!$B14,D4_WAV!$C$5:$C$54,B_KKAuf!D14,D4_WAV!$B$5:$B$54,"geleistete Anzahlungen und Anlagen im Bau des Sachanlagevermögens"),SUMIFS(D4_WAV!$M$5:$M$54,D4_WAV!$A$5:$A$54,B_KKAuf!$B14,D4_WAV!$C$5:$C$54,B_KKAuf!D14,D4_WAV!$B$5:$B$54,"geleistete Anzahlungen und Anlagen im Bau des Sachanlagevermögens"))
+AVERAGE(SUMIFS(D4_WAV!$K$5:$K$54,D4_WAV!$A$5:$A$54,B_KKAuf!$B14,D4_WAV!$C$5:$C$54,B_KKAuf!D14,D4_WAV!$B$5:$B$54,"geleistete Anzahlungen auf immaterielle Vermögensgegenstände"),SUMIFS(D4_WAV!$M$5:$M$54,D4_WAV!$A$5:$A$54,B_KKAuf!$B14,D4_WAV!$C$5:$C$54,B_KKAuf!D14,D4_WAV!$B$5:$B$54,"geleistete Anzahlungen auf immaterielle Vermögensgegenstände"))</f>
        <v>0</v>
      </c>
      <c r="L14" s="200">
        <f>IF(B14="","",VLOOKUP(D14,A_Stammdaten!$E$88:$G$94,3,0))</f>
        <v>0</v>
      </c>
      <c r="M14" s="200" t="str">
        <f>IF(D14&gt;A_Stammdaten!$B$9,"",VLOOKUP(A_Stammdaten!$B$9,A_Stammdaten!$A$76:$B$82,2,0))</f>
        <v/>
      </c>
      <c r="N14" s="200" t="str">
        <f>IF(D14&gt;A_Stammdaten!$B$9,"",ROUND(0.4*L14+0.6*M14,4))</f>
        <v/>
      </c>
      <c r="O14" s="243">
        <f t="shared" si="5"/>
        <v>0</v>
      </c>
      <c r="P14" s="243">
        <f>SUMIFS(D1_SAV!$U$7:$U$402,D1_SAV!$A$7:$A$402,$B14,D1_SAV!$C$7:$C$402,B_KKAuf!$D14)</f>
        <v>0</v>
      </c>
      <c r="Q14" s="243">
        <f>SUMIFS(D4_WAV!$K$5:$K$54,D4_WAV!$A$5:$A$54,$B14,D4_WAV!$C$5:$C$54,$D14,D4_WAV!$B$5:$B$54,"&lt;&gt;"&amp;"geleistete Anzahlungen auf immaterielle Vermögensgegenstände",D4_WAV!$B$5:$B$54,"&lt;&gt;"&amp;"geleistete Anzahlungen und Anlagen im Bau des Sachanlagevermögens",D4_WAV!$B$5:$B$54,"&lt;&gt;"&amp;"Geschäfts- oder Firmenwert")</f>
        <v>0</v>
      </c>
      <c r="R14" s="243">
        <f>SUMIFS(D5_BKZ_NAKB_SoPo!$J$5:$J$54,D5_BKZ_NAKB_SoPo!$A$5:$A$54,$B14,D5_BKZ_NAKB_SoPo!$C$5:$C$54,B_KKAuf!$D14)</f>
        <v>0</v>
      </c>
      <c r="S14" s="243">
        <f>SUMIFS(D1_SAV!$W$7:$W$402,D1_SAV!$A$7:$A$402,$B14,D1_SAV!$C$7:$C$402,B_KKAuf!$D14)</f>
        <v>0</v>
      </c>
      <c r="T14" s="243">
        <f>SUMIFS(D4_WAV!$M$5:$M$54,D4_WAV!$A$5:$A$54,$B14,D4_WAV!$C$5:$C$54,$D14,D4_WAV!$B$5:$B$54,"&lt;&gt;"&amp;"geleistete Anzahlungen auf immaterielle Vermögensgegenstände",D4_WAV!$B$5:$B$54,"&lt;&gt;"&amp;"geleistete Anzahlungen und Anlagen im Bau des Sachanlagevermögens",D4_WAV!$B$5:$B$54,"&lt;&gt;"&amp;"Geschäfts- oder Firmenwert")</f>
        <v>0</v>
      </c>
      <c r="U14" s="243">
        <f>SUMIFS(D5_BKZ_NAKB_SoPo!$K$5:$K$54,D5_BKZ_NAKB_SoPo!$A$5:$A$54,$B14,D5_BKZ_NAKB_SoPo!$C$5:$C$54,B_KKAuf!$D14)</f>
        <v>0</v>
      </c>
      <c r="V14" s="255">
        <f t="shared" si="7"/>
        <v>0</v>
      </c>
      <c r="W14" s="200">
        <f>VLOOKUP(D14,A_Stammdaten!$E$88:$G$94,2,0)</f>
        <v>0</v>
      </c>
      <c r="X14" s="200">
        <f>VLOOKUP($D14,A_Stammdaten!$A$76:$B$82,2,0)</f>
        <v>0</v>
      </c>
      <c r="Y14" s="200" t="str">
        <f>IF(D14&gt;A_Stammdaten!$B$9,"",ROUND(0.4*W14+0.6*X14,4))</f>
        <v/>
      </c>
      <c r="Z14" s="277">
        <f t="shared" si="6"/>
        <v>0</v>
      </c>
    </row>
    <row r="15" spans="1:26" ht="14.25" customHeight="1" x14ac:dyDescent="0.2">
      <c r="A15" s="332">
        <f>A_Stammdaten!A100</f>
        <v>0</v>
      </c>
      <c r="B15" s="40">
        <f>A$15</f>
        <v>0</v>
      </c>
      <c r="C15" s="335">
        <f>A_Stammdaten!B$100</f>
        <v>0</v>
      </c>
      <c r="D15" s="47">
        <v>2022</v>
      </c>
      <c r="E15" s="228">
        <f t="shared" si="8"/>
        <v>0</v>
      </c>
      <c r="F15" s="228">
        <f t="shared" si="1"/>
        <v>0</v>
      </c>
      <c r="G15" s="229">
        <f>_xlfn.IFNA((K15*VLOOKUP(D15,A_Stammdaten!$E$88:$G$94,3,0)+V15*VLOOKUP(D15,A_Stammdaten!$E$88:$G$94,2,0))*0.4*0.035*VLOOKUP(B15,A_Stammdaten!$A$99:$E$119,5,0),0)</f>
        <v>0</v>
      </c>
      <c r="H15" s="230">
        <f t="shared" si="9"/>
        <v>0</v>
      </c>
      <c r="I15" s="244">
        <f>SUMIFS(D1_SAV!$V$7:$V$402,D1_SAV!$A$7:$A$402,$B15,D1_SAV!$C$7:$C$402,$D15)</f>
        <v>0</v>
      </c>
      <c r="J15" s="245">
        <f>SUMIFS(D4_WAV!$L$5:$L$54,D4_WAV!$A$5:$A$54,$B15,D4_WAV!$C$5:$C$54,D15)
-SUMIFS(D4_WAV!$L$5:$L$54,D4_WAV!$A$5:$A$54,$B15,D4_WAV!$B$5:$B$54,"Geschäfts- oder Firmenwert",D4_WAV!$C$5:$C$54,D15)</f>
        <v>0</v>
      </c>
      <c r="K15" s="245">
        <f>AVERAGE(SUMIFS(D4_WAV!$K$5:$K$54,D4_WAV!$A$5:$A$54,B_KKAuf!$B15,D4_WAV!$C$5:$C$54,B_KKAuf!D15,D4_WAV!$B$5:$B$54,"geleistete Anzahlungen und Anlagen im Bau des Sachanlagevermögens"),SUMIFS(D4_WAV!$M$5:$M$54,D4_WAV!$A$5:$A$54,B_KKAuf!$B15,D4_WAV!$C$5:$C$54,B_KKAuf!D15,D4_WAV!$B$5:$B$54,"geleistete Anzahlungen und Anlagen im Bau des Sachanlagevermögens"))
+AVERAGE(SUMIFS(D4_WAV!$K$5:$K$54,D4_WAV!$A$5:$A$54,B_KKAuf!$B15,D4_WAV!$C$5:$C$54,B_KKAuf!D15,D4_WAV!$B$5:$B$54,"geleistete Anzahlungen auf immaterielle Vermögensgegenstände"),SUMIFS(D4_WAV!$M$5:$M$54,D4_WAV!$A$5:$A$54,B_KKAuf!$B15,D4_WAV!$C$5:$C$54,B_KKAuf!D15,D4_WAV!$B$5:$B$54,"geleistete Anzahlungen auf immaterielle Vermögensgegenstände"))</f>
        <v>0</v>
      </c>
      <c r="L15" s="197">
        <f>IF(B15="","",VLOOKUP(D15,A_Stammdaten!$E$88:$G$94,3,0))</f>
        <v>5.0700000000000002E-2</v>
      </c>
      <c r="M15" s="197">
        <f>IF(D15&gt;A_Stammdaten!$B$9,"",VLOOKUP(A_Stammdaten!$B$9,A_Stammdaten!$A$76:$B$82,2,0))</f>
        <v>3.6600000000000001E-2</v>
      </c>
      <c r="N15" s="197">
        <f>IF(D15&gt;A_Stammdaten!$B$9,"",ROUND(0.4*L15+0.6*M15,4))</f>
        <v>4.2200000000000001E-2</v>
      </c>
      <c r="O15" s="245">
        <f t="shared" si="5"/>
        <v>0</v>
      </c>
      <c r="P15" s="245">
        <f>SUMIFS(D1_SAV!$U$7:$U$402,D1_SAV!$A$7:$A$402,$B15,D1_SAV!$C$7:$C$402,B_KKAuf!$D15)</f>
        <v>0</v>
      </c>
      <c r="Q15" s="245">
        <f>SUMIFS(D4_WAV!$K$5:$K$54,D4_WAV!$A$5:$A$54,$B15,D4_WAV!$C$5:$C$54,$D15,D4_WAV!$B$5:$B$54,"&lt;&gt;"&amp;"geleistete Anzahlungen auf immaterielle Vermögensgegenstände",D4_WAV!$B$5:$B$54,"&lt;&gt;"&amp;"geleistete Anzahlungen und Anlagen im Bau des Sachanlagevermögens",D4_WAV!$B$5:$B$54,"&lt;&gt;"&amp;"Geschäfts- oder Firmenwert")</f>
        <v>0</v>
      </c>
      <c r="R15" s="245">
        <f>SUMIFS(D5_BKZ_NAKB_SoPo!$J$5:$J$54,D5_BKZ_NAKB_SoPo!$A$5:$A$54,$B15,D5_BKZ_NAKB_SoPo!$C$5:$C$54,B_KKAuf!$D15)</f>
        <v>0</v>
      </c>
      <c r="S15" s="245">
        <f>SUMIFS(D1_SAV!$W$7:$W$402,D1_SAV!$A$7:$A$402,$B15,D1_SAV!$C$7:$C$402,B_KKAuf!$D15)</f>
        <v>0</v>
      </c>
      <c r="T15" s="245">
        <f>SUMIFS(D4_WAV!$M$5:$M$54,D4_WAV!$A$5:$A$54,$B15,D4_WAV!$C$5:$C$54,$D15,D4_WAV!$B$5:$B$54,"&lt;&gt;"&amp;"geleistete Anzahlungen auf immaterielle Vermögensgegenstände",D4_WAV!$B$5:$B$54,"&lt;&gt;"&amp;"geleistete Anzahlungen und Anlagen im Bau des Sachanlagevermögens",D4_WAV!$B$5:$B$54,"&lt;&gt;"&amp;"Geschäfts- oder Firmenwert")</f>
        <v>0</v>
      </c>
      <c r="U15" s="245">
        <f>SUMIFS(D5_BKZ_NAKB_SoPo!$K$5:$K$54,D5_BKZ_NAKB_SoPo!$A$5:$A$54,$B15,D5_BKZ_NAKB_SoPo!$C$5:$C$54,B_KKAuf!$D15)</f>
        <v>0</v>
      </c>
      <c r="V15" s="245">
        <f t="shared" si="7"/>
        <v>0</v>
      </c>
      <c r="W15" s="197">
        <f>VLOOKUP(D15,A_Stammdaten!$E$88:$G$94,2,0)</f>
        <v>5.0700000000000002E-2</v>
      </c>
      <c r="X15" s="197">
        <f>VLOOKUP($D15,A_Stammdaten!$A$76:$B$82,2,0)</f>
        <v>2.9100000000000001E-2</v>
      </c>
      <c r="Y15" s="197">
        <f>IF(D15&gt;A_Stammdaten!$B$9,"",ROUND(0.4*W15+0.6*X15,4))</f>
        <v>3.7699999999999997E-2</v>
      </c>
      <c r="Z15" s="278">
        <f t="shared" si="6"/>
        <v>0</v>
      </c>
    </row>
    <row r="16" spans="1:26" x14ac:dyDescent="0.2">
      <c r="A16" s="338"/>
      <c r="B16" s="24">
        <f t="shared" ref="B16:B21" si="10">A$15</f>
        <v>0</v>
      </c>
      <c r="C16" s="336"/>
      <c r="D16" s="48">
        <v>2023</v>
      </c>
      <c r="E16" s="223">
        <f t="shared" si="8"/>
        <v>0</v>
      </c>
      <c r="F16" s="223">
        <f t="shared" si="1"/>
        <v>0</v>
      </c>
      <c r="G16" s="221">
        <f>_xlfn.IFNA((K16*VLOOKUP(D16,A_Stammdaten!$E$88:$G$94,3,0)+V16*VLOOKUP(D16,A_Stammdaten!$E$88:$G$94,2,0))*0.4*0.035*VLOOKUP(B16,A_Stammdaten!$A$99:$E$119,5,0),0)</f>
        <v>0</v>
      </c>
      <c r="H16" s="224">
        <f t="shared" si="9"/>
        <v>0</v>
      </c>
      <c r="I16" s="246">
        <f>SUMIFS(D1_SAV!$V$7:$V$402,D1_SAV!$A$7:$A$402,$B16,D1_SAV!$C$7:$C$402,$D16)</f>
        <v>0</v>
      </c>
      <c r="J16" s="241">
        <f>SUMIFS(D4_WAV!$L$5:$L$54,D4_WAV!$A$5:$A$54,$B16,D4_WAV!$C$5:$C$54,D16)
-SUMIFS(D4_WAV!$L$5:$L$54,D4_WAV!$A$5:$A$54,$B16,D4_WAV!$B$5:$B$54,"Geschäfts- oder Firmenwert",D4_WAV!$C$5:$C$54,D16)</f>
        <v>0</v>
      </c>
      <c r="K16" s="241">
        <f>AVERAGE(SUMIFS(D4_WAV!$K$5:$K$54,D4_WAV!$A$5:$A$54,B_KKAuf!$B16,D4_WAV!$C$5:$C$54,B_KKAuf!D16,D4_WAV!$B$5:$B$54,"geleistete Anzahlungen und Anlagen im Bau des Sachanlagevermögens"),SUMIFS(D4_WAV!$M$5:$M$54,D4_WAV!$A$5:$A$54,B_KKAuf!$B16,D4_WAV!$C$5:$C$54,B_KKAuf!D16,D4_WAV!$B$5:$B$54,"geleistete Anzahlungen und Anlagen im Bau des Sachanlagevermögens"))
+AVERAGE(SUMIFS(D4_WAV!$K$5:$K$54,D4_WAV!$A$5:$A$54,B_KKAuf!$B16,D4_WAV!$C$5:$C$54,B_KKAuf!D16,D4_WAV!$B$5:$B$54,"geleistete Anzahlungen auf immaterielle Vermögensgegenstände"),SUMIFS(D4_WAV!$M$5:$M$54,D4_WAV!$A$5:$A$54,B_KKAuf!$B16,D4_WAV!$C$5:$C$54,B_KKAuf!D16,D4_WAV!$B$5:$B$54,"geleistete Anzahlungen auf immaterielle Vermögensgegenstände"))</f>
        <v>0</v>
      </c>
      <c r="L16" s="199">
        <f>IF(B16="","",VLOOKUP(D16,A_Stammdaten!$E$88:$G$94,3,0))</f>
        <v>5.0700000000000002E-2</v>
      </c>
      <c r="M16" s="199">
        <f>IF(D16&gt;A_Stammdaten!$B$9,"",VLOOKUP(A_Stammdaten!$B$9,A_Stammdaten!$A$76:$B$82,2,0))</f>
        <v>3.6600000000000001E-2</v>
      </c>
      <c r="N16" s="199">
        <f>IF(D16&gt;A_Stammdaten!$B$9,"",ROUND(0.4*L16+0.6*M16,4))</f>
        <v>4.2200000000000001E-2</v>
      </c>
      <c r="O16" s="241">
        <f t="shared" si="5"/>
        <v>0</v>
      </c>
      <c r="P16" s="241">
        <f>SUMIFS(D1_SAV!$U$7:$U$402,D1_SAV!$A$7:$A$402,$B16,D1_SAV!$C$7:$C$402,B_KKAuf!$D16)</f>
        <v>0</v>
      </c>
      <c r="Q16" s="241">
        <f>SUMIFS(D4_WAV!$K$5:$K$54,D4_WAV!$A$5:$A$54,$B16,D4_WAV!$C$5:$C$54,$D16,D4_WAV!$B$5:$B$54,"&lt;&gt;"&amp;"geleistete Anzahlungen auf immaterielle Vermögensgegenstände",D4_WAV!$B$5:$B$54,"&lt;&gt;"&amp;"geleistete Anzahlungen und Anlagen im Bau des Sachanlagevermögens",D4_WAV!$B$5:$B$54,"&lt;&gt;"&amp;"Geschäfts- oder Firmenwert")</f>
        <v>0</v>
      </c>
      <c r="R16" s="241">
        <f>SUMIFS(D5_BKZ_NAKB_SoPo!$J$5:$J$54,D5_BKZ_NAKB_SoPo!$A$5:$A$54,$B16,D5_BKZ_NAKB_SoPo!$C$5:$C$54,B_KKAuf!$D16)</f>
        <v>0</v>
      </c>
      <c r="S16" s="241">
        <f>SUMIFS(D1_SAV!$W$7:$W$402,D1_SAV!$A$7:$A$402,$B16,D1_SAV!$C$7:$C$402,B_KKAuf!$D16)</f>
        <v>0</v>
      </c>
      <c r="T16" s="241">
        <f>SUMIFS(D4_WAV!$M$5:$M$54,D4_WAV!$A$5:$A$54,$B16,D4_WAV!$C$5:$C$54,$D16,D4_WAV!$B$5:$B$54,"&lt;&gt;"&amp;"geleistete Anzahlungen auf immaterielle Vermögensgegenstände",D4_WAV!$B$5:$B$54,"&lt;&gt;"&amp;"geleistete Anzahlungen und Anlagen im Bau des Sachanlagevermögens",D4_WAV!$B$5:$B$54,"&lt;&gt;"&amp;"Geschäfts- oder Firmenwert")</f>
        <v>0</v>
      </c>
      <c r="U16" s="241">
        <f>SUMIFS(D5_BKZ_NAKB_SoPo!$K$5:$K$54,D5_BKZ_NAKB_SoPo!$A$5:$A$54,$B16,D5_BKZ_NAKB_SoPo!$C$5:$C$54,B_KKAuf!$D16)</f>
        <v>0</v>
      </c>
      <c r="V16" s="241">
        <f t="shared" ref="V16:V79" si="11">AVERAGE(SUM(P16:Q16,-R16),SUM(S16:T16,-U16))</f>
        <v>0</v>
      </c>
      <c r="W16" s="199">
        <f>VLOOKUP(D16,A_Stammdaten!$E$88:$G$94,2,0)</f>
        <v>5.0700000000000002E-2</v>
      </c>
      <c r="X16" s="199">
        <f>VLOOKUP($D16,A_Stammdaten!$A$76:$B$82,2,0)</f>
        <v>4.3799999999999999E-2</v>
      </c>
      <c r="Y16" s="199">
        <f>IF(D16&gt;A_Stammdaten!$B$9,"",ROUND(0.4*W16+0.6*X16,4))</f>
        <v>4.6600000000000003E-2</v>
      </c>
      <c r="Z16" s="276">
        <f t="shared" si="6"/>
        <v>0</v>
      </c>
    </row>
    <row r="17" spans="1:26" x14ac:dyDescent="0.2">
      <c r="A17" s="338"/>
      <c r="B17" s="24">
        <f t="shared" si="10"/>
        <v>0</v>
      </c>
      <c r="C17" s="336"/>
      <c r="D17" s="48">
        <v>2024</v>
      </c>
      <c r="E17" s="223">
        <f t="shared" si="8"/>
        <v>0</v>
      </c>
      <c r="F17" s="223">
        <f t="shared" si="1"/>
        <v>0</v>
      </c>
      <c r="G17" s="221">
        <f>_xlfn.IFNA((K17*VLOOKUP(D17,A_Stammdaten!$E$88:$G$94,3,0)+V17*VLOOKUP(D17,A_Stammdaten!$E$88:$G$94,2,0))*0.4*0.035*VLOOKUP(B17,A_Stammdaten!$A$99:$E$119,5,0),0)</f>
        <v>0</v>
      </c>
      <c r="H17" s="224">
        <f t="shared" si="9"/>
        <v>0</v>
      </c>
      <c r="I17" s="246">
        <f>SUMIFS(D1_SAV!$V$7:$V$402,D1_SAV!$A$7:$A$402,$B17,D1_SAV!$C$7:$C$402,$D17)</f>
        <v>0</v>
      </c>
      <c r="J17" s="241">
        <f>SUMIFS(D4_WAV!$L$5:$L$54,D4_WAV!$A$5:$A$54,$B17,D4_WAV!$C$5:$C$54,D17)
-SUMIFS(D4_WAV!$L$5:$L$54,D4_WAV!$A$5:$A$54,$B17,D4_WAV!$B$5:$B$54,"Geschäfts- oder Firmenwert",D4_WAV!$C$5:$C$54,D17)</f>
        <v>0</v>
      </c>
      <c r="K17" s="241">
        <f>AVERAGE(SUMIFS(D4_WAV!$K$5:$K$54,D4_WAV!$A$5:$A$54,B_KKAuf!$B17,D4_WAV!$C$5:$C$54,B_KKAuf!D17,D4_WAV!$B$5:$B$54,"geleistete Anzahlungen und Anlagen im Bau des Sachanlagevermögens"),SUMIFS(D4_WAV!$M$5:$M$54,D4_WAV!$A$5:$A$54,B_KKAuf!$B17,D4_WAV!$C$5:$C$54,B_KKAuf!D17,D4_WAV!$B$5:$B$54,"geleistete Anzahlungen und Anlagen im Bau des Sachanlagevermögens"))
+AVERAGE(SUMIFS(D4_WAV!$K$5:$K$54,D4_WAV!$A$5:$A$54,B_KKAuf!$B17,D4_WAV!$C$5:$C$54,B_KKAuf!D17,D4_WAV!$B$5:$B$54,"geleistete Anzahlungen auf immaterielle Vermögensgegenstände"),SUMIFS(D4_WAV!$M$5:$M$54,D4_WAV!$A$5:$A$54,B_KKAuf!$B17,D4_WAV!$C$5:$C$54,B_KKAuf!D17,D4_WAV!$B$5:$B$54,"geleistete Anzahlungen auf immaterielle Vermögensgegenstände"))</f>
        <v>0</v>
      </c>
      <c r="L17" s="199">
        <f>IF(B17="","",VLOOKUP(D17,A_Stammdaten!$E$88:$G$94,3,0))</f>
        <v>7.2599999999999998E-2</v>
      </c>
      <c r="M17" s="199">
        <f>IF(D17&gt;A_Stammdaten!$B$9,"",VLOOKUP(A_Stammdaten!$B$9,A_Stammdaten!$A$76:$B$82,2,0))</f>
        <v>3.6600000000000001E-2</v>
      </c>
      <c r="N17" s="199">
        <f>IF(D17&gt;A_Stammdaten!$B$9,"",ROUND(0.4*L17+0.6*M17,4))</f>
        <v>5.0999999999999997E-2</v>
      </c>
      <c r="O17" s="241">
        <f t="shared" si="5"/>
        <v>0</v>
      </c>
      <c r="P17" s="241">
        <f>SUMIFS(D1_SAV!$U$7:$U$402,D1_SAV!$A$7:$A$402,$B17,D1_SAV!$C$7:$C$402,B_KKAuf!$D17)</f>
        <v>0</v>
      </c>
      <c r="Q17" s="241">
        <f>SUMIFS(D4_WAV!$K$5:$K$54,D4_WAV!$A$5:$A$54,$B17,D4_WAV!$C$5:$C$54,$D17,D4_WAV!$B$5:$B$54,"&lt;&gt;"&amp;"geleistete Anzahlungen auf immaterielle Vermögensgegenstände",D4_WAV!$B$5:$B$54,"&lt;&gt;"&amp;"geleistete Anzahlungen und Anlagen im Bau des Sachanlagevermögens",D4_WAV!$B$5:$B$54,"&lt;&gt;"&amp;"Geschäfts- oder Firmenwert")</f>
        <v>0</v>
      </c>
      <c r="R17" s="241">
        <f>SUMIFS(D5_BKZ_NAKB_SoPo!$J$5:$J$54,D5_BKZ_NAKB_SoPo!$A$5:$A$54,$B17,D5_BKZ_NAKB_SoPo!$C$5:$C$54,B_KKAuf!$D17)</f>
        <v>0</v>
      </c>
      <c r="S17" s="241">
        <f>SUMIFS(D1_SAV!$W$7:$W$402,D1_SAV!$A$7:$A$402,$B17,D1_SAV!$C$7:$C$402,B_KKAuf!$D17)</f>
        <v>0</v>
      </c>
      <c r="T17" s="241">
        <f>SUMIFS(D4_WAV!$M$5:$M$54,D4_WAV!$A$5:$A$54,$B17,D4_WAV!$C$5:$C$54,$D17,D4_WAV!$B$5:$B$54,"&lt;&gt;"&amp;"geleistete Anzahlungen auf immaterielle Vermögensgegenstände",D4_WAV!$B$5:$B$54,"&lt;&gt;"&amp;"geleistete Anzahlungen und Anlagen im Bau des Sachanlagevermögens",D4_WAV!$B$5:$B$54,"&lt;&gt;"&amp;"Geschäfts- oder Firmenwert")</f>
        <v>0</v>
      </c>
      <c r="U17" s="241">
        <f>SUMIFS(D5_BKZ_NAKB_SoPo!$K$5:$K$54,D5_BKZ_NAKB_SoPo!$A$5:$A$54,$B17,D5_BKZ_NAKB_SoPo!$C$5:$C$54,B_KKAuf!$D17)</f>
        <v>0</v>
      </c>
      <c r="V17" s="241">
        <f t="shared" si="11"/>
        <v>0</v>
      </c>
      <c r="W17" s="199">
        <f>VLOOKUP(D17,A_Stammdaten!$E$88:$G$94,2,0)</f>
        <v>6.93E-2</v>
      </c>
      <c r="X17" s="199">
        <f>VLOOKUP($D17,A_Stammdaten!$A$76:$B$82,2,0)</f>
        <v>3.8699999999999998E-2</v>
      </c>
      <c r="Y17" s="199">
        <f>IF(D17&gt;A_Stammdaten!$B$9,"",ROUND(0.4*W17+0.6*X17,4))</f>
        <v>5.0900000000000001E-2</v>
      </c>
      <c r="Z17" s="276">
        <f t="shared" si="6"/>
        <v>0</v>
      </c>
    </row>
    <row r="18" spans="1:26" x14ac:dyDescent="0.2">
      <c r="A18" s="338"/>
      <c r="B18" s="24">
        <f t="shared" si="10"/>
        <v>0</v>
      </c>
      <c r="C18" s="336"/>
      <c r="D18" s="48">
        <v>2025</v>
      </c>
      <c r="E18" s="223">
        <f t="shared" si="8"/>
        <v>0</v>
      </c>
      <c r="F18" s="223">
        <f t="shared" si="1"/>
        <v>0</v>
      </c>
      <c r="G18" s="221">
        <f>_xlfn.IFNA((K18*VLOOKUP(D18,A_Stammdaten!$E$88:$G$94,3,0)+V18*VLOOKUP(D18,A_Stammdaten!$E$88:$G$94,2,0))*0.4*0.035*VLOOKUP(B18,A_Stammdaten!$A$99:$E$119,5,0),0)</f>
        <v>0</v>
      </c>
      <c r="H18" s="224">
        <f t="shared" si="9"/>
        <v>0</v>
      </c>
      <c r="I18" s="246">
        <f>SUMIFS(D1_SAV!$V$7:$V$402,D1_SAV!$A$7:$A$402,$B18,D1_SAV!$C$7:$C$402,$D18)</f>
        <v>0</v>
      </c>
      <c r="J18" s="241">
        <f>SUMIFS(D4_WAV!$L$5:$L$54,D4_WAV!$A$5:$A$54,$B18,D4_WAV!$C$5:$C$54,D18)
-SUMIFS(D4_WAV!$L$5:$L$54,D4_WAV!$A$5:$A$54,$B18,D4_WAV!$B$5:$B$54,"Geschäfts- oder Firmenwert",D4_WAV!$C$5:$C$54,D18)</f>
        <v>0</v>
      </c>
      <c r="K18" s="241">
        <f>AVERAGE(SUMIFS(D4_WAV!$K$5:$K$54,D4_WAV!$A$5:$A$54,B_KKAuf!$B18,D4_WAV!$C$5:$C$54,B_KKAuf!D18,D4_WAV!$B$5:$B$54,"geleistete Anzahlungen und Anlagen im Bau des Sachanlagevermögens"),SUMIFS(D4_WAV!$M$5:$M$54,D4_WAV!$A$5:$A$54,B_KKAuf!$B18,D4_WAV!$C$5:$C$54,B_KKAuf!D18,D4_WAV!$B$5:$B$54,"geleistete Anzahlungen und Anlagen im Bau des Sachanlagevermögens"))
+AVERAGE(SUMIFS(D4_WAV!$K$5:$K$54,D4_WAV!$A$5:$A$54,B_KKAuf!$B18,D4_WAV!$C$5:$C$54,B_KKAuf!D18,D4_WAV!$B$5:$B$54,"geleistete Anzahlungen auf immaterielle Vermögensgegenstände"),SUMIFS(D4_WAV!$M$5:$M$54,D4_WAV!$A$5:$A$54,B_KKAuf!$B18,D4_WAV!$C$5:$C$54,B_KKAuf!D18,D4_WAV!$B$5:$B$54,"geleistete Anzahlungen auf immaterielle Vermögensgegenstände"))</f>
        <v>0</v>
      </c>
      <c r="L18" s="199">
        <f>IF(B18="","",VLOOKUP(D18,A_Stammdaten!$E$88:$G$94,3,0))</f>
        <v>7.2599999999999998E-2</v>
      </c>
      <c r="M18" s="199">
        <f>IF(D18&gt;A_Stammdaten!$B$9,"",VLOOKUP(A_Stammdaten!$B$9,A_Stammdaten!$A$76:$B$82,2,0))</f>
        <v>3.6600000000000001E-2</v>
      </c>
      <c r="N18" s="199">
        <f>IF(D18&gt;A_Stammdaten!$B$9,"",ROUND(0.4*L18+0.6*M18,4))</f>
        <v>5.0999999999999997E-2</v>
      </c>
      <c r="O18" s="241">
        <f t="shared" si="5"/>
        <v>0</v>
      </c>
      <c r="P18" s="241">
        <f>SUMIFS(D1_SAV!$U$7:$U$402,D1_SAV!$A$7:$A$402,$B18,D1_SAV!$C$7:$C$402,B_KKAuf!$D18)</f>
        <v>0</v>
      </c>
      <c r="Q18" s="241">
        <f>SUMIFS(D4_WAV!$K$5:$K$54,D4_WAV!$A$5:$A$54,$B18,D4_WAV!$C$5:$C$54,$D18,D4_WAV!$B$5:$B$54,"&lt;&gt;"&amp;"geleistete Anzahlungen auf immaterielle Vermögensgegenstände",D4_WAV!$B$5:$B$54,"&lt;&gt;"&amp;"geleistete Anzahlungen und Anlagen im Bau des Sachanlagevermögens",D4_WAV!$B$5:$B$54,"&lt;&gt;"&amp;"Geschäfts- oder Firmenwert")</f>
        <v>0</v>
      </c>
      <c r="R18" s="241">
        <f>SUMIFS(D5_BKZ_NAKB_SoPo!$J$5:$J$54,D5_BKZ_NAKB_SoPo!$A$5:$A$54,$B18,D5_BKZ_NAKB_SoPo!$C$5:$C$54,B_KKAuf!$D18)</f>
        <v>0</v>
      </c>
      <c r="S18" s="241">
        <f>SUMIFS(D1_SAV!$W$7:$W$402,D1_SAV!$A$7:$A$402,$B18,D1_SAV!$C$7:$C$402,B_KKAuf!$D18)</f>
        <v>0</v>
      </c>
      <c r="T18" s="241">
        <f>SUMIFS(D4_WAV!$M$5:$M$54,D4_WAV!$A$5:$A$54,$B18,D4_WAV!$C$5:$C$54,$D18,D4_WAV!$B$5:$B$54,"&lt;&gt;"&amp;"geleistete Anzahlungen auf immaterielle Vermögensgegenstände",D4_WAV!$B$5:$B$54,"&lt;&gt;"&amp;"geleistete Anzahlungen und Anlagen im Bau des Sachanlagevermögens",D4_WAV!$B$5:$B$54,"&lt;&gt;"&amp;"Geschäfts- oder Firmenwert")</f>
        <v>0</v>
      </c>
      <c r="U18" s="241">
        <f>SUMIFS(D5_BKZ_NAKB_SoPo!$K$5:$K$54,D5_BKZ_NAKB_SoPo!$A$5:$A$54,$B18,D5_BKZ_NAKB_SoPo!$C$5:$C$54,B_KKAuf!$D18)</f>
        <v>0</v>
      </c>
      <c r="V18" s="241">
        <f t="shared" si="11"/>
        <v>0</v>
      </c>
      <c r="W18" s="199">
        <f>VLOOKUP(D18,A_Stammdaten!$E$88:$G$94,2,0)</f>
        <v>7.0099999999999996E-2</v>
      </c>
      <c r="X18" s="199">
        <f>VLOOKUP($D18,A_Stammdaten!$A$76:$B$82,2,0)</f>
        <v>3.6600000000000001E-2</v>
      </c>
      <c r="Y18" s="199">
        <f>IF(D18&gt;A_Stammdaten!$B$9,"",ROUND(0.4*W18+0.6*X18,4))</f>
        <v>0.05</v>
      </c>
      <c r="Z18" s="276">
        <f t="shared" si="6"/>
        <v>0</v>
      </c>
    </row>
    <row r="19" spans="1:26" x14ac:dyDescent="0.2">
      <c r="A19" s="338"/>
      <c r="B19" s="24">
        <f t="shared" si="10"/>
        <v>0</v>
      </c>
      <c r="C19" s="336"/>
      <c r="D19" s="48">
        <v>2026</v>
      </c>
      <c r="E19" s="223">
        <f t="shared" si="8"/>
        <v>0</v>
      </c>
      <c r="F19" s="223">
        <f t="shared" si="1"/>
        <v>0</v>
      </c>
      <c r="G19" s="221">
        <f>_xlfn.IFNA((K19*VLOOKUP(D19,A_Stammdaten!$E$88:$G$94,3,0)+V19*VLOOKUP(D19,A_Stammdaten!$E$88:$G$94,2,0))*0.4*0.035*VLOOKUP(B19,A_Stammdaten!$A$99:$E$119,5,0),0)</f>
        <v>0</v>
      </c>
      <c r="H19" s="224">
        <f t="shared" si="9"/>
        <v>0</v>
      </c>
      <c r="I19" s="246">
        <f>SUMIFS(D1_SAV!$V$7:$V$402,D1_SAV!$A$7:$A$402,$B19,D1_SAV!$C$7:$C$402,$D19)</f>
        <v>0</v>
      </c>
      <c r="J19" s="241">
        <f>SUMIFS(D4_WAV!$L$5:$L$54,D4_WAV!$A$5:$A$54,$B19,D4_WAV!$C$5:$C$54,D19)
-SUMIFS(D4_WAV!$L$5:$L$54,D4_WAV!$A$5:$A$54,$B19,D4_WAV!$B$5:$B$54,"Geschäfts- oder Firmenwert",D4_WAV!$C$5:$C$54,D19)</f>
        <v>0</v>
      </c>
      <c r="K19" s="241">
        <f>AVERAGE(SUMIFS(D4_WAV!$K$5:$K$54,D4_WAV!$A$5:$A$54,B_KKAuf!$B19,D4_WAV!$C$5:$C$54,B_KKAuf!D19,D4_WAV!$B$5:$B$54,"geleistete Anzahlungen und Anlagen im Bau des Sachanlagevermögens"),SUMIFS(D4_WAV!$M$5:$M$54,D4_WAV!$A$5:$A$54,B_KKAuf!$B19,D4_WAV!$C$5:$C$54,B_KKAuf!D19,D4_WAV!$B$5:$B$54,"geleistete Anzahlungen und Anlagen im Bau des Sachanlagevermögens"))
+AVERAGE(SUMIFS(D4_WAV!$K$5:$K$54,D4_WAV!$A$5:$A$54,B_KKAuf!$B19,D4_WAV!$C$5:$C$54,B_KKAuf!D19,D4_WAV!$B$5:$B$54,"geleistete Anzahlungen auf immaterielle Vermögensgegenstände"),SUMIFS(D4_WAV!$M$5:$M$54,D4_WAV!$A$5:$A$54,B_KKAuf!$B19,D4_WAV!$C$5:$C$54,B_KKAuf!D19,D4_WAV!$B$5:$B$54,"geleistete Anzahlungen auf immaterielle Vermögensgegenstände"))</f>
        <v>0</v>
      </c>
      <c r="L19" s="199">
        <f>IF(B19="","",VLOOKUP(D19,A_Stammdaten!$E$88:$G$94,3,0))</f>
        <v>7.2599999999999998E-2</v>
      </c>
      <c r="M19" s="199">
        <f>IF(D19&gt;A_Stammdaten!$B$9,"",VLOOKUP(A_Stammdaten!$B$9,A_Stammdaten!$A$76:$B$82,2,0))</f>
        <v>3.6600000000000001E-2</v>
      </c>
      <c r="N19" s="199">
        <f>IF(D19&gt;A_Stammdaten!$B$9,"",ROUND(0.4*L19+0.6*M19,4))</f>
        <v>5.0999999999999997E-2</v>
      </c>
      <c r="O19" s="241">
        <f t="shared" si="5"/>
        <v>0</v>
      </c>
      <c r="P19" s="241">
        <f>SUMIFS(D1_SAV!$U$7:$U$402,D1_SAV!$A$7:$A$402,$B19,D1_SAV!$C$7:$C$402,B_KKAuf!$D19)</f>
        <v>0</v>
      </c>
      <c r="Q19" s="241">
        <f>SUMIFS(D4_WAV!$K$5:$K$54,D4_WAV!$A$5:$A$54,$B19,D4_WAV!$C$5:$C$54,$D19,D4_WAV!$B$5:$B$54,"&lt;&gt;"&amp;"geleistete Anzahlungen auf immaterielle Vermögensgegenstände",D4_WAV!$B$5:$B$54,"&lt;&gt;"&amp;"geleistete Anzahlungen und Anlagen im Bau des Sachanlagevermögens",D4_WAV!$B$5:$B$54,"&lt;&gt;"&amp;"Geschäfts- oder Firmenwert")</f>
        <v>0</v>
      </c>
      <c r="R19" s="241">
        <f>SUMIFS(D5_BKZ_NAKB_SoPo!$J$5:$J$54,D5_BKZ_NAKB_SoPo!$A$5:$A$54,$B19,D5_BKZ_NAKB_SoPo!$C$5:$C$54,B_KKAuf!$D19)</f>
        <v>0</v>
      </c>
      <c r="S19" s="241">
        <f>SUMIFS(D1_SAV!$W$7:$W$402,D1_SAV!$A$7:$A$402,$B19,D1_SAV!$C$7:$C$402,B_KKAuf!$D19)</f>
        <v>0</v>
      </c>
      <c r="T19" s="241">
        <f>SUMIFS(D4_WAV!$M$5:$M$54,D4_WAV!$A$5:$A$54,$B19,D4_WAV!$C$5:$C$54,$D19,D4_WAV!$B$5:$B$54,"&lt;&gt;"&amp;"geleistete Anzahlungen auf immaterielle Vermögensgegenstände",D4_WAV!$B$5:$B$54,"&lt;&gt;"&amp;"geleistete Anzahlungen und Anlagen im Bau des Sachanlagevermögens",D4_WAV!$B$5:$B$54,"&lt;&gt;"&amp;"Geschäfts- oder Firmenwert")</f>
        <v>0</v>
      </c>
      <c r="U19" s="241">
        <f>SUMIFS(D5_BKZ_NAKB_SoPo!$K$5:$K$54,D5_BKZ_NAKB_SoPo!$A$5:$A$54,$B19,D5_BKZ_NAKB_SoPo!$C$5:$C$54,B_KKAuf!$D19)</f>
        <v>0</v>
      </c>
      <c r="V19" s="241">
        <f t="shared" si="11"/>
        <v>0</v>
      </c>
      <c r="W19" s="199">
        <f>VLOOKUP(D19,A_Stammdaten!$E$88:$G$94,2,0)</f>
        <v>7.2599999999999998E-2</v>
      </c>
      <c r="X19" s="199">
        <f>VLOOKUP($D19,A_Stammdaten!$A$76:$B$82,2,0)</f>
        <v>3.6600000000000001E-2</v>
      </c>
      <c r="Y19" s="199">
        <f>IF(D19&gt;A_Stammdaten!$B$9,"",ROUND(0.4*W19+0.6*X19,4))</f>
        <v>5.0999999999999997E-2</v>
      </c>
      <c r="Z19" s="276">
        <f t="shared" si="6"/>
        <v>0</v>
      </c>
    </row>
    <row r="20" spans="1:26" x14ac:dyDescent="0.2">
      <c r="A20" s="338"/>
      <c r="B20" s="24">
        <f t="shared" si="10"/>
        <v>0</v>
      </c>
      <c r="C20" s="336"/>
      <c r="D20" s="48">
        <v>2027</v>
      </c>
      <c r="E20" s="223">
        <f t="shared" si="8"/>
        <v>0</v>
      </c>
      <c r="F20" s="223">
        <f t="shared" si="1"/>
        <v>0</v>
      </c>
      <c r="G20" s="221">
        <f>_xlfn.IFNA((K20*VLOOKUP(D20,A_Stammdaten!$E$88:$G$94,3,0)+V20*VLOOKUP(D20,A_Stammdaten!$E$88:$G$94,2,0))*0.4*0.035*VLOOKUP(B20,A_Stammdaten!$A$99:$E$119,5,0),0)</f>
        <v>0</v>
      </c>
      <c r="H20" s="224">
        <f t="shared" si="9"/>
        <v>0</v>
      </c>
      <c r="I20" s="246">
        <f>SUMIFS(D1_SAV!$V$7:$V$402,D1_SAV!$A$7:$A$402,$B20,D1_SAV!$C$7:$C$402,$D20)</f>
        <v>0</v>
      </c>
      <c r="J20" s="241">
        <f>SUMIFS(D4_WAV!$L$5:$L$54,D4_WAV!$A$5:$A$54,$B20,D4_WAV!$C$5:$C$54,D20)
-SUMIFS(D4_WAV!$L$5:$L$54,D4_WAV!$A$5:$A$54,$B20,D4_WAV!$B$5:$B$54,"Geschäfts- oder Firmenwert",D4_WAV!$C$5:$C$54,D20)</f>
        <v>0</v>
      </c>
      <c r="K20" s="241">
        <f>AVERAGE(SUMIFS(D4_WAV!$K$5:$K$54,D4_WAV!$A$5:$A$54,B_KKAuf!$B20,D4_WAV!$C$5:$C$54,B_KKAuf!D20,D4_WAV!$B$5:$B$54,"geleistete Anzahlungen und Anlagen im Bau des Sachanlagevermögens"),SUMIFS(D4_WAV!$M$5:$M$54,D4_WAV!$A$5:$A$54,B_KKAuf!$B20,D4_WAV!$C$5:$C$54,B_KKAuf!D20,D4_WAV!$B$5:$B$54,"geleistete Anzahlungen und Anlagen im Bau des Sachanlagevermögens"))
+AVERAGE(SUMIFS(D4_WAV!$K$5:$K$54,D4_WAV!$A$5:$A$54,B_KKAuf!$B20,D4_WAV!$C$5:$C$54,B_KKAuf!D20,D4_WAV!$B$5:$B$54,"geleistete Anzahlungen auf immaterielle Vermögensgegenstände"),SUMIFS(D4_WAV!$M$5:$M$54,D4_WAV!$A$5:$A$54,B_KKAuf!$B20,D4_WAV!$C$5:$C$54,B_KKAuf!D20,D4_WAV!$B$5:$B$54,"geleistete Anzahlungen auf immaterielle Vermögensgegenstände"))</f>
        <v>0</v>
      </c>
      <c r="L20" s="199">
        <f>IF(B20="","",VLOOKUP(D20,A_Stammdaten!$E$88:$G$94,3,0))</f>
        <v>7.2599999999999998E-2</v>
      </c>
      <c r="M20" s="199">
        <f>IF(D20&gt;A_Stammdaten!$B$9,"",VLOOKUP(A_Stammdaten!$B$9,A_Stammdaten!$A$76:$B$82,2,0))</f>
        <v>3.6600000000000001E-2</v>
      </c>
      <c r="N20" s="199">
        <f>IF(D20&gt;A_Stammdaten!$B$9,"",ROUND(0.4*L20+0.6*M20,4))</f>
        <v>5.0999999999999997E-2</v>
      </c>
      <c r="O20" s="241">
        <f t="shared" si="5"/>
        <v>0</v>
      </c>
      <c r="P20" s="241">
        <f>SUMIFS(D1_SAV!$U$7:$U$402,D1_SAV!$A$7:$A$402,$B20,D1_SAV!$C$7:$C$402,B_KKAuf!$D20)</f>
        <v>0</v>
      </c>
      <c r="Q20" s="241">
        <f>SUMIFS(D4_WAV!$K$5:$K$54,D4_WAV!$A$5:$A$54,$B20,D4_WAV!$C$5:$C$54,$D20,D4_WAV!$B$5:$B$54,"&lt;&gt;"&amp;"geleistete Anzahlungen auf immaterielle Vermögensgegenstände",D4_WAV!$B$5:$B$54,"&lt;&gt;"&amp;"geleistete Anzahlungen und Anlagen im Bau des Sachanlagevermögens",D4_WAV!$B$5:$B$54,"&lt;&gt;"&amp;"Geschäfts- oder Firmenwert")</f>
        <v>0</v>
      </c>
      <c r="R20" s="241">
        <f>SUMIFS(D5_BKZ_NAKB_SoPo!$J$5:$J$54,D5_BKZ_NAKB_SoPo!$A$5:$A$54,$B20,D5_BKZ_NAKB_SoPo!$C$5:$C$54,B_KKAuf!$D20)</f>
        <v>0</v>
      </c>
      <c r="S20" s="241">
        <f>SUMIFS(D1_SAV!$W$7:$W$402,D1_SAV!$A$7:$A$402,$B20,D1_SAV!$C$7:$C$402,B_KKAuf!$D20)</f>
        <v>0</v>
      </c>
      <c r="T20" s="241">
        <f>SUMIFS(D4_WAV!$M$5:$M$54,D4_WAV!$A$5:$A$54,$B20,D4_WAV!$C$5:$C$54,$D20,D4_WAV!$B$5:$B$54,"&lt;&gt;"&amp;"geleistete Anzahlungen auf immaterielle Vermögensgegenstände",D4_WAV!$B$5:$B$54,"&lt;&gt;"&amp;"geleistete Anzahlungen und Anlagen im Bau des Sachanlagevermögens",D4_WAV!$B$5:$B$54,"&lt;&gt;"&amp;"Geschäfts- oder Firmenwert")</f>
        <v>0</v>
      </c>
      <c r="U20" s="241">
        <f>SUMIFS(D5_BKZ_NAKB_SoPo!$K$5:$K$54,D5_BKZ_NAKB_SoPo!$A$5:$A$54,$B20,D5_BKZ_NAKB_SoPo!$C$5:$C$54,B_KKAuf!$D20)</f>
        <v>0</v>
      </c>
      <c r="V20" s="241">
        <f t="shared" si="11"/>
        <v>0</v>
      </c>
      <c r="W20" s="199">
        <f>VLOOKUP(D20,A_Stammdaten!$E$88:$G$94,2,0)</f>
        <v>7.2599999999999998E-2</v>
      </c>
      <c r="X20" s="199">
        <f>VLOOKUP($D20,A_Stammdaten!$A$76:$B$82,2,0)</f>
        <v>3.6600000000000001E-2</v>
      </c>
      <c r="Y20" s="199">
        <f>IF(D20&gt;A_Stammdaten!$B$9,"",ROUND(0.4*W20+0.6*X20,4))</f>
        <v>5.0999999999999997E-2</v>
      </c>
      <c r="Z20" s="276">
        <f t="shared" si="6"/>
        <v>0</v>
      </c>
    </row>
    <row r="21" spans="1:26" ht="15" thickBot="1" x14ac:dyDescent="0.25">
      <c r="A21" s="339"/>
      <c r="B21" s="41">
        <f t="shared" si="10"/>
        <v>0</v>
      </c>
      <c r="C21" s="337"/>
      <c r="D21" s="49">
        <v>2028</v>
      </c>
      <c r="E21" s="225">
        <f t="shared" si="8"/>
        <v>0</v>
      </c>
      <c r="F21" s="225">
        <f t="shared" si="1"/>
        <v>0</v>
      </c>
      <c r="G21" s="226">
        <f>_xlfn.IFNA((K21*VLOOKUP(D21,A_Stammdaten!$E$88:$G$94,3,0)+V21*VLOOKUP(D21,A_Stammdaten!$E$88:$G$94,2,0))*0.4*0.035*VLOOKUP(B21,A_Stammdaten!$A$99:$E$119,5,0),0)</f>
        <v>0</v>
      </c>
      <c r="H21" s="227">
        <f t="shared" si="9"/>
        <v>0</v>
      </c>
      <c r="I21" s="247">
        <f>SUMIFS(D1_SAV!$V$7:$V$402,D1_SAV!$A$7:$A$402,$B21,D1_SAV!$C$7:$C$402,$D21)</f>
        <v>0</v>
      </c>
      <c r="J21" s="243">
        <f>SUMIFS(D4_WAV!$L$5:$L$54,D4_WAV!$A$5:$A$54,$B21,D4_WAV!$C$5:$C$54,D21)
-SUMIFS(D4_WAV!$L$5:$L$54,D4_WAV!$A$5:$A$54,$B21,D4_WAV!$B$5:$B$54,"Geschäfts- oder Firmenwert",D4_WAV!$C$5:$C$54,D21)</f>
        <v>0</v>
      </c>
      <c r="K21" s="243">
        <f>AVERAGE(SUMIFS(D4_WAV!$K$5:$K$54,D4_WAV!$A$5:$A$54,B_KKAuf!$B21,D4_WAV!$C$5:$C$54,B_KKAuf!D21,D4_WAV!$B$5:$B$54,"geleistete Anzahlungen und Anlagen im Bau des Sachanlagevermögens"),SUMIFS(D4_WAV!$M$5:$M$54,D4_WAV!$A$5:$A$54,B_KKAuf!$B21,D4_WAV!$C$5:$C$54,B_KKAuf!D21,D4_WAV!$B$5:$B$54,"geleistete Anzahlungen und Anlagen im Bau des Sachanlagevermögens"))
+AVERAGE(SUMIFS(D4_WAV!$K$5:$K$54,D4_WAV!$A$5:$A$54,B_KKAuf!$B21,D4_WAV!$C$5:$C$54,B_KKAuf!D21,D4_WAV!$B$5:$B$54,"geleistete Anzahlungen auf immaterielle Vermögensgegenstände"),SUMIFS(D4_WAV!$M$5:$M$54,D4_WAV!$A$5:$A$54,B_KKAuf!$B21,D4_WAV!$C$5:$C$54,B_KKAuf!D21,D4_WAV!$B$5:$B$54,"geleistete Anzahlungen auf immaterielle Vermögensgegenstände"))</f>
        <v>0</v>
      </c>
      <c r="L21" s="200">
        <f>IF(B21="","",VLOOKUP(D21,A_Stammdaten!$E$88:$G$94,3,0))</f>
        <v>0</v>
      </c>
      <c r="M21" s="200" t="str">
        <f>IF(D21&gt;A_Stammdaten!$B$9,"",VLOOKUP(A_Stammdaten!$B$9,A_Stammdaten!$A$76:$B$82,2,0))</f>
        <v/>
      </c>
      <c r="N21" s="200" t="str">
        <f>IF(D21&gt;A_Stammdaten!$B$9,"",ROUND(0.4*L21+0.6*M21,4))</f>
        <v/>
      </c>
      <c r="O21" s="243">
        <f t="shared" si="5"/>
        <v>0</v>
      </c>
      <c r="P21" s="243">
        <f>SUMIFS(D1_SAV!$U$7:$U$402,D1_SAV!$A$7:$A$402,$B21,D1_SAV!$C$7:$C$402,B_KKAuf!$D21)</f>
        <v>0</v>
      </c>
      <c r="Q21" s="243">
        <f>SUMIFS(D4_WAV!$K$5:$K$54,D4_WAV!$A$5:$A$54,$B21,D4_WAV!$C$5:$C$54,$D21,D4_WAV!$B$5:$B$54,"&lt;&gt;"&amp;"geleistete Anzahlungen auf immaterielle Vermögensgegenstände",D4_WAV!$B$5:$B$54,"&lt;&gt;"&amp;"geleistete Anzahlungen und Anlagen im Bau des Sachanlagevermögens",D4_WAV!$B$5:$B$54,"&lt;&gt;"&amp;"Geschäfts- oder Firmenwert")</f>
        <v>0</v>
      </c>
      <c r="R21" s="243">
        <f>SUMIFS(D5_BKZ_NAKB_SoPo!$J$5:$J$54,D5_BKZ_NAKB_SoPo!$A$5:$A$54,$B21,D5_BKZ_NAKB_SoPo!$C$5:$C$54,B_KKAuf!$D21)</f>
        <v>0</v>
      </c>
      <c r="S21" s="243">
        <f>SUMIFS(D1_SAV!$W$7:$W$402,D1_SAV!$A$7:$A$402,$B21,D1_SAV!$C$7:$C$402,B_KKAuf!$D21)</f>
        <v>0</v>
      </c>
      <c r="T21" s="243">
        <f>SUMIFS(D4_WAV!$M$5:$M$54,D4_WAV!$A$5:$A$54,$B21,D4_WAV!$C$5:$C$54,$D21,D4_WAV!$B$5:$B$54,"&lt;&gt;"&amp;"geleistete Anzahlungen auf immaterielle Vermögensgegenstände",D4_WAV!$B$5:$B$54,"&lt;&gt;"&amp;"geleistete Anzahlungen und Anlagen im Bau des Sachanlagevermögens",D4_WAV!$B$5:$B$54,"&lt;&gt;"&amp;"Geschäfts- oder Firmenwert")</f>
        <v>0</v>
      </c>
      <c r="U21" s="243">
        <f>SUMIFS(D5_BKZ_NAKB_SoPo!$K$5:$K$54,D5_BKZ_NAKB_SoPo!$A$5:$A$54,$B21,D5_BKZ_NAKB_SoPo!$C$5:$C$54,B_KKAuf!$D21)</f>
        <v>0</v>
      </c>
      <c r="V21" s="243">
        <f t="shared" si="11"/>
        <v>0</v>
      </c>
      <c r="W21" s="200">
        <f>VLOOKUP(D21,A_Stammdaten!$E$88:$G$94,2,0)</f>
        <v>0</v>
      </c>
      <c r="X21" s="200">
        <f>VLOOKUP($D21,A_Stammdaten!$A$76:$B$82,2,0)</f>
        <v>0</v>
      </c>
      <c r="Y21" s="200" t="str">
        <f>IF(D21&gt;A_Stammdaten!$B$9,"",ROUND(0.4*W21+0.6*X21,4))</f>
        <v/>
      </c>
      <c r="Z21" s="277">
        <f t="shared" si="6"/>
        <v>0</v>
      </c>
    </row>
    <row r="22" spans="1:26" x14ac:dyDescent="0.2">
      <c r="A22" s="332">
        <f>A_Stammdaten!A101</f>
        <v>0</v>
      </c>
      <c r="B22" s="40">
        <f>A$22</f>
        <v>0</v>
      </c>
      <c r="C22" s="335">
        <f>A_Stammdaten!B$101</f>
        <v>0</v>
      </c>
      <c r="D22" s="47">
        <v>2022</v>
      </c>
      <c r="E22" s="228">
        <f t="shared" si="8"/>
        <v>0</v>
      </c>
      <c r="F22" s="228">
        <f t="shared" si="1"/>
        <v>0</v>
      </c>
      <c r="G22" s="229">
        <f>_xlfn.IFNA((K22*VLOOKUP(D22,A_Stammdaten!$E$88:$G$94,3,0)+V22*VLOOKUP(D22,A_Stammdaten!$E$88:$G$94,2,0))*0.4*0.035*VLOOKUP(B22,A_Stammdaten!$A$99:$E$119,5,0),0)</f>
        <v>0</v>
      </c>
      <c r="H22" s="230">
        <f t="shared" si="9"/>
        <v>0</v>
      </c>
      <c r="I22" s="248">
        <f>SUMIFS(D1_SAV!$V$7:$V$402,D1_SAV!$A$7:$A$402,$B22,D1_SAV!$C$7:$C$402,$D22)</f>
        <v>0</v>
      </c>
      <c r="J22" s="239">
        <f>SUMIFS(D4_WAV!$L$5:$L$54,D4_WAV!$A$5:$A$54,$B22,D4_WAV!$C$5:$C$54,D22)
-SUMIFS(D4_WAV!$L$5:$L$54,D4_WAV!$A$5:$A$54,$B22,D4_WAV!$B$5:$B$54,"Geschäfts- oder Firmenwert",D4_WAV!$C$5:$C$54,D22)</f>
        <v>0</v>
      </c>
      <c r="K22" s="239">
        <f>AVERAGE(SUMIFS(D4_WAV!$K$5:$K$54,D4_WAV!$A$5:$A$54,B_KKAuf!$B22,D4_WAV!$C$5:$C$54,B_KKAuf!D22,D4_WAV!$B$5:$B$54,"geleistete Anzahlungen und Anlagen im Bau des Sachanlagevermögens"),SUMIFS(D4_WAV!$M$5:$M$54,D4_WAV!$A$5:$A$54,B_KKAuf!$B22,D4_WAV!$C$5:$C$54,B_KKAuf!D22,D4_WAV!$B$5:$B$54,"geleistete Anzahlungen und Anlagen im Bau des Sachanlagevermögens"))
+AVERAGE(SUMIFS(D4_WAV!$K$5:$K$54,D4_WAV!$A$5:$A$54,B_KKAuf!$B22,D4_WAV!$C$5:$C$54,B_KKAuf!D22,D4_WAV!$B$5:$B$54,"geleistete Anzahlungen auf immaterielle Vermögensgegenstände"),SUMIFS(D4_WAV!$M$5:$M$54,D4_WAV!$A$5:$A$54,B_KKAuf!$B22,D4_WAV!$C$5:$C$54,B_KKAuf!D22,D4_WAV!$B$5:$B$54,"geleistete Anzahlungen auf immaterielle Vermögensgegenstände"))</f>
        <v>0</v>
      </c>
      <c r="L22" s="197">
        <f>IF(B22="","",VLOOKUP(D22,A_Stammdaten!$E$88:$G$94,3,0))</f>
        <v>5.0700000000000002E-2</v>
      </c>
      <c r="M22" s="197">
        <f>IF(D22&gt;A_Stammdaten!$B$9,"",VLOOKUP(A_Stammdaten!$B$9,A_Stammdaten!$A$76:$B$82,2,0))</f>
        <v>3.6600000000000001E-2</v>
      </c>
      <c r="N22" s="197">
        <f>IF(D22&gt;A_Stammdaten!$B$9,"",ROUND(0.4*L22+0.6*M22,4))</f>
        <v>4.2200000000000001E-2</v>
      </c>
      <c r="O22" s="239">
        <f t="shared" si="5"/>
        <v>0</v>
      </c>
      <c r="P22" s="239">
        <f>SUMIFS(D1_SAV!$U$7:$U$402,D1_SAV!$A$7:$A$402,$B22,D1_SAV!$C$7:$C$402,B_KKAuf!$D22)</f>
        <v>0</v>
      </c>
      <c r="Q22" s="239">
        <f>SUMIFS(D4_WAV!$K$5:$K$54,D4_WAV!$A$5:$A$54,$B22,D4_WAV!$C$5:$C$54,$D22,D4_WAV!$B$5:$B$54,"&lt;&gt;"&amp;"geleistete Anzahlungen auf immaterielle Vermögensgegenstände",D4_WAV!$B$5:$B$54,"&lt;&gt;"&amp;"geleistete Anzahlungen und Anlagen im Bau des Sachanlagevermögens",D4_WAV!$B$5:$B$54,"&lt;&gt;"&amp;"Geschäfts- oder Firmenwert")</f>
        <v>0</v>
      </c>
      <c r="R22" s="239">
        <f>SUMIFS(D5_BKZ_NAKB_SoPo!$J$5:$J$54,D5_BKZ_NAKB_SoPo!$A$5:$A$54,$B22,D5_BKZ_NAKB_SoPo!$C$5:$C$54,B_KKAuf!$D22)</f>
        <v>0</v>
      </c>
      <c r="S22" s="239">
        <f>SUMIFS(D1_SAV!$W$7:$W$402,D1_SAV!$A$7:$A$402,$B22,D1_SAV!$C$7:$C$402,B_KKAuf!$D22)</f>
        <v>0</v>
      </c>
      <c r="T22" s="239">
        <f>SUMIFS(D4_WAV!$M$5:$M$54,D4_WAV!$A$5:$A$54,$B22,D4_WAV!$C$5:$C$54,$D22,D4_WAV!$B$5:$B$54,"&lt;&gt;"&amp;"geleistete Anzahlungen auf immaterielle Vermögensgegenstände",D4_WAV!$B$5:$B$54,"&lt;&gt;"&amp;"geleistete Anzahlungen und Anlagen im Bau des Sachanlagevermögens",D4_WAV!$B$5:$B$54,"&lt;&gt;"&amp;"Geschäfts- oder Firmenwert")</f>
        <v>0</v>
      </c>
      <c r="U22" s="239">
        <f>SUMIFS(D5_BKZ_NAKB_SoPo!$K$5:$K$54,D5_BKZ_NAKB_SoPo!$A$5:$A$54,$B22,D5_BKZ_NAKB_SoPo!$C$5:$C$54,B_KKAuf!$D22)</f>
        <v>0</v>
      </c>
      <c r="V22" s="239">
        <f t="shared" si="11"/>
        <v>0</v>
      </c>
      <c r="W22" s="197">
        <f>VLOOKUP(D22,A_Stammdaten!$E$88:$G$94,2,0)</f>
        <v>5.0700000000000002E-2</v>
      </c>
      <c r="X22" s="197">
        <f>VLOOKUP($D22,A_Stammdaten!$A$76:$B$82,2,0)</f>
        <v>2.9100000000000001E-2</v>
      </c>
      <c r="Y22" s="197">
        <f>IF(D22&gt;A_Stammdaten!$B$9,"",ROUND(0.4*W22+0.6*X22,4))</f>
        <v>3.7699999999999997E-2</v>
      </c>
      <c r="Z22" s="275">
        <f t="shared" si="6"/>
        <v>0</v>
      </c>
    </row>
    <row r="23" spans="1:26" x14ac:dyDescent="0.2">
      <c r="A23" s="338"/>
      <c r="B23" s="24">
        <f t="shared" ref="B23:B28" si="12">A$22</f>
        <v>0</v>
      </c>
      <c r="C23" s="336"/>
      <c r="D23" s="48">
        <v>2023</v>
      </c>
      <c r="E23" s="223">
        <f t="shared" si="8"/>
        <v>0</v>
      </c>
      <c r="F23" s="223">
        <f t="shared" si="1"/>
        <v>0</v>
      </c>
      <c r="G23" s="221">
        <f>_xlfn.IFNA((K23*VLOOKUP(D23,A_Stammdaten!$E$88:$G$94,3,0)+V23*VLOOKUP(D23,A_Stammdaten!$E$88:$G$94,2,0))*0.4*0.035*VLOOKUP(B23,A_Stammdaten!$A$99:$E$119,5,0),0)</f>
        <v>0</v>
      </c>
      <c r="H23" s="224">
        <f t="shared" si="9"/>
        <v>0</v>
      </c>
      <c r="I23" s="246">
        <f>SUMIFS(D1_SAV!$V$7:$V$402,D1_SAV!$A$7:$A$402,$B23,D1_SAV!$C$7:$C$402,$D23)</f>
        <v>0</v>
      </c>
      <c r="J23" s="241">
        <f>SUMIFS(D4_WAV!$L$5:$L$54,D4_WAV!$A$5:$A$54,$B23,D4_WAV!$C$5:$C$54,D23)
-SUMIFS(D4_WAV!$L$5:$L$54,D4_WAV!$A$5:$A$54,$B23,D4_WAV!$B$5:$B$54,"Geschäfts- oder Firmenwert",D4_WAV!$C$5:$C$54,D23)</f>
        <v>0</v>
      </c>
      <c r="K23" s="241">
        <f>AVERAGE(SUMIFS(D4_WAV!$K$5:$K$54,D4_WAV!$A$5:$A$54,B_KKAuf!$B23,D4_WAV!$C$5:$C$54,B_KKAuf!D23,D4_WAV!$B$5:$B$54,"geleistete Anzahlungen und Anlagen im Bau des Sachanlagevermögens"),SUMIFS(D4_WAV!$M$5:$M$54,D4_WAV!$A$5:$A$54,B_KKAuf!$B23,D4_WAV!$C$5:$C$54,B_KKAuf!D23,D4_WAV!$B$5:$B$54,"geleistete Anzahlungen und Anlagen im Bau des Sachanlagevermögens"))
+AVERAGE(SUMIFS(D4_WAV!$K$5:$K$54,D4_WAV!$A$5:$A$54,B_KKAuf!$B23,D4_WAV!$C$5:$C$54,B_KKAuf!D23,D4_WAV!$B$5:$B$54,"geleistete Anzahlungen auf immaterielle Vermögensgegenstände"),SUMIFS(D4_WAV!$M$5:$M$54,D4_WAV!$A$5:$A$54,B_KKAuf!$B23,D4_WAV!$C$5:$C$54,B_KKAuf!D23,D4_WAV!$B$5:$B$54,"geleistete Anzahlungen auf immaterielle Vermögensgegenstände"))</f>
        <v>0</v>
      </c>
      <c r="L23" s="199">
        <f>IF(B23="","",VLOOKUP(D23,A_Stammdaten!$E$88:$G$94,3,0))</f>
        <v>5.0700000000000002E-2</v>
      </c>
      <c r="M23" s="199">
        <f>IF(D23&gt;A_Stammdaten!$B$9,"",VLOOKUP(A_Stammdaten!$B$9,A_Stammdaten!$A$76:$B$82,2,0))</f>
        <v>3.6600000000000001E-2</v>
      </c>
      <c r="N23" s="199">
        <f>IF(D23&gt;A_Stammdaten!$B$9,"",ROUND(0.4*L23+0.6*M23,4))</f>
        <v>4.2200000000000001E-2</v>
      </c>
      <c r="O23" s="241">
        <f t="shared" si="5"/>
        <v>0</v>
      </c>
      <c r="P23" s="241">
        <f>SUMIFS(D1_SAV!$U$7:$U$402,D1_SAV!$A$7:$A$402,$B23,D1_SAV!$C$7:$C$402,B_KKAuf!$D23)</f>
        <v>0</v>
      </c>
      <c r="Q23" s="241">
        <f>SUMIFS(D4_WAV!$K$5:$K$54,D4_WAV!$A$5:$A$54,$B23,D4_WAV!$C$5:$C$54,$D23,D4_WAV!$B$5:$B$54,"&lt;&gt;"&amp;"geleistete Anzahlungen auf immaterielle Vermögensgegenstände",D4_WAV!$B$5:$B$54,"&lt;&gt;"&amp;"geleistete Anzahlungen und Anlagen im Bau des Sachanlagevermögens",D4_WAV!$B$5:$B$54,"&lt;&gt;"&amp;"Geschäfts- oder Firmenwert")</f>
        <v>0</v>
      </c>
      <c r="R23" s="241">
        <f>SUMIFS(D5_BKZ_NAKB_SoPo!$J$5:$J$54,D5_BKZ_NAKB_SoPo!$A$5:$A$54,$B23,D5_BKZ_NAKB_SoPo!$C$5:$C$54,B_KKAuf!$D23)</f>
        <v>0</v>
      </c>
      <c r="S23" s="241">
        <f>SUMIFS(D1_SAV!$W$7:$W$402,D1_SAV!$A$7:$A$402,$B23,D1_SAV!$C$7:$C$402,B_KKAuf!$D23)</f>
        <v>0</v>
      </c>
      <c r="T23" s="241">
        <f>SUMIFS(D4_WAV!$M$5:$M$54,D4_WAV!$A$5:$A$54,$B23,D4_WAV!$C$5:$C$54,$D23,D4_WAV!$B$5:$B$54,"&lt;&gt;"&amp;"geleistete Anzahlungen auf immaterielle Vermögensgegenstände",D4_WAV!$B$5:$B$54,"&lt;&gt;"&amp;"geleistete Anzahlungen und Anlagen im Bau des Sachanlagevermögens",D4_WAV!$B$5:$B$54,"&lt;&gt;"&amp;"Geschäfts- oder Firmenwert")</f>
        <v>0</v>
      </c>
      <c r="U23" s="241">
        <f>SUMIFS(D5_BKZ_NAKB_SoPo!$K$5:$K$54,D5_BKZ_NAKB_SoPo!$A$5:$A$54,$B23,D5_BKZ_NAKB_SoPo!$C$5:$C$54,B_KKAuf!$D23)</f>
        <v>0</v>
      </c>
      <c r="V23" s="241">
        <f t="shared" si="11"/>
        <v>0</v>
      </c>
      <c r="W23" s="199">
        <f>VLOOKUP(D23,A_Stammdaten!$E$88:$G$94,2,0)</f>
        <v>5.0700000000000002E-2</v>
      </c>
      <c r="X23" s="199">
        <f>VLOOKUP($D23,A_Stammdaten!$A$76:$B$82,2,0)</f>
        <v>4.3799999999999999E-2</v>
      </c>
      <c r="Y23" s="199">
        <f>IF(D23&gt;A_Stammdaten!$B$9,"",ROUND(0.4*W23+0.6*X23,4))</f>
        <v>4.6600000000000003E-2</v>
      </c>
      <c r="Z23" s="276">
        <f t="shared" si="6"/>
        <v>0</v>
      </c>
    </row>
    <row r="24" spans="1:26" x14ac:dyDescent="0.2">
      <c r="A24" s="338"/>
      <c r="B24" s="24">
        <f t="shared" si="12"/>
        <v>0</v>
      </c>
      <c r="C24" s="336"/>
      <c r="D24" s="48">
        <v>2024</v>
      </c>
      <c r="E24" s="223">
        <f t="shared" si="8"/>
        <v>0</v>
      </c>
      <c r="F24" s="223">
        <f t="shared" si="1"/>
        <v>0</v>
      </c>
      <c r="G24" s="221">
        <f>_xlfn.IFNA((K24*VLOOKUP(D24,A_Stammdaten!$E$88:$G$94,3,0)+V24*VLOOKUP(D24,A_Stammdaten!$E$88:$G$94,2,0))*0.4*0.035*VLOOKUP(B24,A_Stammdaten!$A$99:$E$119,5,0),0)</f>
        <v>0</v>
      </c>
      <c r="H24" s="224">
        <f t="shared" si="9"/>
        <v>0</v>
      </c>
      <c r="I24" s="246">
        <f>SUMIFS(D1_SAV!$V$7:$V$402,D1_SAV!$A$7:$A$402,$B24,D1_SAV!$C$7:$C$402,$D24)</f>
        <v>0</v>
      </c>
      <c r="J24" s="241">
        <f>SUMIFS(D4_WAV!$L$5:$L$54,D4_WAV!$A$5:$A$54,$B24,D4_WAV!$C$5:$C$54,D24)
-SUMIFS(D4_WAV!$L$5:$L$54,D4_WAV!$A$5:$A$54,$B24,D4_WAV!$B$5:$B$54,"Geschäfts- oder Firmenwert",D4_WAV!$C$5:$C$54,D24)</f>
        <v>0</v>
      </c>
      <c r="K24" s="241">
        <f>AVERAGE(SUMIFS(D4_WAV!$K$5:$K$54,D4_WAV!$A$5:$A$54,B_KKAuf!$B24,D4_WAV!$C$5:$C$54,B_KKAuf!D24,D4_WAV!$B$5:$B$54,"geleistete Anzahlungen und Anlagen im Bau des Sachanlagevermögens"),SUMIFS(D4_WAV!$M$5:$M$54,D4_WAV!$A$5:$A$54,B_KKAuf!$B24,D4_WAV!$C$5:$C$54,B_KKAuf!D24,D4_WAV!$B$5:$B$54,"geleistete Anzahlungen und Anlagen im Bau des Sachanlagevermögens"))
+AVERAGE(SUMIFS(D4_WAV!$K$5:$K$54,D4_WAV!$A$5:$A$54,B_KKAuf!$B24,D4_WAV!$C$5:$C$54,B_KKAuf!D24,D4_WAV!$B$5:$B$54,"geleistete Anzahlungen auf immaterielle Vermögensgegenstände"),SUMIFS(D4_WAV!$M$5:$M$54,D4_WAV!$A$5:$A$54,B_KKAuf!$B24,D4_WAV!$C$5:$C$54,B_KKAuf!D24,D4_WAV!$B$5:$B$54,"geleistete Anzahlungen auf immaterielle Vermögensgegenstände"))</f>
        <v>0</v>
      </c>
      <c r="L24" s="199">
        <f>IF(B24="","",VLOOKUP(D24,A_Stammdaten!$E$88:$G$94,3,0))</f>
        <v>7.2599999999999998E-2</v>
      </c>
      <c r="M24" s="199">
        <f>IF(D24&gt;A_Stammdaten!$B$9,"",VLOOKUP(A_Stammdaten!$B$9,A_Stammdaten!$A$76:$B$82,2,0))</f>
        <v>3.6600000000000001E-2</v>
      </c>
      <c r="N24" s="199">
        <f>IF(D24&gt;A_Stammdaten!$B$9,"",ROUND(0.4*L24+0.6*M24,4))</f>
        <v>5.0999999999999997E-2</v>
      </c>
      <c r="O24" s="241">
        <f t="shared" si="5"/>
        <v>0</v>
      </c>
      <c r="P24" s="241">
        <f>SUMIFS(D1_SAV!$U$7:$U$402,D1_SAV!$A$7:$A$402,$B24,D1_SAV!$C$7:$C$402,B_KKAuf!$D24)</f>
        <v>0</v>
      </c>
      <c r="Q24" s="241">
        <f>SUMIFS(D4_WAV!$K$5:$K$54,D4_WAV!$A$5:$A$54,$B24,D4_WAV!$C$5:$C$54,$D24,D4_WAV!$B$5:$B$54,"&lt;&gt;"&amp;"geleistete Anzahlungen auf immaterielle Vermögensgegenstände",D4_WAV!$B$5:$B$54,"&lt;&gt;"&amp;"geleistete Anzahlungen und Anlagen im Bau des Sachanlagevermögens",D4_WAV!$B$5:$B$54,"&lt;&gt;"&amp;"Geschäfts- oder Firmenwert")</f>
        <v>0</v>
      </c>
      <c r="R24" s="241">
        <f>SUMIFS(D5_BKZ_NAKB_SoPo!$J$5:$J$54,D5_BKZ_NAKB_SoPo!$A$5:$A$54,$B24,D5_BKZ_NAKB_SoPo!$C$5:$C$54,B_KKAuf!$D24)</f>
        <v>0</v>
      </c>
      <c r="S24" s="241">
        <f>SUMIFS(D1_SAV!$W$7:$W$402,D1_SAV!$A$7:$A$402,$B24,D1_SAV!$C$7:$C$402,B_KKAuf!$D24)</f>
        <v>0</v>
      </c>
      <c r="T24" s="241">
        <f>SUMIFS(D4_WAV!$M$5:$M$54,D4_WAV!$A$5:$A$54,$B24,D4_WAV!$C$5:$C$54,$D24,D4_WAV!$B$5:$B$54,"&lt;&gt;"&amp;"geleistete Anzahlungen auf immaterielle Vermögensgegenstände",D4_WAV!$B$5:$B$54,"&lt;&gt;"&amp;"geleistete Anzahlungen und Anlagen im Bau des Sachanlagevermögens",D4_WAV!$B$5:$B$54,"&lt;&gt;"&amp;"Geschäfts- oder Firmenwert")</f>
        <v>0</v>
      </c>
      <c r="U24" s="241">
        <f>SUMIFS(D5_BKZ_NAKB_SoPo!$K$5:$K$54,D5_BKZ_NAKB_SoPo!$A$5:$A$54,$B24,D5_BKZ_NAKB_SoPo!$C$5:$C$54,B_KKAuf!$D24)</f>
        <v>0</v>
      </c>
      <c r="V24" s="241">
        <f t="shared" si="11"/>
        <v>0</v>
      </c>
      <c r="W24" s="199">
        <f>VLOOKUP(D24,A_Stammdaten!$E$88:$G$94,2,0)</f>
        <v>6.93E-2</v>
      </c>
      <c r="X24" s="199">
        <f>VLOOKUP($D24,A_Stammdaten!$A$76:$B$82,2,0)</f>
        <v>3.8699999999999998E-2</v>
      </c>
      <c r="Y24" s="199">
        <f>IF(D24&gt;A_Stammdaten!$B$9,"",ROUND(0.4*W24+0.6*X24,4))</f>
        <v>5.0900000000000001E-2</v>
      </c>
      <c r="Z24" s="276">
        <f t="shared" si="6"/>
        <v>0</v>
      </c>
    </row>
    <row r="25" spans="1:26" x14ac:dyDescent="0.2">
      <c r="A25" s="338"/>
      <c r="B25" s="24">
        <f t="shared" si="12"/>
        <v>0</v>
      </c>
      <c r="C25" s="336"/>
      <c r="D25" s="48">
        <v>2025</v>
      </c>
      <c r="E25" s="223">
        <f t="shared" si="8"/>
        <v>0</v>
      </c>
      <c r="F25" s="223">
        <f t="shared" si="1"/>
        <v>0</v>
      </c>
      <c r="G25" s="221">
        <f>_xlfn.IFNA((K25*VLOOKUP(D25,A_Stammdaten!$E$88:$G$94,3,0)+V25*VLOOKUP(D25,A_Stammdaten!$E$88:$G$94,2,0))*0.4*0.035*VLOOKUP(B25,A_Stammdaten!$A$99:$E$119,5,0),0)</f>
        <v>0</v>
      </c>
      <c r="H25" s="224">
        <f t="shared" si="9"/>
        <v>0</v>
      </c>
      <c r="I25" s="246">
        <f>SUMIFS(D1_SAV!$V$7:$V$402,D1_SAV!$A$7:$A$402,$B25,D1_SAV!$C$7:$C$402,$D25)</f>
        <v>0</v>
      </c>
      <c r="J25" s="241">
        <f>SUMIFS(D4_WAV!$L$5:$L$54,D4_WAV!$A$5:$A$54,$B25,D4_WAV!$C$5:$C$54,D25)
-SUMIFS(D4_WAV!$L$5:$L$54,D4_WAV!$A$5:$A$54,$B25,D4_WAV!$B$5:$B$54,"Geschäfts- oder Firmenwert",D4_WAV!$C$5:$C$54,D25)</f>
        <v>0</v>
      </c>
      <c r="K25" s="241">
        <f>AVERAGE(SUMIFS(D4_WAV!$K$5:$K$54,D4_WAV!$A$5:$A$54,B_KKAuf!$B25,D4_WAV!$C$5:$C$54,B_KKAuf!D25,D4_WAV!$B$5:$B$54,"geleistete Anzahlungen und Anlagen im Bau des Sachanlagevermögens"),SUMIFS(D4_WAV!$M$5:$M$54,D4_WAV!$A$5:$A$54,B_KKAuf!$B25,D4_WAV!$C$5:$C$54,B_KKAuf!D25,D4_WAV!$B$5:$B$54,"geleistete Anzahlungen und Anlagen im Bau des Sachanlagevermögens"))
+AVERAGE(SUMIFS(D4_WAV!$K$5:$K$54,D4_WAV!$A$5:$A$54,B_KKAuf!$B25,D4_WAV!$C$5:$C$54,B_KKAuf!D25,D4_WAV!$B$5:$B$54,"geleistete Anzahlungen auf immaterielle Vermögensgegenstände"),SUMIFS(D4_WAV!$M$5:$M$54,D4_WAV!$A$5:$A$54,B_KKAuf!$B25,D4_WAV!$C$5:$C$54,B_KKAuf!D25,D4_WAV!$B$5:$B$54,"geleistete Anzahlungen auf immaterielle Vermögensgegenstände"))</f>
        <v>0</v>
      </c>
      <c r="L25" s="199">
        <f>IF(B25="","",VLOOKUP(D25,A_Stammdaten!$E$88:$G$94,3,0))</f>
        <v>7.2599999999999998E-2</v>
      </c>
      <c r="M25" s="199">
        <f>IF(D25&gt;A_Stammdaten!$B$9,"",VLOOKUP(A_Stammdaten!$B$9,A_Stammdaten!$A$76:$B$82,2,0))</f>
        <v>3.6600000000000001E-2</v>
      </c>
      <c r="N25" s="199">
        <f>IF(D25&gt;A_Stammdaten!$B$9,"",ROUND(0.4*L25+0.6*M25,4))</f>
        <v>5.0999999999999997E-2</v>
      </c>
      <c r="O25" s="241">
        <f t="shared" si="5"/>
        <v>0</v>
      </c>
      <c r="P25" s="241">
        <f>SUMIFS(D1_SAV!$U$7:$U$402,D1_SAV!$A$7:$A$402,$B25,D1_SAV!$C$7:$C$402,B_KKAuf!$D25)</f>
        <v>0</v>
      </c>
      <c r="Q25" s="241">
        <f>SUMIFS(D4_WAV!$K$5:$K$54,D4_WAV!$A$5:$A$54,$B25,D4_WAV!$C$5:$C$54,$D25,D4_WAV!$B$5:$B$54,"&lt;&gt;"&amp;"geleistete Anzahlungen auf immaterielle Vermögensgegenstände",D4_WAV!$B$5:$B$54,"&lt;&gt;"&amp;"geleistete Anzahlungen und Anlagen im Bau des Sachanlagevermögens",D4_WAV!$B$5:$B$54,"&lt;&gt;"&amp;"Geschäfts- oder Firmenwert")</f>
        <v>0</v>
      </c>
      <c r="R25" s="241">
        <f>SUMIFS(D5_BKZ_NAKB_SoPo!$J$5:$J$54,D5_BKZ_NAKB_SoPo!$A$5:$A$54,$B25,D5_BKZ_NAKB_SoPo!$C$5:$C$54,B_KKAuf!$D25)</f>
        <v>0</v>
      </c>
      <c r="S25" s="241">
        <f>SUMIFS(D1_SAV!$W$7:$W$402,D1_SAV!$A$7:$A$402,$B25,D1_SAV!$C$7:$C$402,B_KKAuf!$D25)</f>
        <v>0</v>
      </c>
      <c r="T25" s="241">
        <f>SUMIFS(D4_WAV!$M$5:$M$54,D4_WAV!$A$5:$A$54,$B25,D4_WAV!$C$5:$C$54,$D25,D4_WAV!$B$5:$B$54,"&lt;&gt;"&amp;"geleistete Anzahlungen auf immaterielle Vermögensgegenstände",D4_WAV!$B$5:$B$54,"&lt;&gt;"&amp;"geleistete Anzahlungen und Anlagen im Bau des Sachanlagevermögens",D4_WAV!$B$5:$B$54,"&lt;&gt;"&amp;"Geschäfts- oder Firmenwert")</f>
        <v>0</v>
      </c>
      <c r="U25" s="241">
        <f>SUMIFS(D5_BKZ_NAKB_SoPo!$K$5:$K$54,D5_BKZ_NAKB_SoPo!$A$5:$A$54,$B25,D5_BKZ_NAKB_SoPo!$C$5:$C$54,B_KKAuf!$D25)</f>
        <v>0</v>
      </c>
      <c r="V25" s="241">
        <f t="shared" si="11"/>
        <v>0</v>
      </c>
      <c r="W25" s="199">
        <f>VLOOKUP(D25,A_Stammdaten!$E$88:$G$94,2,0)</f>
        <v>7.0099999999999996E-2</v>
      </c>
      <c r="X25" s="199">
        <f>VLOOKUP($D25,A_Stammdaten!$A$76:$B$82,2,0)</f>
        <v>3.6600000000000001E-2</v>
      </c>
      <c r="Y25" s="199">
        <f>IF(D25&gt;A_Stammdaten!$B$9,"",ROUND(0.4*W25+0.6*X25,4))</f>
        <v>0.05</v>
      </c>
      <c r="Z25" s="276">
        <f t="shared" si="6"/>
        <v>0</v>
      </c>
    </row>
    <row r="26" spans="1:26" x14ac:dyDescent="0.2">
      <c r="A26" s="338"/>
      <c r="B26" s="24">
        <f t="shared" si="12"/>
        <v>0</v>
      </c>
      <c r="C26" s="336"/>
      <c r="D26" s="48">
        <v>2026</v>
      </c>
      <c r="E26" s="223">
        <f t="shared" si="8"/>
        <v>0</v>
      </c>
      <c r="F26" s="223">
        <f t="shared" si="1"/>
        <v>0</v>
      </c>
      <c r="G26" s="221">
        <f>_xlfn.IFNA((K26*VLOOKUP(D26,A_Stammdaten!$E$88:$G$94,3,0)+V26*VLOOKUP(D26,A_Stammdaten!$E$88:$G$94,2,0))*0.4*0.035*VLOOKUP(B26,A_Stammdaten!$A$99:$E$119,5,0),0)</f>
        <v>0</v>
      </c>
      <c r="H26" s="224">
        <f t="shared" si="9"/>
        <v>0</v>
      </c>
      <c r="I26" s="246">
        <f>SUMIFS(D1_SAV!$V$7:$V$402,D1_SAV!$A$7:$A$402,$B26,D1_SAV!$C$7:$C$402,$D26)</f>
        <v>0</v>
      </c>
      <c r="J26" s="241">
        <f>SUMIFS(D4_WAV!$L$5:$L$54,D4_WAV!$A$5:$A$54,$B26,D4_WAV!$C$5:$C$54,D26)
-SUMIFS(D4_WAV!$L$5:$L$54,D4_WAV!$A$5:$A$54,$B26,D4_WAV!$B$5:$B$54,"Geschäfts- oder Firmenwert",D4_WAV!$C$5:$C$54,D26)</f>
        <v>0</v>
      </c>
      <c r="K26" s="241">
        <f>AVERAGE(SUMIFS(D4_WAV!$K$5:$K$54,D4_WAV!$A$5:$A$54,B_KKAuf!$B26,D4_WAV!$C$5:$C$54,B_KKAuf!D26,D4_WAV!$B$5:$B$54,"geleistete Anzahlungen und Anlagen im Bau des Sachanlagevermögens"),SUMIFS(D4_WAV!$M$5:$M$54,D4_WAV!$A$5:$A$54,B_KKAuf!$B26,D4_WAV!$C$5:$C$54,B_KKAuf!D26,D4_WAV!$B$5:$B$54,"geleistete Anzahlungen und Anlagen im Bau des Sachanlagevermögens"))
+AVERAGE(SUMIFS(D4_WAV!$K$5:$K$54,D4_WAV!$A$5:$A$54,B_KKAuf!$B26,D4_WAV!$C$5:$C$54,B_KKAuf!D26,D4_WAV!$B$5:$B$54,"geleistete Anzahlungen auf immaterielle Vermögensgegenstände"),SUMIFS(D4_WAV!$M$5:$M$54,D4_WAV!$A$5:$A$54,B_KKAuf!$B26,D4_WAV!$C$5:$C$54,B_KKAuf!D26,D4_WAV!$B$5:$B$54,"geleistete Anzahlungen auf immaterielle Vermögensgegenstände"))</f>
        <v>0</v>
      </c>
      <c r="L26" s="199">
        <f>IF(B26="","",VLOOKUP(D26,A_Stammdaten!$E$88:$G$94,3,0))</f>
        <v>7.2599999999999998E-2</v>
      </c>
      <c r="M26" s="199">
        <f>IF(D26&gt;A_Stammdaten!$B$9,"",VLOOKUP(A_Stammdaten!$B$9,A_Stammdaten!$A$76:$B$82,2,0))</f>
        <v>3.6600000000000001E-2</v>
      </c>
      <c r="N26" s="199">
        <f>IF(D26&gt;A_Stammdaten!$B$9,"",ROUND(0.4*L26+0.6*M26,4))</f>
        <v>5.0999999999999997E-2</v>
      </c>
      <c r="O26" s="241">
        <f t="shared" si="5"/>
        <v>0</v>
      </c>
      <c r="P26" s="241">
        <f>SUMIFS(D1_SAV!$U$7:$U$402,D1_SAV!$A$7:$A$402,$B26,D1_SAV!$C$7:$C$402,B_KKAuf!$D26)</f>
        <v>0</v>
      </c>
      <c r="Q26" s="241">
        <f>SUMIFS(D4_WAV!$K$5:$K$54,D4_WAV!$A$5:$A$54,$B26,D4_WAV!$C$5:$C$54,$D26,D4_WAV!$B$5:$B$54,"&lt;&gt;"&amp;"geleistete Anzahlungen auf immaterielle Vermögensgegenstände",D4_WAV!$B$5:$B$54,"&lt;&gt;"&amp;"geleistete Anzahlungen und Anlagen im Bau des Sachanlagevermögens",D4_WAV!$B$5:$B$54,"&lt;&gt;"&amp;"Geschäfts- oder Firmenwert")</f>
        <v>0</v>
      </c>
      <c r="R26" s="241">
        <f>SUMIFS(D5_BKZ_NAKB_SoPo!$J$5:$J$54,D5_BKZ_NAKB_SoPo!$A$5:$A$54,$B26,D5_BKZ_NAKB_SoPo!$C$5:$C$54,B_KKAuf!$D26)</f>
        <v>0</v>
      </c>
      <c r="S26" s="241">
        <f>SUMIFS(D1_SAV!$W$7:$W$402,D1_SAV!$A$7:$A$402,$B26,D1_SAV!$C$7:$C$402,B_KKAuf!$D26)</f>
        <v>0</v>
      </c>
      <c r="T26" s="241">
        <f>SUMIFS(D4_WAV!$M$5:$M$54,D4_WAV!$A$5:$A$54,$B26,D4_WAV!$C$5:$C$54,$D26,D4_WAV!$B$5:$B$54,"&lt;&gt;"&amp;"geleistete Anzahlungen auf immaterielle Vermögensgegenstände",D4_WAV!$B$5:$B$54,"&lt;&gt;"&amp;"geleistete Anzahlungen und Anlagen im Bau des Sachanlagevermögens",D4_WAV!$B$5:$B$54,"&lt;&gt;"&amp;"Geschäfts- oder Firmenwert")</f>
        <v>0</v>
      </c>
      <c r="U26" s="241">
        <f>SUMIFS(D5_BKZ_NAKB_SoPo!$K$5:$K$54,D5_BKZ_NAKB_SoPo!$A$5:$A$54,$B26,D5_BKZ_NAKB_SoPo!$C$5:$C$54,B_KKAuf!$D26)</f>
        <v>0</v>
      </c>
      <c r="V26" s="241">
        <f t="shared" si="11"/>
        <v>0</v>
      </c>
      <c r="W26" s="199">
        <f>VLOOKUP(D26,A_Stammdaten!$E$88:$G$94,2,0)</f>
        <v>7.2599999999999998E-2</v>
      </c>
      <c r="X26" s="199">
        <f>VLOOKUP($D26,A_Stammdaten!$A$76:$B$82,2,0)</f>
        <v>3.6600000000000001E-2</v>
      </c>
      <c r="Y26" s="199">
        <f>IF(D26&gt;A_Stammdaten!$B$9,"",ROUND(0.4*W26+0.6*X26,4))</f>
        <v>5.0999999999999997E-2</v>
      </c>
      <c r="Z26" s="276">
        <f t="shared" si="6"/>
        <v>0</v>
      </c>
    </row>
    <row r="27" spans="1:26" x14ac:dyDescent="0.2">
      <c r="A27" s="338"/>
      <c r="B27" s="24">
        <f t="shared" si="12"/>
        <v>0</v>
      </c>
      <c r="C27" s="336"/>
      <c r="D27" s="48">
        <v>2027</v>
      </c>
      <c r="E27" s="223">
        <f t="shared" si="8"/>
        <v>0</v>
      </c>
      <c r="F27" s="223">
        <f t="shared" si="1"/>
        <v>0</v>
      </c>
      <c r="G27" s="221">
        <f>_xlfn.IFNA((K27*VLOOKUP(D27,A_Stammdaten!$E$88:$G$94,3,0)+V27*VLOOKUP(D27,A_Stammdaten!$E$88:$G$94,2,0))*0.4*0.035*VLOOKUP(B27,A_Stammdaten!$A$99:$E$119,5,0),0)</f>
        <v>0</v>
      </c>
      <c r="H27" s="224">
        <f t="shared" si="9"/>
        <v>0</v>
      </c>
      <c r="I27" s="246">
        <f>SUMIFS(D1_SAV!$V$7:$V$402,D1_SAV!$A$7:$A$402,$B27,D1_SAV!$C$7:$C$402,$D27)</f>
        <v>0</v>
      </c>
      <c r="J27" s="241">
        <f>SUMIFS(D4_WAV!$L$5:$L$54,D4_WAV!$A$5:$A$54,$B27,D4_WAV!$C$5:$C$54,D27)
-SUMIFS(D4_WAV!$L$5:$L$54,D4_WAV!$A$5:$A$54,$B27,D4_WAV!$B$5:$B$54,"Geschäfts- oder Firmenwert",D4_WAV!$C$5:$C$54,D27)</f>
        <v>0</v>
      </c>
      <c r="K27" s="241">
        <f>AVERAGE(SUMIFS(D4_WAV!$K$5:$K$54,D4_WAV!$A$5:$A$54,B_KKAuf!$B27,D4_WAV!$C$5:$C$54,B_KKAuf!D27,D4_WAV!$B$5:$B$54,"geleistete Anzahlungen und Anlagen im Bau des Sachanlagevermögens"),SUMIFS(D4_WAV!$M$5:$M$54,D4_WAV!$A$5:$A$54,B_KKAuf!$B27,D4_WAV!$C$5:$C$54,B_KKAuf!D27,D4_WAV!$B$5:$B$54,"geleistete Anzahlungen und Anlagen im Bau des Sachanlagevermögens"))
+AVERAGE(SUMIFS(D4_WAV!$K$5:$K$54,D4_WAV!$A$5:$A$54,B_KKAuf!$B27,D4_WAV!$C$5:$C$54,B_KKAuf!D27,D4_WAV!$B$5:$B$54,"geleistete Anzahlungen auf immaterielle Vermögensgegenstände"),SUMIFS(D4_WAV!$M$5:$M$54,D4_WAV!$A$5:$A$54,B_KKAuf!$B27,D4_WAV!$C$5:$C$54,B_KKAuf!D27,D4_WAV!$B$5:$B$54,"geleistete Anzahlungen auf immaterielle Vermögensgegenstände"))</f>
        <v>0</v>
      </c>
      <c r="L27" s="199">
        <f>IF(B27="","",VLOOKUP(D27,A_Stammdaten!$E$88:$G$94,3,0))</f>
        <v>7.2599999999999998E-2</v>
      </c>
      <c r="M27" s="199">
        <f>IF(D27&gt;A_Stammdaten!$B$9,"",VLOOKUP(A_Stammdaten!$B$9,A_Stammdaten!$A$76:$B$82,2,0))</f>
        <v>3.6600000000000001E-2</v>
      </c>
      <c r="N27" s="199">
        <f>IF(D27&gt;A_Stammdaten!$B$9,"",ROUND(0.4*L27+0.6*M27,4))</f>
        <v>5.0999999999999997E-2</v>
      </c>
      <c r="O27" s="241">
        <f t="shared" si="5"/>
        <v>0</v>
      </c>
      <c r="P27" s="241">
        <f>SUMIFS(D1_SAV!$U$7:$U$402,D1_SAV!$A$7:$A$402,$B27,D1_SAV!$C$7:$C$402,B_KKAuf!$D27)</f>
        <v>0</v>
      </c>
      <c r="Q27" s="241">
        <f>SUMIFS(D4_WAV!$K$5:$K$54,D4_WAV!$A$5:$A$54,$B27,D4_WAV!$C$5:$C$54,$D27,D4_WAV!$B$5:$B$54,"&lt;&gt;"&amp;"geleistete Anzahlungen auf immaterielle Vermögensgegenstände",D4_WAV!$B$5:$B$54,"&lt;&gt;"&amp;"geleistete Anzahlungen und Anlagen im Bau des Sachanlagevermögens",D4_WAV!$B$5:$B$54,"&lt;&gt;"&amp;"Geschäfts- oder Firmenwert")</f>
        <v>0</v>
      </c>
      <c r="R27" s="241">
        <f>SUMIFS(D5_BKZ_NAKB_SoPo!$J$5:$J$54,D5_BKZ_NAKB_SoPo!$A$5:$A$54,$B27,D5_BKZ_NAKB_SoPo!$C$5:$C$54,B_KKAuf!$D27)</f>
        <v>0</v>
      </c>
      <c r="S27" s="241">
        <f>SUMIFS(D1_SAV!$W$7:$W$402,D1_SAV!$A$7:$A$402,$B27,D1_SAV!$C$7:$C$402,B_KKAuf!$D27)</f>
        <v>0</v>
      </c>
      <c r="T27" s="241">
        <f>SUMIFS(D4_WAV!$M$5:$M$54,D4_WAV!$A$5:$A$54,$B27,D4_WAV!$C$5:$C$54,$D27,D4_WAV!$B$5:$B$54,"&lt;&gt;"&amp;"geleistete Anzahlungen auf immaterielle Vermögensgegenstände",D4_WAV!$B$5:$B$54,"&lt;&gt;"&amp;"geleistete Anzahlungen und Anlagen im Bau des Sachanlagevermögens",D4_WAV!$B$5:$B$54,"&lt;&gt;"&amp;"Geschäfts- oder Firmenwert")</f>
        <v>0</v>
      </c>
      <c r="U27" s="241">
        <f>SUMIFS(D5_BKZ_NAKB_SoPo!$K$5:$K$54,D5_BKZ_NAKB_SoPo!$A$5:$A$54,$B27,D5_BKZ_NAKB_SoPo!$C$5:$C$54,B_KKAuf!$D27)</f>
        <v>0</v>
      </c>
      <c r="V27" s="241">
        <f t="shared" si="11"/>
        <v>0</v>
      </c>
      <c r="W27" s="199">
        <f>VLOOKUP(D27,A_Stammdaten!$E$88:$G$94,2,0)</f>
        <v>7.2599999999999998E-2</v>
      </c>
      <c r="X27" s="199">
        <f>VLOOKUP($D27,A_Stammdaten!$A$76:$B$82,2,0)</f>
        <v>3.6600000000000001E-2</v>
      </c>
      <c r="Y27" s="199">
        <f>IF(D27&gt;A_Stammdaten!$B$9,"",ROUND(0.4*W27+0.6*X27,4))</f>
        <v>5.0999999999999997E-2</v>
      </c>
      <c r="Z27" s="276">
        <f t="shared" si="6"/>
        <v>0</v>
      </c>
    </row>
    <row r="28" spans="1:26" ht="15" thickBot="1" x14ac:dyDescent="0.25">
      <c r="A28" s="339"/>
      <c r="B28" s="41">
        <f t="shared" si="12"/>
        <v>0</v>
      </c>
      <c r="C28" s="337"/>
      <c r="D28" s="49">
        <v>2028</v>
      </c>
      <c r="E28" s="225">
        <f t="shared" si="8"/>
        <v>0</v>
      </c>
      <c r="F28" s="225">
        <f t="shared" si="1"/>
        <v>0</v>
      </c>
      <c r="G28" s="226">
        <f>_xlfn.IFNA((K28*VLOOKUP(D28,A_Stammdaten!$E$88:$G$94,3,0)+V28*VLOOKUP(D28,A_Stammdaten!$E$88:$G$94,2,0))*0.4*0.035*VLOOKUP(B28,A_Stammdaten!$A$99:$E$119,5,0),0)</f>
        <v>0</v>
      </c>
      <c r="H28" s="227">
        <f t="shared" si="9"/>
        <v>0</v>
      </c>
      <c r="I28" s="247">
        <f>SUMIFS(D1_SAV!$V$7:$V$402,D1_SAV!$A$7:$A$402,$B28,D1_SAV!$C$7:$C$402,$D28)</f>
        <v>0</v>
      </c>
      <c r="J28" s="243">
        <f>SUMIFS(D4_WAV!$L$5:$L$54,D4_WAV!$A$5:$A$54,$B28,D4_WAV!$C$5:$C$54,D28)
-SUMIFS(D4_WAV!$L$5:$L$54,D4_WAV!$A$5:$A$54,$B28,D4_WAV!$B$5:$B$54,"Geschäfts- oder Firmenwert",D4_WAV!$C$5:$C$54,D28)</f>
        <v>0</v>
      </c>
      <c r="K28" s="243">
        <f>AVERAGE(SUMIFS(D4_WAV!$K$5:$K$54,D4_WAV!$A$5:$A$54,B_KKAuf!$B28,D4_WAV!$C$5:$C$54,B_KKAuf!D28,D4_WAV!$B$5:$B$54,"geleistete Anzahlungen und Anlagen im Bau des Sachanlagevermögens"),SUMIFS(D4_WAV!$M$5:$M$54,D4_WAV!$A$5:$A$54,B_KKAuf!$B28,D4_WAV!$C$5:$C$54,B_KKAuf!D28,D4_WAV!$B$5:$B$54,"geleistete Anzahlungen und Anlagen im Bau des Sachanlagevermögens"))
+AVERAGE(SUMIFS(D4_WAV!$K$5:$K$54,D4_WAV!$A$5:$A$54,B_KKAuf!$B28,D4_WAV!$C$5:$C$54,B_KKAuf!D28,D4_WAV!$B$5:$B$54,"geleistete Anzahlungen auf immaterielle Vermögensgegenstände"),SUMIFS(D4_WAV!$M$5:$M$54,D4_WAV!$A$5:$A$54,B_KKAuf!$B28,D4_WAV!$C$5:$C$54,B_KKAuf!D28,D4_WAV!$B$5:$B$54,"geleistete Anzahlungen auf immaterielle Vermögensgegenstände"))</f>
        <v>0</v>
      </c>
      <c r="L28" s="200">
        <f>IF(B28="","",VLOOKUP(D28,A_Stammdaten!$E$88:$G$94,3,0))</f>
        <v>0</v>
      </c>
      <c r="M28" s="200" t="str">
        <f>IF(D28&gt;A_Stammdaten!$B$9,"",VLOOKUP(A_Stammdaten!$B$9,A_Stammdaten!$A$76:$B$82,2,0))</f>
        <v/>
      </c>
      <c r="N28" s="200" t="str">
        <f>IF(D28&gt;A_Stammdaten!$B$9,"",ROUND(0.4*L28+0.6*M28,4))</f>
        <v/>
      </c>
      <c r="O28" s="243">
        <f t="shared" si="5"/>
        <v>0</v>
      </c>
      <c r="P28" s="243">
        <f>SUMIFS(D1_SAV!$U$7:$U$402,D1_SAV!$A$7:$A$402,$B28,D1_SAV!$C$7:$C$402,B_KKAuf!$D28)</f>
        <v>0</v>
      </c>
      <c r="Q28" s="243">
        <f>SUMIFS(D4_WAV!$K$5:$K$54,D4_WAV!$A$5:$A$54,$B28,D4_WAV!$C$5:$C$54,$D28,D4_WAV!$B$5:$B$54,"&lt;&gt;"&amp;"geleistete Anzahlungen auf immaterielle Vermögensgegenstände",D4_WAV!$B$5:$B$54,"&lt;&gt;"&amp;"geleistete Anzahlungen und Anlagen im Bau des Sachanlagevermögens",D4_WAV!$B$5:$B$54,"&lt;&gt;"&amp;"Geschäfts- oder Firmenwert")</f>
        <v>0</v>
      </c>
      <c r="R28" s="243">
        <f>SUMIFS(D5_BKZ_NAKB_SoPo!$J$5:$J$54,D5_BKZ_NAKB_SoPo!$A$5:$A$54,$B28,D5_BKZ_NAKB_SoPo!$C$5:$C$54,B_KKAuf!$D28)</f>
        <v>0</v>
      </c>
      <c r="S28" s="243">
        <f>SUMIFS(D1_SAV!$W$7:$W$402,D1_SAV!$A$7:$A$402,$B28,D1_SAV!$C$7:$C$402,B_KKAuf!$D28)</f>
        <v>0</v>
      </c>
      <c r="T28" s="243">
        <f>SUMIFS(D4_WAV!$M$5:$M$54,D4_WAV!$A$5:$A$54,$B28,D4_WAV!$C$5:$C$54,$D28,D4_WAV!$B$5:$B$54,"&lt;&gt;"&amp;"geleistete Anzahlungen auf immaterielle Vermögensgegenstände",D4_WAV!$B$5:$B$54,"&lt;&gt;"&amp;"geleistete Anzahlungen und Anlagen im Bau des Sachanlagevermögens",D4_WAV!$B$5:$B$54,"&lt;&gt;"&amp;"Geschäfts- oder Firmenwert")</f>
        <v>0</v>
      </c>
      <c r="U28" s="243">
        <f>SUMIFS(D5_BKZ_NAKB_SoPo!$K$5:$K$54,D5_BKZ_NAKB_SoPo!$A$5:$A$54,$B28,D5_BKZ_NAKB_SoPo!$C$5:$C$54,B_KKAuf!$D28)</f>
        <v>0</v>
      </c>
      <c r="V28" s="243">
        <f t="shared" si="11"/>
        <v>0</v>
      </c>
      <c r="W28" s="200">
        <f>VLOOKUP(D28,A_Stammdaten!$E$88:$G$94,2,0)</f>
        <v>0</v>
      </c>
      <c r="X28" s="200">
        <f>VLOOKUP($D28,A_Stammdaten!$A$76:$B$82,2,0)</f>
        <v>0</v>
      </c>
      <c r="Y28" s="200" t="str">
        <f>IF(D28&gt;A_Stammdaten!$B$9,"",ROUND(0.4*W28+0.6*X28,4))</f>
        <v/>
      </c>
      <c r="Z28" s="277">
        <f t="shared" si="6"/>
        <v>0</v>
      </c>
    </row>
    <row r="29" spans="1:26" x14ac:dyDescent="0.2">
      <c r="A29" s="332">
        <f>A_Stammdaten!A102</f>
        <v>0</v>
      </c>
      <c r="B29" s="40">
        <f>A$29</f>
        <v>0</v>
      </c>
      <c r="C29" s="335">
        <f>A_Stammdaten!B$102</f>
        <v>0</v>
      </c>
      <c r="D29" s="47">
        <v>2022</v>
      </c>
      <c r="E29" s="228">
        <f t="shared" si="8"/>
        <v>0</v>
      </c>
      <c r="F29" s="228">
        <f t="shared" si="1"/>
        <v>0</v>
      </c>
      <c r="G29" s="229">
        <f>_xlfn.IFNA((K29*VLOOKUP(D29,A_Stammdaten!$E$88:$G$94,3,0)+V29*VLOOKUP(D29,A_Stammdaten!$E$88:$G$94,2,0))*0.4*0.035*VLOOKUP(B29,A_Stammdaten!$A$99:$E$119,5,0),0)</f>
        <v>0</v>
      </c>
      <c r="H29" s="230">
        <f t="shared" si="9"/>
        <v>0</v>
      </c>
      <c r="I29" s="248">
        <f>SUMIFS(D1_SAV!$V$7:$V$402,D1_SAV!$A$7:$A$402,$B29,D1_SAV!$C$7:$C$402,$D29)</f>
        <v>0</v>
      </c>
      <c r="J29" s="239">
        <f>SUMIFS(D4_WAV!$L$5:$L$54,D4_WAV!$A$5:$A$54,$B29,D4_WAV!$C$5:$C$54,D29)
-SUMIFS(D4_WAV!$L$5:$L$54,D4_WAV!$A$5:$A$54,$B29,D4_WAV!$B$5:$B$54,"Geschäfts- oder Firmenwert",D4_WAV!$C$5:$C$54,D29)</f>
        <v>0</v>
      </c>
      <c r="K29" s="239">
        <f>AVERAGE(SUMIFS(D4_WAV!$K$5:$K$54,D4_WAV!$A$5:$A$54,B_KKAuf!$B29,D4_WAV!$C$5:$C$54,B_KKAuf!D29,D4_WAV!$B$5:$B$54,"geleistete Anzahlungen und Anlagen im Bau des Sachanlagevermögens"),SUMIFS(D4_WAV!$M$5:$M$54,D4_WAV!$A$5:$A$54,B_KKAuf!$B29,D4_WAV!$C$5:$C$54,B_KKAuf!D29,D4_WAV!$B$5:$B$54,"geleistete Anzahlungen und Anlagen im Bau des Sachanlagevermögens"))
+AVERAGE(SUMIFS(D4_WAV!$K$5:$K$54,D4_WAV!$A$5:$A$54,B_KKAuf!$B29,D4_WAV!$C$5:$C$54,B_KKAuf!D29,D4_WAV!$B$5:$B$54,"geleistete Anzahlungen auf immaterielle Vermögensgegenstände"),SUMIFS(D4_WAV!$M$5:$M$54,D4_WAV!$A$5:$A$54,B_KKAuf!$B29,D4_WAV!$C$5:$C$54,B_KKAuf!D29,D4_WAV!$B$5:$B$54,"geleistete Anzahlungen auf immaterielle Vermögensgegenstände"))</f>
        <v>0</v>
      </c>
      <c r="L29" s="197">
        <f>IF(B29="","",VLOOKUP(D29,A_Stammdaten!$E$88:$G$94,3,0))</f>
        <v>5.0700000000000002E-2</v>
      </c>
      <c r="M29" s="197">
        <f>IF(D29&gt;A_Stammdaten!$B$9,"",VLOOKUP(A_Stammdaten!$B$9,A_Stammdaten!$A$76:$B$82,2,0))</f>
        <v>3.6600000000000001E-2</v>
      </c>
      <c r="N29" s="197">
        <f>IF(D29&gt;A_Stammdaten!$B$9,"",ROUND(0.4*L29+0.6*M29,4))</f>
        <v>4.2200000000000001E-2</v>
      </c>
      <c r="O29" s="239">
        <f t="shared" si="5"/>
        <v>0</v>
      </c>
      <c r="P29" s="239">
        <f>SUMIFS(D1_SAV!$U$7:$U$402,D1_SAV!$A$7:$A$402,$B29,D1_SAV!$C$7:$C$402,B_KKAuf!$D29)</f>
        <v>0</v>
      </c>
      <c r="Q29" s="239">
        <f>SUMIFS(D4_WAV!$K$5:$K$54,D4_WAV!$A$5:$A$54,$B29,D4_WAV!$C$5:$C$54,$D29,D4_WAV!$B$5:$B$54,"&lt;&gt;"&amp;"geleistete Anzahlungen auf immaterielle Vermögensgegenstände",D4_WAV!$B$5:$B$54,"&lt;&gt;"&amp;"geleistete Anzahlungen und Anlagen im Bau des Sachanlagevermögens",D4_WAV!$B$5:$B$54,"&lt;&gt;"&amp;"Geschäfts- oder Firmenwert")</f>
        <v>0</v>
      </c>
      <c r="R29" s="239">
        <f>SUMIFS(D5_BKZ_NAKB_SoPo!$J$5:$J$54,D5_BKZ_NAKB_SoPo!$A$5:$A$54,$B29,D5_BKZ_NAKB_SoPo!$C$5:$C$54,B_KKAuf!$D29)</f>
        <v>0</v>
      </c>
      <c r="S29" s="239">
        <f>SUMIFS(D1_SAV!$W$7:$W$402,D1_SAV!$A$7:$A$402,$B29,D1_SAV!$C$7:$C$402,B_KKAuf!$D29)</f>
        <v>0</v>
      </c>
      <c r="T29" s="239">
        <f>SUMIFS(D4_WAV!$M$5:$M$54,D4_WAV!$A$5:$A$54,$B29,D4_WAV!$C$5:$C$54,$D29,D4_WAV!$B$5:$B$54,"&lt;&gt;"&amp;"geleistete Anzahlungen auf immaterielle Vermögensgegenstände",D4_WAV!$B$5:$B$54,"&lt;&gt;"&amp;"geleistete Anzahlungen und Anlagen im Bau des Sachanlagevermögens",D4_WAV!$B$5:$B$54,"&lt;&gt;"&amp;"Geschäfts- oder Firmenwert")</f>
        <v>0</v>
      </c>
      <c r="U29" s="239">
        <f>SUMIFS(D5_BKZ_NAKB_SoPo!$K$5:$K$54,D5_BKZ_NAKB_SoPo!$A$5:$A$54,$B29,D5_BKZ_NAKB_SoPo!$C$5:$C$54,B_KKAuf!$D29)</f>
        <v>0</v>
      </c>
      <c r="V29" s="239">
        <f t="shared" si="11"/>
        <v>0</v>
      </c>
      <c r="W29" s="197">
        <f>VLOOKUP(D29,A_Stammdaten!$E$88:$G$94,2,0)</f>
        <v>5.0700000000000002E-2</v>
      </c>
      <c r="X29" s="197">
        <f>VLOOKUP($D29,A_Stammdaten!$A$76:$B$82,2,0)</f>
        <v>2.9100000000000001E-2</v>
      </c>
      <c r="Y29" s="197">
        <f>IF(D29&gt;A_Stammdaten!$B$9,"",ROUND(0.4*W29+0.6*X29,4))</f>
        <v>3.7699999999999997E-2</v>
      </c>
      <c r="Z29" s="275">
        <f t="shared" si="6"/>
        <v>0</v>
      </c>
    </row>
    <row r="30" spans="1:26" x14ac:dyDescent="0.2">
      <c r="A30" s="338"/>
      <c r="B30" s="24">
        <f t="shared" ref="B30:B35" si="13">A$29</f>
        <v>0</v>
      </c>
      <c r="C30" s="336"/>
      <c r="D30" s="48">
        <v>2023</v>
      </c>
      <c r="E30" s="223">
        <f t="shared" si="8"/>
        <v>0</v>
      </c>
      <c r="F30" s="223">
        <f t="shared" si="1"/>
        <v>0</v>
      </c>
      <c r="G30" s="221">
        <f>_xlfn.IFNA((K30*VLOOKUP(D30,A_Stammdaten!$E$88:$G$94,3,0)+V30*VLOOKUP(D30,A_Stammdaten!$E$88:$G$94,2,0))*0.4*0.035*VLOOKUP(B30,A_Stammdaten!$A$99:$E$119,5,0),0)</f>
        <v>0</v>
      </c>
      <c r="H30" s="224">
        <f t="shared" si="9"/>
        <v>0</v>
      </c>
      <c r="I30" s="246">
        <f>SUMIFS(D1_SAV!$V$7:$V$402,D1_SAV!$A$7:$A$402,$B30,D1_SAV!$C$7:$C$402,$D30)</f>
        <v>0</v>
      </c>
      <c r="J30" s="241">
        <f>SUMIFS(D4_WAV!$L$5:$L$54,D4_WAV!$A$5:$A$54,$B30,D4_WAV!$C$5:$C$54,D30)
-SUMIFS(D4_WAV!$L$5:$L$54,D4_WAV!$A$5:$A$54,$B30,D4_WAV!$B$5:$B$54,"Geschäfts- oder Firmenwert",D4_WAV!$C$5:$C$54,D30)</f>
        <v>0</v>
      </c>
      <c r="K30" s="241">
        <f>AVERAGE(SUMIFS(D4_WAV!$K$5:$K$54,D4_WAV!$A$5:$A$54,B_KKAuf!$B30,D4_WAV!$C$5:$C$54,B_KKAuf!D30,D4_WAV!$B$5:$B$54,"geleistete Anzahlungen und Anlagen im Bau des Sachanlagevermögens"),SUMIFS(D4_WAV!$M$5:$M$54,D4_WAV!$A$5:$A$54,B_KKAuf!$B30,D4_WAV!$C$5:$C$54,B_KKAuf!D30,D4_WAV!$B$5:$B$54,"geleistete Anzahlungen und Anlagen im Bau des Sachanlagevermögens"))
+AVERAGE(SUMIFS(D4_WAV!$K$5:$K$54,D4_WAV!$A$5:$A$54,B_KKAuf!$B30,D4_WAV!$C$5:$C$54,B_KKAuf!D30,D4_WAV!$B$5:$B$54,"geleistete Anzahlungen auf immaterielle Vermögensgegenstände"),SUMIFS(D4_WAV!$M$5:$M$54,D4_WAV!$A$5:$A$54,B_KKAuf!$B30,D4_WAV!$C$5:$C$54,B_KKAuf!D30,D4_WAV!$B$5:$B$54,"geleistete Anzahlungen auf immaterielle Vermögensgegenstände"))</f>
        <v>0</v>
      </c>
      <c r="L30" s="199">
        <f>IF(B30="","",VLOOKUP(D30,A_Stammdaten!$E$88:$G$94,3,0))</f>
        <v>5.0700000000000002E-2</v>
      </c>
      <c r="M30" s="199">
        <f>IF(D30&gt;A_Stammdaten!$B$9,"",VLOOKUP(A_Stammdaten!$B$9,A_Stammdaten!$A$76:$B$82,2,0))</f>
        <v>3.6600000000000001E-2</v>
      </c>
      <c r="N30" s="199">
        <f>IF(D30&gt;A_Stammdaten!$B$9,"",ROUND(0.4*L30+0.6*M30,4))</f>
        <v>4.2200000000000001E-2</v>
      </c>
      <c r="O30" s="241">
        <f t="shared" si="5"/>
        <v>0</v>
      </c>
      <c r="P30" s="241">
        <f>SUMIFS(D1_SAV!$U$7:$U$402,D1_SAV!$A$7:$A$402,$B30,D1_SAV!$C$7:$C$402,B_KKAuf!$D30)</f>
        <v>0</v>
      </c>
      <c r="Q30" s="241">
        <f>SUMIFS(D4_WAV!$K$5:$K$54,D4_WAV!$A$5:$A$54,$B30,D4_WAV!$C$5:$C$54,$D30,D4_WAV!$B$5:$B$54,"&lt;&gt;"&amp;"geleistete Anzahlungen auf immaterielle Vermögensgegenstände",D4_WAV!$B$5:$B$54,"&lt;&gt;"&amp;"geleistete Anzahlungen und Anlagen im Bau des Sachanlagevermögens",D4_WAV!$B$5:$B$54,"&lt;&gt;"&amp;"Geschäfts- oder Firmenwert")</f>
        <v>0</v>
      </c>
      <c r="R30" s="241">
        <f>SUMIFS(D5_BKZ_NAKB_SoPo!$J$5:$J$54,D5_BKZ_NAKB_SoPo!$A$5:$A$54,$B30,D5_BKZ_NAKB_SoPo!$C$5:$C$54,B_KKAuf!$D30)</f>
        <v>0</v>
      </c>
      <c r="S30" s="241">
        <f>SUMIFS(D1_SAV!$W$7:$W$402,D1_SAV!$A$7:$A$402,$B30,D1_SAV!$C$7:$C$402,B_KKAuf!$D30)</f>
        <v>0</v>
      </c>
      <c r="T30" s="241">
        <f>SUMIFS(D4_WAV!$M$5:$M$54,D4_WAV!$A$5:$A$54,$B30,D4_WAV!$C$5:$C$54,$D30,D4_WAV!$B$5:$B$54,"&lt;&gt;"&amp;"geleistete Anzahlungen auf immaterielle Vermögensgegenstände",D4_WAV!$B$5:$B$54,"&lt;&gt;"&amp;"geleistete Anzahlungen und Anlagen im Bau des Sachanlagevermögens",D4_WAV!$B$5:$B$54,"&lt;&gt;"&amp;"Geschäfts- oder Firmenwert")</f>
        <v>0</v>
      </c>
      <c r="U30" s="241">
        <f>SUMIFS(D5_BKZ_NAKB_SoPo!$K$5:$K$54,D5_BKZ_NAKB_SoPo!$A$5:$A$54,$B30,D5_BKZ_NAKB_SoPo!$C$5:$C$54,B_KKAuf!$D30)</f>
        <v>0</v>
      </c>
      <c r="V30" s="241">
        <f t="shared" si="11"/>
        <v>0</v>
      </c>
      <c r="W30" s="199">
        <f>VLOOKUP(D30,A_Stammdaten!$E$88:$G$94,2,0)</f>
        <v>5.0700000000000002E-2</v>
      </c>
      <c r="X30" s="199">
        <f>VLOOKUP($D30,A_Stammdaten!$A$76:$B$82,2,0)</f>
        <v>4.3799999999999999E-2</v>
      </c>
      <c r="Y30" s="199">
        <f>IF(D30&gt;A_Stammdaten!$B$9,"",ROUND(0.4*W30+0.6*X30,4))</f>
        <v>4.6600000000000003E-2</v>
      </c>
      <c r="Z30" s="276">
        <f t="shared" si="6"/>
        <v>0</v>
      </c>
    </row>
    <row r="31" spans="1:26" x14ac:dyDescent="0.2">
      <c r="A31" s="338"/>
      <c r="B31" s="24">
        <f t="shared" si="13"/>
        <v>0</v>
      </c>
      <c r="C31" s="336"/>
      <c r="D31" s="48">
        <v>2024</v>
      </c>
      <c r="E31" s="223">
        <f t="shared" si="8"/>
        <v>0</v>
      </c>
      <c r="F31" s="223">
        <f t="shared" si="1"/>
        <v>0</v>
      </c>
      <c r="G31" s="221">
        <f>_xlfn.IFNA((K31*VLOOKUP(D31,A_Stammdaten!$E$88:$G$94,3,0)+V31*VLOOKUP(D31,A_Stammdaten!$E$88:$G$94,2,0))*0.4*0.035*VLOOKUP(B31,A_Stammdaten!$A$99:$E$119,5,0),0)</f>
        <v>0</v>
      </c>
      <c r="H31" s="224">
        <f t="shared" si="9"/>
        <v>0</v>
      </c>
      <c r="I31" s="246">
        <f>SUMIFS(D1_SAV!$V$7:$V$402,D1_SAV!$A$7:$A$402,$B31,D1_SAV!$C$7:$C$402,$D31)</f>
        <v>0</v>
      </c>
      <c r="J31" s="241">
        <f>SUMIFS(D4_WAV!$L$5:$L$54,D4_WAV!$A$5:$A$54,$B31,D4_WAV!$C$5:$C$54,D31)
-SUMIFS(D4_WAV!$L$5:$L$54,D4_WAV!$A$5:$A$54,$B31,D4_WAV!$B$5:$B$54,"Geschäfts- oder Firmenwert",D4_WAV!$C$5:$C$54,D31)</f>
        <v>0</v>
      </c>
      <c r="K31" s="241">
        <f>AVERAGE(SUMIFS(D4_WAV!$K$5:$K$54,D4_WAV!$A$5:$A$54,B_KKAuf!$B31,D4_WAV!$C$5:$C$54,B_KKAuf!D31,D4_WAV!$B$5:$B$54,"geleistete Anzahlungen und Anlagen im Bau des Sachanlagevermögens"),SUMIFS(D4_WAV!$M$5:$M$54,D4_WAV!$A$5:$A$54,B_KKAuf!$B31,D4_WAV!$C$5:$C$54,B_KKAuf!D31,D4_WAV!$B$5:$B$54,"geleistete Anzahlungen und Anlagen im Bau des Sachanlagevermögens"))
+AVERAGE(SUMIFS(D4_WAV!$K$5:$K$54,D4_WAV!$A$5:$A$54,B_KKAuf!$B31,D4_WAV!$C$5:$C$54,B_KKAuf!D31,D4_WAV!$B$5:$B$54,"geleistete Anzahlungen auf immaterielle Vermögensgegenstände"),SUMIFS(D4_WAV!$M$5:$M$54,D4_WAV!$A$5:$A$54,B_KKAuf!$B31,D4_WAV!$C$5:$C$54,B_KKAuf!D31,D4_WAV!$B$5:$B$54,"geleistete Anzahlungen auf immaterielle Vermögensgegenstände"))</f>
        <v>0</v>
      </c>
      <c r="L31" s="199">
        <f>IF(B31="","",VLOOKUP(D31,A_Stammdaten!$E$88:$G$94,3,0))</f>
        <v>7.2599999999999998E-2</v>
      </c>
      <c r="M31" s="199">
        <f>IF(D31&gt;A_Stammdaten!$B$9,"",VLOOKUP(A_Stammdaten!$B$9,A_Stammdaten!$A$76:$B$82,2,0))</f>
        <v>3.6600000000000001E-2</v>
      </c>
      <c r="N31" s="199">
        <f>IF(D31&gt;A_Stammdaten!$B$9,"",ROUND(0.4*L31+0.6*M31,4))</f>
        <v>5.0999999999999997E-2</v>
      </c>
      <c r="O31" s="241">
        <f t="shared" si="5"/>
        <v>0</v>
      </c>
      <c r="P31" s="241">
        <f>SUMIFS(D1_SAV!$U$7:$U$402,D1_SAV!$A$7:$A$402,$B31,D1_SAV!$C$7:$C$402,B_KKAuf!$D31)</f>
        <v>0</v>
      </c>
      <c r="Q31" s="241">
        <f>SUMIFS(D4_WAV!$K$5:$K$54,D4_WAV!$A$5:$A$54,$B31,D4_WAV!$C$5:$C$54,$D31,D4_WAV!$B$5:$B$54,"&lt;&gt;"&amp;"geleistete Anzahlungen auf immaterielle Vermögensgegenstände",D4_WAV!$B$5:$B$54,"&lt;&gt;"&amp;"geleistete Anzahlungen und Anlagen im Bau des Sachanlagevermögens",D4_WAV!$B$5:$B$54,"&lt;&gt;"&amp;"Geschäfts- oder Firmenwert")</f>
        <v>0</v>
      </c>
      <c r="R31" s="241">
        <f>SUMIFS(D5_BKZ_NAKB_SoPo!$J$5:$J$54,D5_BKZ_NAKB_SoPo!$A$5:$A$54,$B31,D5_BKZ_NAKB_SoPo!$C$5:$C$54,B_KKAuf!$D31)</f>
        <v>0</v>
      </c>
      <c r="S31" s="241">
        <f>SUMIFS(D1_SAV!$W$7:$W$402,D1_SAV!$A$7:$A$402,$B31,D1_SAV!$C$7:$C$402,B_KKAuf!$D31)</f>
        <v>0</v>
      </c>
      <c r="T31" s="241">
        <f>SUMIFS(D4_WAV!$M$5:$M$54,D4_WAV!$A$5:$A$54,$B31,D4_WAV!$C$5:$C$54,$D31,D4_WAV!$B$5:$B$54,"&lt;&gt;"&amp;"geleistete Anzahlungen auf immaterielle Vermögensgegenstände",D4_WAV!$B$5:$B$54,"&lt;&gt;"&amp;"geleistete Anzahlungen und Anlagen im Bau des Sachanlagevermögens",D4_WAV!$B$5:$B$54,"&lt;&gt;"&amp;"Geschäfts- oder Firmenwert")</f>
        <v>0</v>
      </c>
      <c r="U31" s="241">
        <f>SUMIFS(D5_BKZ_NAKB_SoPo!$K$5:$K$54,D5_BKZ_NAKB_SoPo!$A$5:$A$54,$B31,D5_BKZ_NAKB_SoPo!$C$5:$C$54,B_KKAuf!$D31)</f>
        <v>0</v>
      </c>
      <c r="V31" s="241">
        <f t="shared" si="11"/>
        <v>0</v>
      </c>
      <c r="W31" s="199">
        <f>VLOOKUP(D31,A_Stammdaten!$E$88:$G$94,2,0)</f>
        <v>6.93E-2</v>
      </c>
      <c r="X31" s="199">
        <f>VLOOKUP($D31,A_Stammdaten!$A$76:$B$82,2,0)</f>
        <v>3.8699999999999998E-2</v>
      </c>
      <c r="Y31" s="199">
        <f>IF(D31&gt;A_Stammdaten!$B$9,"",ROUND(0.4*W31+0.6*X31,4))</f>
        <v>5.0900000000000001E-2</v>
      </c>
      <c r="Z31" s="276">
        <f t="shared" si="6"/>
        <v>0</v>
      </c>
    </row>
    <row r="32" spans="1:26" x14ac:dyDescent="0.2">
      <c r="A32" s="338"/>
      <c r="B32" s="24">
        <f t="shared" si="13"/>
        <v>0</v>
      </c>
      <c r="C32" s="336"/>
      <c r="D32" s="48">
        <v>2025</v>
      </c>
      <c r="E32" s="223">
        <f t="shared" si="8"/>
        <v>0</v>
      </c>
      <c r="F32" s="223">
        <f t="shared" si="1"/>
        <v>0</v>
      </c>
      <c r="G32" s="221">
        <f>_xlfn.IFNA((K32*VLOOKUP(D32,A_Stammdaten!$E$88:$G$94,3,0)+V32*VLOOKUP(D32,A_Stammdaten!$E$88:$G$94,2,0))*0.4*0.035*VLOOKUP(B32,A_Stammdaten!$A$99:$E$119,5,0),0)</f>
        <v>0</v>
      </c>
      <c r="H32" s="224">
        <f t="shared" si="9"/>
        <v>0</v>
      </c>
      <c r="I32" s="246">
        <f>SUMIFS(D1_SAV!$V$7:$V$402,D1_SAV!$A$7:$A$402,$B32,D1_SAV!$C$7:$C$402,$D32)</f>
        <v>0</v>
      </c>
      <c r="J32" s="241">
        <f>SUMIFS(D4_WAV!$L$5:$L$54,D4_WAV!$A$5:$A$54,$B32,D4_WAV!$C$5:$C$54,D32)
-SUMIFS(D4_WAV!$L$5:$L$54,D4_WAV!$A$5:$A$54,$B32,D4_WAV!$B$5:$B$54,"Geschäfts- oder Firmenwert",D4_WAV!$C$5:$C$54,D32)</f>
        <v>0</v>
      </c>
      <c r="K32" s="241">
        <f>AVERAGE(SUMIFS(D4_WAV!$K$5:$K$54,D4_WAV!$A$5:$A$54,B_KKAuf!$B32,D4_WAV!$C$5:$C$54,B_KKAuf!D32,D4_WAV!$B$5:$B$54,"geleistete Anzahlungen und Anlagen im Bau des Sachanlagevermögens"),SUMIFS(D4_WAV!$M$5:$M$54,D4_WAV!$A$5:$A$54,B_KKAuf!$B32,D4_WAV!$C$5:$C$54,B_KKAuf!D32,D4_WAV!$B$5:$B$54,"geleistete Anzahlungen und Anlagen im Bau des Sachanlagevermögens"))
+AVERAGE(SUMIFS(D4_WAV!$K$5:$K$54,D4_WAV!$A$5:$A$54,B_KKAuf!$B32,D4_WAV!$C$5:$C$54,B_KKAuf!D32,D4_WAV!$B$5:$B$54,"geleistete Anzahlungen auf immaterielle Vermögensgegenstände"),SUMIFS(D4_WAV!$M$5:$M$54,D4_WAV!$A$5:$A$54,B_KKAuf!$B32,D4_WAV!$C$5:$C$54,B_KKAuf!D32,D4_WAV!$B$5:$B$54,"geleistete Anzahlungen auf immaterielle Vermögensgegenstände"))</f>
        <v>0</v>
      </c>
      <c r="L32" s="199">
        <f>IF(B32="","",VLOOKUP(D32,A_Stammdaten!$E$88:$G$94,3,0))</f>
        <v>7.2599999999999998E-2</v>
      </c>
      <c r="M32" s="199">
        <f>IF(D32&gt;A_Stammdaten!$B$9,"",VLOOKUP(A_Stammdaten!$B$9,A_Stammdaten!$A$76:$B$82,2,0))</f>
        <v>3.6600000000000001E-2</v>
      </c>
      <c r="N32" s="199">
        <f>IF(D32&gt;A_Stammdaten!$B$9,"",ROUND(0.4*L32+0.6*M32,4))</f>
        <v>5.0999999999999997E-2</v>
      </c>
      <c r="O32" s="241">
        <f t="shared" si="5"/>
        <v>0</v>
      </c>
      <c r="P32" s="241">
        <f>SUMIFS(D1_SAV!$U$7:$U$402,D1_SAV!$A$7:$A$402,$B32,D1_SAV!$C$7:$C$402,B_KKAuf!$D32)</f>
        <v>0</v>
      </c>
      <c r="Q32" s="241">
        <f>SUMIFS(D4_WAV!$K$5:$K$54,D4_WAV!$A$5:$A$54,$B32,D4_WAV!$C$5:$C$54,$D32,D4_WAV!$B$5:$B$54,"&lt;&gt;"&amp;"geleistete Anzahlungen auf immaterielle Vermögensgegenstände",D4_WAV!$B$5:$B$54,"&lt;&gt;"&amp;"geleistete Anzahlungen und Anlagen im Bau des Sachanlagevermögens",D4_WAV!$B$5:$B$54,"&lt;&gt;"&amp;"Geschäfts- oder Firmenwert")</f>
        <v>0</v>
      </c>
      <c r="R32" s="241">
        <f>SUMIFS(D5_BKZ_NAKB_SoPo!$J$5:$J$54,D5_BKZ_NAKB_SoPo!$A$5:$A$54,$B32,D5_BKZ_NAKB_SoPo!$C$5:$C$54,B_KKAuf!$D32)</f>
        <v>0</v>
      </c>
      <c r="S32" s="241">
        <f>SUMIFS(D1_SAV!$W$7:$W$402,D1_SAV!$A$7:$A$402,$B32,D1_SAV!$C$7:$C$402,B_KKAuf!$D32)</f>
        <v>0</v>
      </c>
      <c r="T32" s="241">
        <f>SUMIFS(D4_WAV!$M$5:$M$54,D4_WAV!$A$5:$A$54,$B32,D4_WAV!$C$5:$C$54,$D32,D4_WAV!$B$5:$B$54,"&lt;&gt;"&amp;"geleistete Anzahlungen auf immaterielle Vermögensgegenstände",D4_WAV!$B$5:$B$54,"&lt;&gt;"&amp;"geleistete Anzahlungen und Anlagen im Bau des Sachanlagevermögens",D4_WAV!$B$5:$B$54,"&lt;&gt;"&amp;"Geschäfts- oder Firmenwert")</f>
        <v>0</v>
      </c>
      <c r="U32" s="241">
        <f>SUMIFS(D5_BKZ_NAKB_SoPo!$K$5:$K$54,D5_BKZ_NAKB_SoPo!$A$5:$A$54,$B32,D5_BKZ_NAKB_SoPo!$C$5:$C$54,B_KKAuf!$D32)</f>
        <v>0</v>
      </c>
      <c r="V32" s="241">
        <f t="shared" si="11"/>
        <v>0</v>
      </c>
      <c r="W32" s="199">
        <f>VLOOKUP(D32,A_Stammdaten!$E$88:$G$94,2,0)</f>
        <v>7.0099999999999996E-2</v>
      </c>
      <c r="X32" s="199">
        <f>VLOOKUP($D32,A_Stammdaten!$A$76:$B$82,2,0)</f>
        <v>3.6600000000000001E-2</v>
      </c>
      <c r="Y32" s="199">
        <f>IF(D32&gt;A_Stammdaten!$B$9,"",ROUND(0.4*W32+0.6*X32,4))</f>
        <v>0.05</v>
      </c>
      <c r="Z32" s="276">
        <f t="shared" si="6"/>
        <v>0</v>
      </c>
    </row>
    <row r="33" spans="1:26" x14ac:dyDescent="0.2">
      <c r="A33" s="338"/>
      <c r="B33" s="24">
        <f t="shared" si="13"/>
        <v>0</v>
      </c>
      <c r="C33" s="336"/>
      <c r="D33" s="48">
        <v>2026</v>
      </c>
      <c r="E33" s="223">
        <f t="shared" si="8"/>
        <v>0</v>
      </c>
      <c r="F33" s="223">
        <f t="shared" si="1"/>
        <v>0</v>
      </c>
      <c r="G33" s="221">
        <f>_xlfn.IFNA((K33*VLOOKUP(D33,A_Stammdaten!$E$88:$G$94,3,0)+V33*VLOOKUP(D33,A_Stammdaten!$E$88:$G$94,2,0))*0.4*0.035*VLOOKUP(B33,A_Stammdaten!$A$99:$E$119,5,0),0)</f>
        <v>0</v>
      </c>
      <c r="H33" s="224">
        <f t="shared" si="9"/>
        <v>0</v>
      </c>
      <c r="I33" s="246">
        <f>SUMIFS(D1_SAV!$V$7:$V$402,D1_SAV!$A$7:$A$402,$B33,D1_SAV!$C$7:$C$402,$D33)</f>
        <v>0</v>
      </c>
      <c r="J33" s="241">
        <f>SUMIFS(D4_WAV!$L$5:$L$54,D4_WAV!$A$5:$A$54,$B33,D4_WAV!$C$5:$C$54,D33)
-SUMIFS(D4_WAV!$L$5:$L$54,D4_WAV!$A$5:$A$54,$B33,D4_WAV!$B$5:$B$54,"Geschäfts- oder Firmenwert",D4_WAV!$C$5:$C$54,D33)</f>
        <v>0</v>
      </c>
      <c r="K33" s="241">
        <f>AVERAGE(SUMIFS(D4_WAV!$K$5:$K$54,D4_WAV!$A$5:$A$54,B_KKAuf!$B33,D4_WAV!$C$5:$C$54,B_KKAuf!D33,D4_WAV!$B$5:$B$54,"geleistete Anzahlungen und Anlagen im Bau des Sachanlagevermögens"),SUMIFS(D4_WAV!$M$5:$M$54,D4_WAV!$A$5:$A$54,B_KKAuf!$B33,D4_WAV!$C$5:$C$54,B_KKAuf!D33,D4_WAV!$B$5:$B$54,"geleistete Anzahlungen und Anlagen im Bau des Sachanlagevermögens"))
+AVERAGE(SUMIFS(D4_WAV!$K$5:$K$54,D4_WAV!$A$5:$A$54,B_KKAuf!$B33,D4_WAV!$C$5:$C$54,B_KKAuf!D33,D4_WAV!$B$5:$B$54,"geleistete Anzahlungen auf immaterielle Vermögensgegenstände"),SUMIFS(D4_WAV!$M$5:$M$54,D4_WAV!$A$5:$A$54,B_KKAuf!$B33,D4_WAV!$C$5:$C$54,B_KKAuf!D33,D4_WAV!$B$5:$B$54,"geleistete Anzahlungen auf immaterielle Vermögensgegenstände"))</f>
        <v>0</v>
      </c>
      <c r="L33" s="199">
        <f>IF(B33="","",VLOOKUP(D33,A_Stammdaten!$E$88:$G$94,3,0))</f>
        <v>7.2599999999999998E-2</v>
      </c>
      <c r="M33" s="199">
        <f>IF(D33&gt;A_Stammdaten!$B$9,"",VLOOKUP(A_Stammdaten!$B$9,A_Stammdaten!$A$76:$B$82,2,0))</f>
        <v>3.6600000000000001E-2</v>
      </c>
      <c r="N33" s="199">
        <f>IF(D33&gt;A_Stammdaten!$B$9,"",ROUND(0.4*L33+0.6*M33,4))</f>
        <v>5.0999999999999997E-2</v>
      </c>
      <c r="O33" s="241">
        <f t="shared" si="5"/>
        <v>0</v>
      </c>
      <c r="P33" s="241">
        <f>SUMIFS(D1_SAV!$U$7:$U$402,D1_SAV!$A$7:$A$402,$B33,D1_SAV!$C$7:$C$402,B_KKAuf!$D33)</f>
        <v>0</v>
      </c>
      <c r="Q33" s="241">
        <f>SUMIFS(D4_WAV!$K$5:$K$54,D4_WAV!$A$5:$A$54,$B33,D4_WAV!$C$5:$C$54,$D33,D4_WAV!$B$5:$B$54,"&lt;&gt;"&amp;"geleistete Anzahlungen auf immaterielle Vermögensgegenstände",D4_WAV!$B$5:$B$54,"&lt;&gt;"&amp;"geleistete Anzahlungen und Anlagen im Bau des Sachanlagevermögens",D4_WAV!$B$5:$B$54,"&lt;&gt;"&amp;"Geschäfts- oder Firmenwert")</f>
        <v>0</v>
      </c>
      <c r="R33" s="241">
        <f>SUMIFS(D5_BKZ_NAKB_SoPo!$J$5:$J$54,D5_BKZ_NAKB_SoPo!$A$5:$A$54,$B33,D5_BKZ_NAKB_SoPo!$C$5:$C$54,B_KKAuf!$D33)</f>
        <v>0</v>
      </c>
      <c r="S33" s="241">
        <f>SUMIFS(D1_SAV!$W$7:$W$402,D1_SAV!$A$7:$A$402,$B33,D1_SAV!$C$7:$C$402,B_KKAuf!$D33)</f>
        <v>0</v>
      </c>
      <c r="T33" s="241">
        <f>SUMIFS(D4_WAV!$M$5:$M$54,D4_WAV!$A$5:$A$54,$B33,D4_WAV!$C$5:$C$54,$D33,D4_WAV!$B$5:$B$54,"&lt;&gt;"&amp;"geleistete Anzahlungen auf immaterielle Vermögensgegenstände",D4_WAV!$B$5:$B$54,"&lt;&gt;"&amp;"geleistete Anzahlungen und Anlagen im Bau des Sachanlagevermögens",D4_WAV!$B$5:$B$54,"&lt;&gt;"&amp;"Geschäfts- oder Firmenwert")</f>
        <v>0</v>
      </c>
      <c r="U33" s="241">
        <f>SUMIFS(D5_BKZ_NAKB_SoPo!$K$5:$K$54,D5_BKZ_NAKB_SoPo!$A$5:$A$54,$B33,D5_BKZ_NAKB_SoPo!$C$5:$C$54,B_KKAuf!$D33)</f>
        <v>0</v>
      </c>
      <c r="V33" s="241">
        <f t="shared" si="11"/>
        <v>0</v>
      </c>
      <c r="W33" s="199">
        <f>VLOOKUP(D33,A_Stammdaten!$E$88:$G$94,2,0)</f>
        <v>7.2599999999999998E-2</v>
      </c>
      <c r="X33" s="199">
        <f>VLOOKUP($D33,A_Stammdaten!$A$76:$B$82,2,0)</f>
        <v>3.6600000000000001E-2</v>
      </c>
      <c r="Y33" s="199">
        <f>IF(D33&gt;A_Stammdaten!$B$9,"",ROUND(0.4*W33+0.6*X33,4))</f>
        <v>5.0999999999999997E-2</v>
      </c>
      <c r="Z33" s="276">
        <f t="shared" si="6"/>
        <v>0</v>
      </c>
    </row>
    <row r="34" spans="1:26" x14ac:dyDescent="0.2">
      <c r="A34" s="338"/>
      <c r="B34" s="24">
        <f t="shared" si="13"/>
        <v>0</v>
      </c>
      <c r="C34" s="336"/>
      <c r="D34" s="48">
        <v>2027</v>
      </c>
      <c r="E34" s="223">
        <f t="shared" si="8"/>
        <v>0</v>
      </c>
      <c r="F34" s="223">
        <f t="shared" si="1"/>
        <v>0</v>
      </c>
      <c r="G34" s="221">
        <f>_xlfn.IFNA((K34*VLOOKUP(D34,A_Stammdaten!$E$88:$G$94,3,0)+V34*VLOOKUP(D34,A_Stammdaten!$E$88:$G$94,2,0))*0.4*0.035*VLOOKUP(B34,A_Stammdaten!$A$99:$E$119,5,0),0)</f>
        <v>0</v>
      </c>
      <c r="H34" s="224">
        <f t="shared" si="9"/>
        <v>0</v>
      </c>
      <c r="I34" s="246">
        <f>SUMIFS(D1_SAV!$V$7:$V$402,D1_SAV!$A$7:$A$402,$B34,D1_SAV!$C$7:$C$402,$D34)</f>
        <v>0</v>
      </c>
      <c r="J34" s="241">
        <f>SUMIFS(D4_WAV!$L$5:$L$54,D4_WAV!$A$5:$A$54,$B34,D4_WAV!$C$5:$C$54,D34)
-SUMIFS(D4_WAV!$L$5:$L$54,D4_WAV!$A$5:$A$54,$B34,D4_WAV!$B$5:$B$54,"Geschäfts- oder Firmenwert",D4_WAV!$C$5:$C$54,D34)</f>
        <v>0</v>
      </c>
      <c r="K34" s="241">
        <f>AVERAGE(SUMIFS(D4_WAV!$K$5:$K$54,D4_WAV!$A$5:$A$54,B_KKAuf!$B34,D4_WAV!$C$5:$C$54,B_KKAuf!D34,D4_WAV!$B$5:$B$54,"geleistete Anzahlungen und Anlagen im Bau des Sachanlagevermögens"),SUMIFS(D4_WAV!$M$5:$M$54,D4_WAV!$A$5:$A$54,B_KKAuf!$B34,D4_WAV!$C$5:$C$54,B_KKAuf!D34,D4_WAV!$B$5:$B$54,"geleistete Anzahlungen und Anlagen im Bau des Sachanlagevermögens"))
+AVERAGE(SUMIFS(D4_WAV!$K$5:$K$54,D4_WAV!$A$5:$A$54,B_KKAuf!$B34,D4_WAV!$C$5:$C$54,B_KKAuf!D34,D4_WAV!$B$5:$B$54,"geleistete Anzahlungen auf immaterielle Vermögensgegenstände"),SUMIFS(D4_WAV!$M$5:$M$54,D4_WAV!$A$5:$A$54,B_KKAuf!$B34,D4_WAV!$C$5:$C$54,B_KKAuf!D34,D4_WAV!$B$5:$B$54,"geleistete Anzahlungen auf immaterielle Vermögensgegenstände"))</f>
        <v>0</v>
      </c>
      <c r="L34" s="199">
        <f>IF(B34="","",VLOOKUP(D34,A_Stammdaten!$E$88:$G$94,3,0))</f>
        <v>7.2599999999999998E-2</v>
      </c>
      <c r="M34" s="199">
        <f>IF(D34&gt;A_Stammdaten!$B$9,"",VLOOKUP(A_Stammdaten!$B$9,A_Stammdaten!$A$76:$B$82,2,0))</f>
        <v>3.6600000000000001E-2</v>
      </c>
      <c r="N34" s="199">
        <f>IF(D34&gt;A_Stammdaten!$B$9,"",ROUND(0.4*L34+0.6*M34,4))</f>
        <v>5.0999999999999997E-2</v>
      </c>
      <c r="O34" s="241">
        <f t="shared" si="5"/>
        <v>0</v>
      </c>
      <c r="P34" s="241">
        <f>SUMIFS(D1_SAV!$U$7:$U$402,D1_SAV!$A$7:$A$402,$B34,D1_SAV!$C$7:$C$402,B_KKAuf!$D34)</f>
        <v>0</v>
      </c>
      <c r="Q34" s="241">
        <f>SUMIFS(D4_WAV!$K$5:$K$54,D4_WAV!$A$5:$A$54,$B34,D4_WAV!$C$5:$C$54,$D34,D4_WAV!$B$5:$B$54,"&lt;&gt;"&amp;"geleistete Anzahlungen auf immaterielle Vermögensgegenstände",D4_WAV!$B$5:$B$54,"&lt;&gt;"&amp;"geleistete Anzahlungen und Anlagen im Bau des Sachanlagevermögens",D4_WAV!$B$5:$B$54,"&lt;&gt;"&amp;"Geschäfts- oder Firmenwert")</f>
        <v>0</v>
      </c>
      <c r="R34" s="241">
        <f>SUMIFS(D5_BKZ_NAKB_SoPo!$J$5:$J$54,D5_BKZ_NAKB_SoPo!$A$5:$A$54,$B34,D5_BKZ_NAKB_SoPo!$C$5:$C$54,B_KKAuf!$D34)</f>
        <v>0</v>
      </c>
      <c r="S34" s="241">
        <f>SUMIFS(D1_SAV!$W$7:$W$402,D1_SAV!$A$7:$A$402,$B34,D1_SAV!$C$7:$C$402,B_KKAuf!$D34)</f>
        <v>0</v>
      </c>
      <c r="T34" s="241">
        <f>SUMIFS(D4_WAV!$M$5:$M$54,D4_WAV!$A$5:$A$54,$B34,D4_WAV!$C$5:$C$54,$D34,D4_WAV!$B$5:$B$54,"&lt;&gt;"&amp;"geleistete Anzahlungen auf immaterielle Vermögensgegenstände",D4_WAV!$B$5:$B$54,"&lt;&gt;"&amp;"geleistete Anzahlungen und Anlagen im Bau des Sachanlagevermögens",D4_WAV!$B$5:$B$54,"&lt;&gt;"&amp;"Geschäfts- oder Firmenwert")</f>
        <v>0</v>
      </c>
      <c r="U34" s="241">
        <f>SUMIFS(D5_BKZ_NAKB_SoPo!$K$5:$K$54,D5_BKZ_NAKB_SoPo!$A$5:$A$54,$B34,D5_BKZ_NAKB_SoPo!$C$5:$C$54,B_KKAuf!$D34)</f>
        <v>0</v>
      </c>
      <c r="V34" s="241">
        <f t="shared" si="11"/>
        <v>0</v>
      </c>
      <c r="W34" s="199">
        <f>VLOOKUP(D34,A_Stammdaten!$E$88:$G$94,2,0)</f>
        <v>7.2599999999999998E-2</v>
      </c>
      <c r="X34" s="199">
        <f>VLOOKUP($D34,A_Stammdaten!$A$76:$B$82,2,0)</f>
        <v>3.6600000000000001E-2</v>
      </c>
      <c r="Y34" s="199">
        <f>IF(D34&gt;A_Stammdaten!$B$9,"",ROUND(0.4*W34+0.6*X34,4))</f>
        <v>5.0999999999999997E-2</v>
      </c>
      <c r="Z34" s="276">
        <f t="shared" si="6"/>
        <v>0</v>
      </c>
    </row>
    <row r="35" spans="1:26" ht="15" thickBot="1" x14ac:dyDescent="0.25">
      <c r="A35" s="339"/>
      <c r="B35" s="41">
        <f t="shared" si="13"/>
        <v>0</v>
      </c>
      <c r="C35" s="337"/>
      <c r="D35" s="49">
        <v>2028</v>
      </c>
      <c r="E35" s="225">
        <f t="shared" si="8"/>
        <v>0</v>
      </c>
      <c r="F35" s="225">
        <f t="shared" si="1"/>
        <v>0</v>
      </c>
      <c r="G35" s="226">
        <f>_xlfn.IFNA((K35*VLOOKUP(D35,A_Stammdaten!$E$88:$G$94,3,0)+V35*VLOOKUP(D35,A_Stammdaten!$E$88:$G$94,2,0))*0.4*0.035*VLOOKUP(B35,A_Stammdaten!$A$99:$E$119,5,0),0)</f>
        <v>0</v>
      </c>
      <c r="H35" s="227">
        <f t="shared" si="9"/>
        <v>0</v>
      </c>
      <c r="I35" s="247">
        <f>SUMIFS(D1_SAV!$V$7:$V$402,D1_SAV!$A$7:$A$402,$B35,D1_SAV!$C$7:$C$402,$D35)</f>
        <v>0</v>
      </c>
      <c r="J35" s="243">
        <f>SUMIFS(D4_WAV!$L$5:$L$54,D4_WAV!$A$5:$A$54,$B35,D4_WAV!$C$5:$C$54,D35)
-SUMIFS(D4_WAV!$L$5:$L$54,D4_WAV!$A$5:$A$54,$B35,D4_WAV!$B$5:$B$54,"Geschäfts- oder Firmenwert",D4_WAV!$C$5:$C$54,D35)</f>
        <v>0</v>
      </c>
      <c r="K35" s="243">
        <f>AVERAGE(SUMIFS(D4_WAV!$K$5:$K$54,D4_WAV!$A$5:$A$54,B_KKAuf!$B35,D4_WAV!$C$5:$C$54,B_KKAuf!D35,D4_WAV!$B$5:$B$54,"geleistete Anzahlungen und Anlagen im Bau des Sachanlagevermögens"),SUMIFS(D4_WAV!$M$5:$M$54,D4_WAV!$A$5:$A$54,B_KKAuf!$B35,D4_WAV!$C$5:$C$54,B_KKAuf!D35,D4_WAV!$B$5:$B$54,"geleistete Anzahlungen und Anlagen im Bau des Sachanlagevermögens"))
+AVERAGE(SUMIFS(D4_WAV!$K$5:$K$54,D4_WAV!$A$5:$A$54,B_KKAuf!$B35,D4_WAV!$C$5:$C$54,B_KKAuf!D35,D4_WAV!$B$5:$B$54,"geleistete Anzahlungen auf immaterielle Vermögensgegenstände"),SUMIFS(D4_WAV!$M$5:$M$54,D4_WAV!$A$5:$A$54,B_KKAuf!$B35,D4_WAV!$C$5:$C$54,B_KKAuf!D35,D4_WAV!$B$5:$B$54,"geleistete Anzahlungen auf immaterielle Vermögensgegenstände"))</f>
        <v>0</v>
      </c>
      <c r="L35" s="200">
        <f>IF(B35="","",VLOOKUP(D35,A_Stammdaten!$E$88:$G$94,3,0))</f>
        <v>0</v>
      </c>
      <c r="M35" s="200" t="str">
        <f>IF(D35&gt;A_Stammdaten!$B$9,"",VLOOKUP(A_Stammdaten!$B$9,A_Stammdaten!$A$76:$B$82,2,0))</f>
        <v/>
      </c>
      <c r="N35" s="200" t="str">
        <f>IF(D35&gt;A_Stammdaten!$B$9,"",ROUND(0.4*L35+0.6*M35,4))</f>
        <v/>
      </c>
      <c r="O35" s="243">
        <f t="shared" si="5"/>
        <v>0</v>
      </c>
      <c r="P35" s="243">
        <f>SUMIFS(D1_SAV!$U$7:$U$402,D1_SAV!$A$7:$A$402,$B35,D1_SAV!$C$7:$C$402,B_KKAuf!$D35)</f>
        <v>0</v>
      </c>
      <c r="Q35" s="243">
        <f>SUMIFS(D4_WAV!$K$5:$K$54,D4_WAV!$A$5:$A$54,$B35,D4_WAV!$C$5:$C$54,$D35,D4_WAV!$B$5:$B$54,"&lt;&gt;"&amp;"geleistete Anzahlungen auf immaterielle Vermögensgegenstände",D4_WAV!$B$5:$B$54,"&lt;&gt;"&amp;"geleistete Anzahlungen und Anlagen im Bau des Sachanlagevermögens",D4_WAV!$B$5:$B$54,"&lt;&gt;"&amp;"Geschäfts- oder Firmenwert")</f>
        <v>0</v>
      </c>
      <c r="R35" s="243">
        <f>SUMIFS(D5_BKZ_NAKB_SoPo!$J$5:$J$54,D5_BKZ_NAKB_SoPo!$A$5:$A$54,$B35,D5_BKZ_NAKB_SoPo!$C$5:$C$54,B_KKAuf!$D35)</f>
        <v>0</v>
      </c>
      <c r="S35" s="243">
        <f>SUMIFS(D1_SAV!$W$7:$W$402,D1_SAV!$A$7:$A$402,$B35,D1_SAV!$C$7:$C$402,B_KKAuf!$D35)</f>
        <v>0</v>
      </c>
      <c r="T35" s="243">
        <f>SUMIFS(D4_WAV!$M$5:$M$54,D4_WAV!$A$5:$A$54,$B35,D4_WAV!$C$5:$C$54,$D35,D4_WAV!$B$5:$B$54,"&lt;&gt;"&amp;"geleistete Anzahlungen auf immaterielle Vermögensgegenstände",D4_WAV!$B$5:$B$54,"&lt;&gt;"&amp;"geleistete Anzahlungen und Anlagen im Bau des Sachanlagevermögens",D4_WAV!$B$5:$B$54,"&lt;&gt;"&amp;"Geschäfts- oder Firmenwert")</f>
        <v>0</v>
      </c>
      <c r="U35" s="243">
        <f>SUMIFS(D5_BKZ_NAKB_SoPo!$K$5:$K$54,D5_BKZ_NAKB_SoPo!$A$5:$A$54,$B35,D5_BKZ_NAKB_SoPo!$C$5:$C$54,B_KKAuf!$D35)</f>
        <v>0</v>
      </c>
      <c r="V35" s="243">
        <f t="shared" si="11"/>
        <v>0</v>
      </c>
      <c r="W35" s="200">
        <f>VLOOKUP(D35,A_Stammdaten!$E$88:$G$94,2,0)</f>
        <v>0</v>
      </c>
      <c r="X35" s="200">
        <f>VLOOKUP($D35,A_Stammdaten!$A$76:$B$82,2,0)</f>
        <v>0</v>
      </c>
      <c r="Y35" s="200" t="str">
        <f>IF(D35&gt;A_Stammdaten!$B$9,"",ROUND(0.4*W35+0.6*X35,4))</f>
        <v/>
      </c>
      <c r="Z35" s="277">
        <f t="shared" si="6"/>
        <v>0</v>
      </c>
    </row>
    <row r="36" spans="1:26" x14ac:dyDescent="0.2">
      <c r="A36" s="332">
        <f>A_Stammdaten!A103</f>
        <v>0</v>
      </c>
      <c r="B36" s="40">
        <f>A$36</f>
        <v>0</v>
      </c>
      <c r="C36" s="335">
        <f>A_Stammdaten!B$103</f>
        <v>0</v>
      </c>
      <c r="D36" s="47">
        <v>2022</v>
      </c>
      <c r="E36" s="228">
        <f t="shared" si="8"/>
        <v>0</v>
      </c>
      <c r="F36" s="228">
        <f t="shared" si="1"/>
        <v>0</v>
      </c>
      <c r="G36" s="229">
        <f>_xlfn.IFNA((K36*VLOOKUP(D36,A_Stammdaten!$E$88:$G$94,3,0)+V36*VLOOKUP(D36,A_Stammdaten!$E$88:$G$94,2,0))*0.4*0.035*VLOOKUP(B36,A_Stammdaten!$A$99:$E$119,5,0),0)</f>
        <v>0</v>
      </c>
      <c r="H36" s="230">
        <f t="shared" si="9"/>
        <v>0</v>
      </c>
      <c r="I36" s="248">
        <f>SUMIFS(D1_SAV!$V$7:$V$402,D1_SAV!$A$7:$A$402,$B36,D1_SAV!$C$7:$C$402,$D36)</f>
        <v>0</v>
      </c>
      <c r="J36" s="239">
        <f>SUMIFS(D4_WAV!$L$5:$L$54,D4_WAV!$A$5:$A$54,$B36,D4_WAV!$C$5:$C$54,D36)
-SUMIFS(D4_WAV!$L$5:$L$54,D4_WAV!$A$5:$A$54,$B36,D4_WAV!$B$5:$B$54,"Geschäfts- oder Firmenwert",D4_WAV!$C$5:$C$54,D36)</f>
        <v>0</v>
      </c>
      <c r="K36" s="239">
        <f>AVERAGE(SUMIFS(D4_WAV!$K$5:$K$54,D4_WAV!$A$5:$A$54,B_KKAuf!$B36,D4_WAV!$C$5:$C$54,B_KKAuf!D36,D4_WAV!$B$5:$B$54,"geleistete Anzahlungen und Anlagen im Bau des Sachanlagevermögens"),SUMIFS(D4_WAV!$M$5:$M$54,D4_WAV!$A$5:$A$54,B_KKAuf!$B36,D4_WAV!$C$5:$C$54,B_KKAuf!D36,D4_WAV!$B$5:$B$54,"geleistete Anzahlungen und Anlagen im Bau des Sachanlagevermögens"))
+AVERAGE(SUMIFS(D4_WAV!$K$5:$K$54,D4_WAV!$A$5:$A$54,B_KKAuf!$B36,D4_WAV!$C$5:$C$54,B_KKAuf!D36,D4_WAV!$B$5:$B$54,"geleistete Anzahlungen auf immaterielle Vermögensgegenstände"),SUMIFS(D4_WAV!$M$5:$M$54,D4_WAV!$A$5:$A$54,B_KKAuf!$B36,D4_WAV!$C$5:$C$54,B_KKAuf!D36,D4_WAV!$B$5:$B$54,"geleistete Anzahlungen auf immaterielle Vermögensgegenstände"))</f>
        <v>0</v>
      </c>
      <c r="L36" s="197">
        <f>IF(B36="","",VLOOKUP(D36,A_Stammdaten!$E$88:$G$94,3,0))</f>
        <v>5.0700000000000002E-2</v>
      </c>
      <c r="M36" s="197">
        <f>IF(D36&gt;A_Stammdaten!$B$9,"",VLOOKUP(A_Stammdaten!$B$9,A_Stammdaten!$A$76:$B$82,2,0))</f>
        <v>3.6600000000000001E-2</v>
      </c>
      <c r="N36" s="197">
        <f>IF(D36&gt;A_Stammdaten!$B$9,"",ROUND(0.4*L36+0.6*M36,4))</f>
        <v>4.2200000000000001E-2</v>
      </c>
      <c r="O36" s="239">
        <f t="shared" si="5"/>
        <v>0</v>
      </c>
      <c r="P36" s="239">
        <f>SUMIFS(D1_SAV!$U$7:$U$402,D1_SAV!$A$7:$A$402,$B36,D1_SAV!$C$7:$C$402,B_KKAuf!$D36)</f>
        <v>0</v>
      </c>
      <c r="Q36" s="239">
        <f>SUMIFS(D4_WAV!$K$5:$K$54,D4_WAV!$A$5:$A$54,$B36,D4_WAV!$C$5:$C$54,$D36,D4_WAV!$B$5:$B$54,"&lt;&gt;"&amp;"geleistete Anzahlungen auf immaterielle Vermögensgegenstände",D4_WAV!$B$5:$B$54,"&lt;&gt;"&amp;"geleistete Anzahlungen und Anlagen im Bau des Sachanlagevermögens",D4_WAV!$B$5:$B$54,"&lt;&gt;"&amp;"Geschäfts- oder Firmenwert")</f>
        <v>0</v>
      </c>
      <c r="R36" s="239">
        <f>SUMIFS(D5_BKZ_NAKB_SoPo!$J$5:$J$54,D5_BKZ_NAKB_SoPo!$A$5:$A$54,$B36,D5_BKZ_NAKB_SoPo!$C$5:$C$54,B_KKAuf!$D36)</f>
        <v>0</v>
      </c>
      <c r="S36" s="239">
        <f>SUMIFS(D1_SAV!$W$7:$W$402,D1_SAV!$A$7:$A$402,$B36,D1_SAV!$C$7:$C$402,B_KKAuf!$D36)</f>
        <v>0</v>
      </c>
      <c r="T36" s="239">
        <f>SUMIFS(D4_WAV!$M$5:$M$54,D4_WAV!$A$5:$A$54,$B36,D4_WAV!$C$5:$C$54,$D36,D4_WAV!$B$5:$B$54,"&lt;&gt;"&amp;"geleistete Anzahlungen auf immaterielle Vermögensgegenstände",D4_WAV!$B$5:$B$54,"&lt;&gt;"&amp;"geleistete Anzahlungen und Anlagen im Bau des Sachanlagevermögens",D4_WAV!$B$5:$B$54,"&lt;&gt;"&amp;"Geschäfts- oder Firmenwert")</f>
        <v>0</v>
      </c>
      <c r="U36" s="239">
        <f>SUMIFS(D5_BKZ_NAKB_SoPo!$K$5:$K$54,D5_BKZ_NAKB_SoPo!$A$5:$A$54,$B36,D5_BKZ_NAKB_SoPo!$C$5:$C$54,B_KKAuf!$D36)</f>
        <v>0</v>
      </c>
      <c r="V36" s="239">
        <f t="shared" si="11"/>
        <v>0</v>
      </c>
      <c r="W36" s="197">
        <f>VLOOKUP(D36,A_Stammdaten!$E$88:$G$94,2,0)</f>
        <v>5.0700000000000002E-2</v>
      </c>
      <c r="X36" s="197">
        <f>VLOOKUP($D36,A_Stammdaten!$A$76:$B$82,2,0)</f>
        <v>2.9100000000000001E-2</v>
      </c>
      <c r="Y36" s="197">
        <f>IF(D36&gt;A_Stammdaten!$B$9,"",ROUND(0.4*W36+0.6*X36,4))</f>
        <v>3.7699999999999997E-2</v>
      </c>
      <c r="Z36" s="275">
        <f t="shared" si="6"/>
        <v>0</v>
      </c>
    </row>
    <row r="37" spans="1:26" x14ac:dyDescent="0.2">
      <c r="A37" s="338"/>
      <c r="B37" s="24">
        <f t="shared" ref="B37:B42" si="14">A$36</f>
        <v>0</v>
      </c>
      <c r="C37" s="336"/>
      <c r="D37" s="48">
        <v>2023</v>
      </c>
      <c r="E37" s="223">
        <f t="shared" si="8"/>
        <v>0</v>
      </c>
      <c r="F37" s="223">
        <f t="shared" si="1"/>
        <v>0</v>
      </c>
      <c r="G37" s="221">
        <f>_xlfn.IFNA((K37*VLOOKUP(D37,A_Stammdaten!$E$88:$G$94,3,0)+V37*VLOOKUP(D37,A_Stammdaten!$E$88:$G$94,2,0))*0.4*0.035*VLOOKUP(B37,A_Stammdaten!$A$99:$E$119,5,0),0)</f>
        <v>0</v>
      </c>
      <c r="H37" s="224">
        <f t="shared" si="9"/>
        <v>0</v>
      </c>
      <c r="I37" s="246">
        <f>SUMIFS(D1_SAV!$V$7:$V$402,D1_SAV!$A$7:$A$402,$B37,D1_SAV!$C$7:$C$402,$D37)</f>
        <v>0</v>
      </c>
      <c r="J37" s="241">
        <f>SUMIFS(D4_WAV!$L$5:$L$54,D4_WAV!$A$5:$A$54,$B37,D4_WAV!$C$5:$C$54,D37)
-SUMIFS(D4_WAV!$L$5:$L$54,D4_WAV!$A$5:$A$54,$B37,D4_WAV!$B$5:$B$54,"Geschäfts- oder Firmenwert",D4_WAV!$C$5:$C$54,D37)</f>
        <v>0</v>
      </c>
      <c r="K37" s="241">
        <f>AVERAGE(SUMIFS(D4_WAV!$K$5:$K$54,D4_WAV!$A$5:$A$54,B_KKAuf!$B37,D4_WAV!$C$5:$C$54,B_KKAuf!D37,D4_WAV!$B$5:$B$54,"geleistete Anzahlungen und Anlagen im Bau des Sachanlagevermögens"),SUMIFS(D4_WAV!$M$5:$M$54,D4_WAV!$A$5:$A$54,B_KKAuf!$B37,D4_WAV!$C$5:$C$54,B_KKAuf!D37,D4_WAV!$B$5:$B$54,"geleistete Anzahlungen und Anlagen im Bau des Sachanlagevermögens"))
+AVERAGE(SUMIFS(D4_WAV!$K$5:$K$54,D4_WAV!$A$5:$A$54,B_KKAuf!$B37,D4_WAV!$C$5:$C$54,B_KKAuf!D37,D4_WAV!$B$5:$B$54,"geleistete Anzahlungen auf immaterielle Vermögensgegenstände"),SUMIFS(D4_WAV!$M$5:$M$54,D4_WAV!$A$5:$A$54,B_KKAuf!$B37,D4_WAV!$C$5:$C$54,B_KKAuf!D37,D4_WAV!$B$5:$B$54,"geleistete Anzahlungen auf immaterielle Vermögensgegenstände"))</f>
        <v>0</v>
      </c>
      <c r="L37" s="199">
        <f>IF(B37="","",VLOOKUP(D37,A_Stammdaten!$E$88:$G$94,3,0))</f>
        <v>5.0700000000000002E-2</v>
      </c>
      <c r="M37" s="199">
        <f>IF(D37&gt;A_Stammdaten!$B$9,"",VLOOKUP(A_Stammdaten!$B$9,A_Stammdaten!$A$76:$B$82,2,0))</f>
        <v>3.6600000000000001E-2</v>
      </c>
      <c r="N37" s="199">
        <f>IF(D37&gt;A_Stammdaten!$B$9,"",ROUND(0.4*L37+0.6*M37,4))</f>
        <v>4.2200000000000001E-2</v>
      </c>
      <c r="O37" s="241">
        <f t="shared" si="5"/>
        <v>0</v>
      </c>
      <c r="P37" s="241">
        <f>SUMIFS(D1_SAV!$U$7:$U$402,D1_SAV!$A$7:$A$402,$B37,D1_SAV!$C$7:$C$402,B_KKAuf!$D37)</f>
        <v>0</v>
      </c>
      <c r="Q37" s="241">
        <f>SUMIFS(D4_WAV!$K$5:$K$54,D4_WAV!$A$5:$A$54,$B37,D4_WAV!$C$5:$C$54,$D37,D4_WAV!$B$5:$B$54,"&lt;&gt;"&amp;"geleistete Anzahlungen auf immaterielle Vermögensgegenstände",D4_WAV!$B$5:$B$54,"&lt;&gt;"&amp;"geleistete Anzahlungen und Anlagen im Bau des Sachanlagevermögens",D4_WAV!$B$5:$B$54,"&lt;&gt;"&amp;"Geschäfts- oder Firmenwert")</f>
        <v>0</v>
      </c>
      <c r="R37" s="241">
        <f>SUMIFS(D5_BKZ_NAKB_SoPo!$J$5:$J$54,D5_BKZ_NAKB_SoPo!$A$5:$A$54,$B37,D5_BKZ_NAKB_SoPo!$C$5:$C$54,B_KKAuf!$D37)</f>
        <v>0</v>
      </c>
      <c r="S37" s="241">
        <f>SUMIFS(D1_SAV!$W$7:$W$402,D1_SAV!$A$7:$A$402,$B37,D1_SAV!$C$7:$C$402,B_KKAuf!$D37)</f>
        <v>0</v>
      </c>
      <c r="T37" s="241">
        <f>SUMIFS(D4_WAV!$M$5:$M$54,D4_WAV!$A$5:$A$54,$B37,D4_WAV!$C$5:$C$54,$D37,D4_WAV!$B$5:$B$54,"&lt;&gt;"&amp;"geleistete Anzahlungen auf immaterielle Vermögensgegenstände",D4_WAV!$B$5:$B$54,"&lt;&gt;"&amp;"geleistete Anzahlungen und Anlagen im Bau des Sachanlagevermögens",D4_WAV!$B$5:$B$54,"&lt;&gt;"&amp;"Geschäfts- oder Firmenwert")</f>
        <v>0</v>
      </c>
      <c r="U37" s="241">
        <f>SUMIFS(D5_BKZ_NAKB_SoPo!$K$5:$K$54,D5_BKZ_NAKB_SoPo!$A$5:$A$54,$B37,D5_BKZ_NAKB_SoPo!$C$5:$C$54,B_KKAuf!$D37)</f>
        <v>0</v>
      </c>
      <c r="V37" s="241">
        <f t="shared" si="11"/>
        <v>0</v>
      </c>
      <c r="W37" s="199">
        <f>VLOOKUP(D37,A_Stammdaten!$E$88:$G$94,2,0)</f>
        <v>5.0700000000000002E-2</v>
      </c>
      <c r="X37" s="199">
        <f>VLOOKUP($D37,A_Stammdaten!$A$76:$B$82,2,0)</f>
        <v>4.3799999999999999E-2</v>
      </c>
      <c r="Y37" s="199">
        <f>IF(D37&gt;A_Stammdaten!$B$9,"",ROUND(0.4*W37+0.6*X37,4))</f>
        <v>4.6600000000000003E-2</v>
      </c>
      <c r="Z37" s="276">
        <f t="shared" si="6"/>
        <v>0</v>
      </c>
    </row>
    <row r="38" spans="1:26" x14ac:dyDescent="0.2">
      <c r="A38" s="338"/>
      <c r="B38" s="24">
        <f t="shared" si="14"/>
        <v>0</v>
      </c>
      <c r="C38" s="336"/>
      <c r="D38" s="48">
        <v>2024</v>
      </c>
      <c r="E38" s="223">
        <f t="shared" si="8"/>
        <v>0</v>
      </c>
      <c r="F38" s="223">
        <f t="shared" si="1"/>
        <v>0</v>
      </c>
      <c r="G38" s="221">
        <f>_xlfn.IFNA((K38*VLOOKUP(D38,A_Stammdaten!$E$88:$G$94,3,0)+V38*VLOOKUP(D38,A_Stammdaten!$E$88:$G$94,2,0))*0.4*0.035*VLOOKUP(B38,A_Stammdaten!$A$99:$E$119,5,0),0)</f>
        <v>0</v>
      </c>
      <c r="H38" s="224">
        <f t="shared" si="9"/>
        <v>0</v>
      </c>
      <c r="I38" s="246">
        <f>SUMIFS(D1_SAV!$V$7:$V$402,D1_SAV!$A$7:$A$402,$B38,D1_SAV!$C$7:$C$402,$D38)</f>
        <v>0</v>
      </c>
      <c r="J38" s="241">
        <f>SUMIFS(D4_WAV!$L$5:$L$54,D4_WAV!$A$5:$A$54,$B38,D4_WAV!$C$5:$C$54,D38)
-SUMIFS(D4_WAV!$L$5:$L$54,D4_WAV!$A$5:$A$54,$B38,D4_WAV!$B$5:$B$54,"Geschäfts- oder Firmenwert",D4_WAV!$C$5:$C$54,D38)</f>
        <v>0</v>
      </c>
      <c r="K38" s="241">
        <f>AVERAGE(SUMIFS(D4_WAV!$K$5:$K$54,D4_WAV!$A$5:$A$54,B_KKAuf!$B38,D4_WAV!$C$5:$C$54,B_KKAuf!D38,D4_WAV!$B$5:$B$54,"geleistete Anzahlungen und Anlagen im Bau des Sachanlagevermögens"),SUMIFS(D4_WAV!$M$5:$M$54,D4_WAV!$A$5:$A$54,B_KKAuf!$B38,D4_WAV!$C$5:$C$54,B_KKAuf!D38,D4_WAV!$B$5:$B$54,"geleistete Anzahlungen und Anlagen im Bau des Sachanlagevermögens"))
+AVERAGE(SUMIFS(D4_WAV!$K$5:$K$54,D4_WAV!$A$5:$A$54,B_KKAuf!$B38,D4_WAV!$C$5:$C$54,B_KKAuf!D38,D4_WAV!$B$5:$B$54,"geleistete Anzahlungen auf immaterielle Vermögensgegenstände"),SUMIFS(D4_WAV!$M$5:$M$54,D4_WAV!$A$5:$A$54,B_KKAuf!$B38,D4_WAV!$C$5:$C$54,B_KKAuf!D38,D4_WAV!$B$5:$B$54,"geleistete Anzahlungen auf immaterielle Vermögensgegenstände"))</f>
        <v>0</v>
      </c>
      <c r="L38" s="199">
        <f>IF(B38="","",VLOOKUP(D38,A_Stammdaten!$E$88:$G$94,3,0))</f>
        <v>7.2599999999999998E-2</v>
      </c>
      <c r="M38" s="199">
        <f>IF(D38&gt;A_Stammdaten!$B$9,"",VLOOKUP(A_Stammdaten!$B$9,A_Stammdaten!$A$76:$B$82,2,0))</f>
        <v>3.6600000000000001E-2</v>
      </c>
      <c r="N38" s="199">
        <f>IF(D38&gt;A_Stammdaten!$B$9,"",ROUND(0.4*L38+0.6*M38,4))</f>
        <v>5.0999999999999997E-2</v>
      </c>
      <c r="O38" s="241">
        <f t="shared" si="5"/>
        <v>0</v>
      </c>
      <c r="P38" s="241">
        <f>SUMIFS(D1_SAV!$U$7:$U$402,D1_SAV!$A$7:$A$402,$B38,D1_SAV!$C$7:$C$402,B_KKAuf!$D38)</f>
        <v>0</v>
      </c>
      <c r="Q38" s="241">
        <f>SUMIFS(D4_WAV!$K$5:$K$54,D4_WAV!$A$5:$A$54,$B38,D4_WAV!$C$5:$C$54,$D38,D4_WAV!$B$5:$B$54,"&lt;&gt;"&amp;"geleistete Anzahlungen auf immaterielle Vermögensgegenstände",D4_WAV!$B$5:$B$54,"&lt;&gt;"&amp;"geleistete Anzahlungen und Anlagen im Bau des Sachanlagevermögens",D4_WAV!$B$5:$B$54,"&lt;&gt;"&amp;"Geschäfts- oder Firmenwert")</f>
        <v>0</v>
      </c>
      <c r="R38" s="241">
        <f>SUMIFS(D5_BKZ_NAKB_SoPo!$J$5:$J$54,D5_BKZ_NAKB_SoPo!$A$5:$A$54,$B38,D5_BKZ_NAKB_SoPo!$C$5:$C$54,B_KKAuf!$D38)</f>
        <v>0</v>
      </c>
      <c r="S38" s="241">
        <f>SUMIFS(D1_SAV!$W$7:$W$402,D1_SAV!$A$7:$A$402,$B38,D1_SAV!$C$7:$C$402,B_KKAuf!$D38)</f>
        <v>0</v>
      </c>
      <c r="T38" s="241">
        <f>SUMIFS(D4_WAV!$M$5:$M$54,D4_WAV!$A$5:$A$54,$B38,D4_WAV!$C$5:$C$54,$D38,D4_WAV!$B$5:$B$54,"&lt;&gt;"&amp;"geleistete Anzahlungen auf immaterielle Vermögensgegenstände",D4_WAV!$B$5:$B$54,"&lt;&gt;"&amp;"geleistete Anzahlungen und Anlagen im Bau des Sachanlagevermögens",D4_WAV!$B$5:$B$54,"&lt;&gt;"&amp;"Geschäfts- oder Firmenwert")</f>
        <v>0</v>
      </c>
      <c r="U38" s="241">
        <f>SUMIFS(D5_BKZ_NAKB_SoPo!$K$5:$K$54,D5_BKZ_NAKB_SoPo!$A$5:$A$54,$B38,D5_BKZ_NAKB_SoPo!$C$5:$C$54,B_KKAuf!$D38)</f>
        <v>0</v>
      </c>
      <c r="V38" s="241">
        <f t="shared" si="11"/>
        <v>0</v>
      </c>
      <c r="W38" s="199">
        <f>VLOOKUP(D38,A_Stammdaten!$E$88:$G$94,2,0)</f>
        <v>6.93E-2</v>
      </c>
      <c r="X38" s="199">
        <f>VLOOKUP($D38,A_Stammdaten!$A$76:$B$82,2,0)</f>
        <v>3.8699999999999998E-2</v>
      </c>
      <c r="Y38" s="199">
        <f>IF(D38&gt;A_Stammdaten!$B$9,"",ROUND(0.4*W38+0.6*X38,4))</f>
        <v>5.0900000000000001E-2</v>
      </c>
      <c r="Z38" s="276">
        <f t="shared" si="6"/>
        <v>0</v>
      </c>
    </row>
    <row r="39" spans="1:26" x14ac:dyDescent="0.2">
      <c r="A39" s="338"/>
      <c r="B39" s="24">
        <f t="shared" si="14"/>
        <v>0</v>
      </c>
      <c r="C39" s="336"/>
      <c r="D39" s="48">
        <v>2025</v>
      </c>
      <c r="E39" s="223">
        <f t="shared" si="8"/>
        <v>0</v>
      </c>
      <c r="F39" s="223">
        <f t="shared" si="1"/>
        <v>0</v>
      </c>
      <c r="G39" s="221">
        <f>_xlfn.IFNA((K39*VLOOKUP(D39,A_Stammdaten!$E$88:$G$94,3,0)+V39*VLOOKUP(D39,A_Stammdaten!$E$88:$G$94,2,0))*0.4*0.035*VLOOKUP(B39,A_Stammdaten!$A$99:$E$119,5,0),0)</f>
        <v>0</v>
      </c>
      <c r="H39" s="224">
        <f t="shared" si="9"/>
        <v>0</v>
      </c>
      <c r="I39" s="246">
        <f>SUMIFS(D1_SAV!$V$7:$V$402,D1_SAV!$A$7:$A$402,$B39,D1_SAV!$C$7:$C$402,$D39)</f>
        <v>0</v>
      </c>
      <c r="J39" s="241">
        <f>SUMIFS(D4_WAV!$L$5:$L$54,D4_WAV!$A$5:$A$54,$B39,D4_WAV!$C$5:$C$54,D39)
-SUMIFS(D4_WAV!$L$5:$L$54,D4_WAV!$A$5:$A$54,$B39,D4_WAV!$B$5:$B$54,"Geschäfts- oder Firmenwert",D4_WAV!$C$5:$C$54,D39)</f>
        <v>0</v>
      </c>
      <c r="K39" s="241">
        <f>AVERAGE(SUMIFS(D4_WAV!$K$5:$K$54,D4_WAV!$A$5:$A$54,B_KKAuf!$B39,D4_WAV!$C$5:$C$54,B_KKAuf!D39,D4_WAV!$B$5:$B$54,"geleistete Anzahlungen und Anlagen im Bau des Sachanlagevermögens"),SUMIFS(D4_WAV!$M$5:$M$54,D4_WAV!$A$5:$A$54,B_KKAuf!$B39,D4_WAV!$C$5:$C$54,B_KKAuf!D39,D4_WAV!$B$5:$B$54,"geleistete Anzahlungen und Anlagen im Bau des Sachanlagevermögens"))
+AVERAGE(SUMIFS(D4_WAV!$K$5:$K$54,D4_WAV!$A$5:$A$54,B_KKAuf!$B39,D4_WAV!$C$5:$C$54,B_KKAuf!D39,D4_WAV!$B$5:$B$54,"geleistete Anzahlungen auf immaterielle Vermögensgegenstände"),SUMIFS(D4_WAV!$M$5:$M$54,D4_WAV!$A$5:$A$54,B_KKAuf!$B39,D4_WAV!$C$5:$C$54,B_KKAuf!D39,D4_WAV!$B$5:$B$54,"geleistete Anzahlungen auf immaterielle Vermögensgegenstände"))</f>
        <v>0</v>
      </c>
      <c r="L39" s="199">
        <f>IF(B39="","",VLOOKUP(D39,A_Stammdaten!$E$88:$G$94,3,0))</f>
        <v>7.2599999999999998E-2</v>
      </c>
      <c r="M39" s="199">
        <f>IF(D39&gt;A_Stammdaten!$B$9,"",VLOOKUP(A_Stammdaten!$B$9,A_Stammdaten!$A$76:$B$82,2,0))</f>
        <v>3.6600000000000001E-2</v>
      </c>
      <c r="N39" s="199">
        <f>IF(D39&gt;A_Stammdaten!$B$9,"",ROUND(0.4*L39+0.6*M39,4))</f>
        <v>5.0999999999999997E-2</v>
      </c>
      <c r="O39" s="241">
        <f t="shared" si="5"/>
        <v>0</v>
      </c>
      <c r="P39" s="241">
        <f>SUMIFS(D1_SAV!$U$7:$U$402,D1_SAV!$A$7:$A$402,$B39,D1_SAV!$C$7:$C$402,B_KKAuf!$D39)</f>
        <v>0</v>
      </c>
      <c r="Q39" s="241">
        <f>SUMIFS(D4_WAV!$K$5:$K$54,D4_WAV!$A$5:$A$54,$B39,D4_WAV!$C$5:$C$54,$D39,D4_WAV!$B$5:$B$54,"&lt;&gt;"&amp;"geleistete Anzahlungen auf immaterielle Vermögensgegenstände",D4_WAV!$B$5:$B$54,"&lt;&gt;"&amp;"geleistete Anzahlungen und Anlagen im Bau des Sachanlagevermögens",D4_WAV!$B$5:$B$54,"&lt;&gt;"&amp;"Geschäfts- oder Firmenwert")</f>
        <v>0</v>
      </c>
      <c r="R39" s="241">
        <f>SUMIFS(D5_BKZ_NAKB_SoPo!$J$5:$J$54,D5_BKZ_NAKB_SoPo!$A$5:$A$54,$B39,D5_BKZ_NAKB_SoPo!$C$5:$C$54,B_KKAuf!$D39)</f>
        <v>0</v>
      </c>
      <c r="S39" s="241">
        <f>SUMIFS(D1_SAV!$W$7:$W$402,D1_SAV!$A$7:$A$402,$B39,D1_SAV!$C$7:$C$402,B_KKAuf!$D39)</f>
        <v>0</v>
      </c>
      <c r="T39" s="241">
        <f>SUMIFS(D4_WAV!$M$5:$M$54,D4_WAV!$A$5:$A$54,$B39,D4_WAV!$C$5:$C$54,$D39,D4_WAV!$B$5:$B$54,"&lt;&gt;"&amp;"geleistete Anzahlungen auf immaterielle Vermögensgegenstände",D4_WAV!$B$5:$B$54,"&lt;&gt;"&amp;"geleistete Anzahlungen und Anlagen im Bau des Sachanlagevermögens",D4_WAV!$B$5:$B$54,"&lt;&gt;"&amp;"Geschäfts- oder Firmenwert")</f>
        <v>0</v>
      </c>
      <c r="U39" s="241">
        <f>SUMIFS(D5_BKZ_NAKB_SoPo!$K$5:$K$54,D5_BKZ_NAKB_SoPo!$A$5:$A$54,$B39,D5_BKZ_NAKB_SoPo!$C$5:$C$54,B_KKAuf!$D39)</f>
        <v>0</v>
      </c>
      <c r="V39" s="241">
        <f t="shared" si="11"/>
        <v>0</v>
      </c>
      <c r="W39" s="199">
        <f>VLOOKUP(D39,A_Stammdaten!$E$88:$G$94,2,0)</f>
        <v>7.0099999999999996E-2</v>
      </c>
      <c r="X39" s="199">
        <f>VLOOKUP($D39,A_Stammdaten!$A$76:$B$82,2,0)</f>
        <v>3.6600000000000001E-2</v>
      </c>
      <c r="Y39" s="199">
        <f>IF(D39&gt;A_Stammdaten!$B$9,"",ROUND(0.4*W39+0.6*X39,4))</f>
        <v>0.05</v>
      </c>
      <c r="Z39" s="276">
        <f t="shared" si="6"/>
        <v>0</v>
      </c>
    </row>
    <row r="40" spans="1:26" x14ac:dyDescent="0.2">
      <c r="A40" s="338"/>
      <c r="B40" s="24">
        <f t="shared" si="14"/>
        <v>0</v>
      </c>
      <c r="C40" s="336"/>
      <c r="D40" s="48">
        <v>2026</v>
      </c>
      <c r="E40" s="223">
        <f t="shared" si="8"/>
        <v>0</v>
      </c>
      <c r="F40" s="223">
        <f t="shared" ref="F40:F71" si="15">O40+Z40</f>
        <v>0</v>
      </c>
      <c r="G40" s="221">
        <f>_xlfn.IFNA((K40*VLOOKUP(D40,A_Stammdaten!$E$88:$G$94,3,0)+V40*VLOOKUP(D40,A_Stammdaten!$E$88:$G$94,2,0))*0.4*0.035*VLOOKUP(B40,A_Stammdaten!$A$99:$E$119,5,0),0)</f>
        <v>0</v>
      </c>
      <c r="H40" s="224">
        <f t="shared" si="9"/>
        <v>0</v>
      </c>
      <c r="I40" s="246">
        <f>SUMIFS(D1_SAV!$V$7:$V$402,D1_SAV!$A$7:$A$402,$B40,D1_SAV!$C$7:$C$402,$D40)</f>
        <v>0</v>
      </c>
      <c r="J40" s="241">
        <f>SUMIFS(D4_WAV!$L$5:$L$54,D4_WAV!$A$5:$A$54,$B40,D4_WAV!$C$5:$C$54,D40)
-SUMIFS(D4_WAV!$L$5:$L$54,D4_WAV!$A$5:$A$54,$B40,D4_WAV!$B$5:$B$54,"Geschäfts- oder Firmenwert",D4_WAV!$C$5:$C$54,D40)</f>
        <v>0</v>
      </c>
      <c r="K40" s="241">
        <f>AVERAGE(SUMIFS(D4_WAV!$K$5:$K$54,D4_WAV!$A$5:$A$54,B_KKAuf!$B40,D4_WAV!$C$5:$C$54,B_KKAuf!D40,D4_WAV!$B$5:$B$54,"geleistete Anzahlungen und Anlagen im Bau des Sachanlagevermögens"),SUMIFS(D4_WAV!$M$5:$M$54,D4_WAV!$A$5:$A$54,B_KKAuf!$B40,D4_WAV!$C$5:$C$54,B_KKAuf!D40,D4_WAV!$B$5:$B$54,"geleistete Anzahlungen und Anlagen im Bau des Sachanlagevermögens"))
+AVERAGE(SUMIFS(D4_WAV!$K$5:$K$54,D4_WAV!$A$5:$A$54,B_KKAuf!$B40,D4_WAV!$C$5:$C$54,B_KKAuf!D40,D4_WAV!$B$5:$B$54,"geleistete Anzahlungen auf immaterielle Vermögensgegenstände"),SUMIFS(D4_WAV!$M$5:$M$54,D4_WAV!$A$5:$A$54,B_KKAuf!$B40,D4_WAV!$C$5:$C$54,B_KKAuf!D40,D4_WAV!$B$5:$B$54,"geleistete Anzahlungen auf immaterielle Vermögensgegenstände"))</f>
        <v>0</v>
      </c>
      <c r="L40" s="199">
        <f>IF(B40="","",VLOOKUP(D40,A_Stammdaten!$E$88:$G$94,3,0))</f>
        <v>7.2599999999999998E-2</v>
      </c>
      <c r="M40" s="199">
        <f>IF(D40&gt;A_Stammdaten!$B$9,"",VLOOKUP(A_Stammdaten!$B$9,A_Stammdaten!$A$76:$B$82,2,0))</f>
        <v>3.6600000000000001E-2</v>
      </c>
      <c r="N40" s="199">
        <f>IF(D40&gt;A_Stammdaten!$B$9,"",ROUND(0.4*L40+0.6*M40,4))</f>
        <v>5.0999999999999997E-2</v>
      </c>
      <c r="O40" s="241">
        <f t="shared" si="5"/>
        <v>0</v>
      </c>
      <c r="P40" s="241">
        <f>SUMIFS(D1_SAV!$U$7:$U$402,D1_SAV!$A$7:$A$402,$B40,D1_SAV!$C$7:$C$402,B_KKAuf!$D40)</f>
        <v>0</v>
      </c>
      <c r="Q40" s="241">
        <f>SUMIFS(D4_WAV!$K$5:$K$54,D4_WAV!$A$5:$A$54,$B40,D4_WAV!$C$5:$C$54,$D40,D4_WAV!$B$5:$B$54,"&lt;&gt;"&amp;"geleistete Anzahlungen auf immaterielle Vermögensgegenstände",D4_WAV!$B$5:$B$54,"&lt;&gt;"&amp;"geleistete Anzahlungen und Anlagen im Bau des Sachanlagevermögens",D4_WAV!$B$5:$B$54,"&lt;&gt;"&amp;"Geschäfts- oder Firmenwert")</f>
        <v>0</v>
      </c>
      <c r="R40" s="241">
        <f>SUMIFS(D5_BKZ_NAKB_SoPo!$J$5:$J$54,D5_BKZ_NAKB_SoPo!$A$5:$A$54,$B40,D5_BKZ_NAKB_SoPo!$C$5:$C$54,B_KKAuf!$D40)</f>
        <v>0</v>
      </c>
      <c r="S40" s="241">
        <f>SUMIFS(D1_SAV!$W$7:$W$402,D1_SAV!$A$7:$A$402,$B40,D1_SAV!$C$7:$C$402,B_KKAuf!$D40)</f>
        <v>0</v>
      </c>
      <c r="T40" s="241">
        <f>SUMIFS(D4_WAV!$M$5:$M$54,D4_WAV!$A$5:$A$54,$B40,D4_WAV!$C$5:$C$54,$D40,D4_WAV!$B$5:$B$54,"&lt;&gt;"&amp;"geleistete Anzahlungen auf immaterielle Vermögensgegenstände",D4_WAV!$B$5:$B$54,"&lt;&gt;"&amp;"geleistete Anzahlungen und Anlagen im Bau des Sachanlagevermögens",D4_WAV!$B$5:$B$54,"&lt;&gt;"&amp;"Geschäfts- oder Firmenwert")</f>
        <v>0</v>
      </c>
      <c r="U40" s="241">
        <f>SUMIFS(D5_BKZ_NAKB_SoPo!$K$5:$K$54,D5_BKZ_NAKB_SoPo!$A$5:$A$54,$B40,D5_BKZ_NAKB_SoPo!$C$5:$C$54,B_KKAuf!$D40)</f>
        <v>0</v>
      </c>
      <c r="V40" s="241">
        <f t="shared" si="11"/>
        <v>0</v>
      </c>
      <c r="W40" s="199">
        <f>VLOOKUP(D40,A_Stammdaten!$E$88:$G$94,2,0)</f>
        <v>7.2599999999999998E-2</v>
      </c>
      <c r="X40" s="199">
        <f>VLOOKUP($D40,A_Stammdaten!$A$76:$B$82,2,0)</f>
        <v>3.6600000000000001E-2</v>
      </c>
      <c r="Y40" s="199">
        <f>IF(D40&gt;A_Stammdaten!$B$9,"",ROUND(0.4*W40+0.6*X40,4))</f>
        <v>5.0999999999999997E-2</v>
      </c>
      <c r="Z40" s="276">
        <f t="shared" si="6"/>
        <v>0</v>
      </c>
    </row>
    <row r="41" spans="1:26" x14ac:dyDescent="0.2">
      <c r="A41" s="338"/>
      <c r="B41" s="24">
        <f t="shared" si="14"/>
        <v>0</v>
      </c>
      <c r="C41" s="336"/>
      <c r="D41" s="48">
        <v>2027</v>
      </c>
      <c r="E41" s="223">
        <f t="shared" si="8"/>
        <v>0</v>
      </c>
      <c r="F41" s="223">
        <f t="shared" si="15"/>
        <v>0</v>
      </c>
      <c r="G41" s="221">
        <f>_xlfn.IFNA((K41*VLOOKUP(D41,A_Stammdaten!$E$88:$G$94,3,0)+V41*VLOOKUP(D41,A_Stammdaten!$E$88:$G$94,2,0))*0.4*0.035*VLOOKUP(B41,A_Stammdaten!$A$99:$E$119,5,0),0)</f>
        <v>0</v>
      </c>
      <c r="H41" s="224">
        <f t="shared" si="9"/>
        <v>0</v>
      </c>
      <c r="I41" s="246">
        <f>SUMIFS(D1_SAV!$V$7:$V$402,D1_SAV!$A$7:$A$402,$B41,D1_SAV!$C$7:$C$402,$D41)</f>
        <v>0</v>
      </c>
      <c r="J41" s="241">
        <f>SUMIFS(D4_WAV!$L$5:$L$54,D4_WAV!$A$5:$A$54,$B41,D4_WAV!$C$5:$C$54,D41)
-SUMIFS(D4_WAV!$L$5:$L$54,D4_WAV!$A$5:$A$54,$B41,D4_WAV!$B$5:$B$54,"Geschäfts- oder Firmenwert",D4_WAV!$C$5:$C$54,D41)</f>
        <v>0</v>
      </c>
      <c r="K41" s="241">
        <f>AVERAGE(SUMIFS(D4_WAV!$K$5:$K$54,D4_WAV!$A$5:$A$54,B_KKAuf!$B41,D4_WAV!$C$5:$C$54,B_KKAuf!D41,D4_WAV!$B$5:$B$54,"geleistete Anzahlungen und Anlagen im Bau des Sachanlagevermögens"),SUMIFS(D4_WAV!$M$5:$M$54,D4_WAV!$A$5:$A$54,B_KKAuf!$B41,D4_WAV!$C$5:$C$54,B_KKAuf!D41,D4_WAV!$B$5:$B$54,"geleistete Anzahlungen und Anlagen im Bau des Sachanlagevermögens"))
+AVERAGE(SUMIFS(D4_WAV!$K$5:$K$54,D4_WAV!$A$5:$A$54,B_KKAuf!$B41,D4_WAV!$C$5:$C$54,B_KKAuf!D41,D4_WAV!$B$5:$B$54,"geleistete Anzahlungen auf immaterielle Vermögensgegenstände"),SUMIFS(D4_WAV!$M$5:$M$54,D4_WAV!$A$5:$A$54,B_KKAuf!$B41,D4_WAV!$C$5:$C$54,B_KKAuf!D41,D4_WAV!$B$5:$B$54,"geleistete Anzahlungen auf immaterielle Vermögensgegenstände"))</f>
        <v>0</v>
      </c>
      <c r="L41" s="199">
        <f>IF(B41="","",VLOOKUP(D41,A_Stammdaten!$E$88:$G$94,3,0))</f>
        <v>7.2599999999999998E-2</v>
      </c>
      <c r="M41" s="199">
        <f>IF(D41&gt;A_Stammdaten!$B$9,"",VLOOKUP(A_Stammdaten!$B$9,A_Stammdaten!$A$76:$B$82,2,0))</f>
        <v>3.6600000000000001E-2</v>
      </c>
      <c r="N41" s="199">
        <f>IF(D41&gt;A_Stammdaten!$B$9,"",ROUND(0.4*L41+0.6*M41,4))</f>
        <v>5.0999999999999997E-2</v>
      </c>
      <c r="O41" s="241">
        <f t="shared" si="5"/>
        <v>0</v>
      </c>
      <c r="P41" s="241">
        <f>SUMIFS(D1_SAV!$U$7:$U$402,D1_SAV!$A$7:$A$402,$B41,D1_SAV!$C$7:$C$402,B_KKAuf!$D41)</f>
        <v>0</v>
      </c>
      <c r="Q41" s="241">
        <f>SUMIFS(D4_WAV!$K$5:$K$54,D4_WAV!$A$5:$A$54,$B41,D4_WAV!$C$5:$C$54,$D41,D4_WAV!$B$5:$B$54,"&lt;&gt;"&amp;"geleistete Anzahlungen auf immaterielle Vermögensgegenstände",D4_WAV!$B$5:$B$54,"&lt;&gt;"&amp;"geleistete Anzahlungen und Anlagen im Bau des Sachanlagevermögens",D4_WAV!$B$5:$B$54,"&lt;&gt;"&amp;"Geschäfts- oder Firmenwert")</f>
        <v>0</v>
      </c>
      <c r="R41" s="241">
        <f>SUMIFS(D5_BKZ_NAKB_SoPo!$J$5:$J$54,D5_BKZ_NAKB_SoPo!$A$5:$A$54,$B41,D5_BKZ_NAKB_SoPo!$C$5:$C$54,B_KKAuf!$D41)</f>
        <v>0</v>
      </c>
      <c r="S41" s="241">
        <f>SUMIFS(D1_SAV!$W$7:$W$402,D1_SAV!$A$7:$A$402,$B41,D1_SAV!$C$7:$C$402,B_KKAuf!$D41)</f>
        <v>0</v>
      </c>
      <c r="T41" s="241">
        <f>SUMIFS(D4_WAV!$M$5:$M$54,D4_WAV!$A$5:$A$54,$B41,D4_WAV!$C$5:$C$54,$D41,D4_WAV!$B$5:$B$54,"&lt;&gt;"&amp;"geleistete Anzahlungen auf immaterielle Vermögensgegenstände",D4_WAV!$B$5:$B$54,"&lt;&gt;"&amp;"geleistete Anzahlungen und Anlagen im Bau des Sachanlagevermögens",D4_WAV!$B$5:$B$54,"&lt;&gt;"&amp;"Geschäfts- oder Firmenwert")</f>
        <v>0</v>
      </c>
      <c r="U41" s="241">
        <f>SUMIFS(D5_BKZ_NAKB_SoPo!$K$5:$K$54,D5_BKZ_NAKB_SoPo!$A$5:$A$54,$B41,D5_BKZ_NAKB_SoPo!$C$5:$C$54,B_KKAuf!$D41)</f>
        <v>0</v>
      </c>
      <c r="V41" s="241">
        <f t="shared" si="11"/>
        <v>0</v>
      </c>
      <c r="W41" s="199">
        <f>VLOOKUP(D41,A_Stammdaten!$E$88:$G$94,2,0)</f>
        <v>7.2599999999999998E-2</v>
      </c>
      <c r="X41" s="199">
        <f>VLOOKUP($D41,A_Stammdaten!$A$76:$B$82,2,0)</f>
        <v>3.6600000000000001E-2</v>
      </c>
      <c r="Y41" s="199">
        <f>IF(D41&gt;A_Stammdaten!$B$9,"",ROUND(0.4*W41+0.6*X41,4))</f>
        <v>5.0999999999999997E-2</v>
      </c>
      <c r="Z41" s="276">
        <f t="shared" si="6"/>
        <v>0</v>
      </c>
    </row>
    <row r="42" spans="1:26" ht="15" thickBot="1" x14ac:dyDescent="0.25">
      <c r="A42" s="339"/>
      <c r="B42" s="41">
        <f t="shared" si="14"/>
        <v>0</v>
      </c>
      <c r="C42" s="337"/>
      <c r="D42" s="49">
        <v>2028</v>
      </c>
      <c r="E42" s="225">
        <f t="shared" si="8"/>
        <v>0</v>
      </c>
      <c r="F42" s="225">
        <f t="shared" si="15"/>
        <v>0</v>
      </c>
      <c r="G42" s="226">
        <f>_xlfn.IFNA((K42*VLOOKUP(D42,A_Stammdaten!$E$88:$G$94,3,0)+V42*VLOOKUP(D42,A_Stammdaten!$E$88:$G$94,2,0))*0.4*0.035*VLOOKUP(B42,A_Stammdaten!$A$99:$E$119,5,0),0)</f>
        <v>0</v>
      </c>
      <c r="H42" s="227">
        <f t="shared" si="9"/>
        <v>0</v>
      </c>
      <c r="I42" s="247">
        <f>SUMIFS(D1_SAV!$V$7:$V$402,D1_SAV!$A$7:$A$402,$B42,D1_SAV!$C$7:$C$402,$D42)</f>
        <v>0</v>
      </c>
      <c r="J42" s="243">
        <f>SUMIFS(D4_WAV!$L$5:$L$54,D4_WAV!$A$5:$A$54,$B42,D4_WAV!$C$5:$C$54,D42)
-SUMIFS(D4_WAV!$L$5:$L$54,D4_WAV!$A$5:$A$54,$B42,D4_WAV!$B$5:$B$54,"Geschäfts- oder Firmenwert",D4_WAV!$C$5:$C$54,D42)</f>
        <v>0</v>
      </c>
      <c r="K42" s="243">
        <f>AVERAGE(SUMIFS(D4_WAV!$K$5:$K$54,D4_WAV!$A$5:$A$54,B_KKAuf!$B42,D4_WAV!$C$5:$C$54,B_KKAuf!D42,D4_WAV!$B$5:$B$54,"geleistete Anzahlungen und Anlagen im Bau des Sachanlagevermögens"),SUMIFS(D4_WAV!$M$5:$M$54,D4_WAV!$A$5:$A$54,B_KKAuf!$B42,D4_WAV!$C$5:$C$54,B_KKAuf!D42,D4_WAV!$B$5:$B$54,"geleistete Anzahlungen und Anlagen im Bau des Sachanlagevermögens"))
+AVERAGE(SUMIFS(D4_WAV!$K$5:$K$54,D4_WAV!$A$5:$A$54,B_KKAuf!$B42,D4_WAV!$C$5:$C$54,B_KKAuf!D42,D4_WAV!$B$5:$B$54,"geleistete Anzahlungen auf immaterielle Vermögensgegenstände"),SUMIFS(D4_WAV!$M$5:$M$54,D4_WAV!$A$5:$A$54,B_KKAuf!$B42,D4_WAV!$C$5:$C$54,B_KKAuf!D42,D4_WAV!$B$5:$B$54,"geleistete Anzahlungen auf immaterielle Vermögensgegenstände"))</f>
        <v>0</v>
      </c>
      <c r="L42" s="200">
        <f>IF(B42="","",VLOOKUP(D42,A_Stammdaten!$E$88:$G$94,3,0))</f>
        <v>0</v>
      </c>
      <c r="M42" s="200" t="str">
        <f>IF(D42&gt;A_Stammdaten!$B$9,"",VLOOKUP(A_Stammdaten!$B$9,A_Stammdaten!$A$76:$B$82,2,0))</f>
        <v/>
      </c>
      <c r="N42" s="200" t="str">
        <f>IF(D42&gt;A_Stammdaten!$B$9,"",ROUND(0.4*L42+0.6*M42,4))</f>
        <v/>
      </c>
      <c r="O42" s="243">
        <f t="shared" si="5"/>
        <v>0</v>
      </c>
      <c r="P42" s="243">
        <f>SUMIFS(D1_SAV!$U$7:$U$402,D1_SAV!$A$7:$A$402,$B42,D1_SAV!$C$7:$C$402,B_KKAuf!$D42)</f>
        <v>0</v>
      </c>
      <c r="Q42" s="243">
        <f>SUMIFS(D4_WAV!$K$5:$K$54,D4_WAV!$A$5:$A$54,$B42,D4_WAV!$C$5:$C$54,$D42,D4_WAV!$B$5:$B$54,"&lt;&gt;"&amp;"geleistete Anzahlungen auf immaterielle Vermögensgegenstände",D4_WAV!$B$5:$B$54,"&lt;&gt;"&amp;"geleistete Anzahlungen und Anlagen im Bau des Sachanlagevermögens",D4_WAV!$B$5:$B$54,"&lt;&gt;"&amp;"Geschäfts- oder Firmenwert")</f>
        <v>0</v>
      </c>
      <c r="R42" s="243">
        <f>SUMIFS(D5_BKZ_NAKB_SoPo!$J$5:$J$54,D5_BKZ_NAKB_SoPo!$A$5:$A$54,$B42,D5_BKZ_NAKB_SoPo!$C$5:$C$54,B_KKAuf!$D42)</f>
        <v>0</v>
      </c>
      <c r="S42" s="243">
        <f>SUMIFS(D1_SAV!$W$7:$W$402,D1_SAV!$A$7:$A$402,$B42,D1_SAV!$C$7:$C$402,B_KKAuf!$D42)</f>
        <v>0</v>
      </c>
      <c r="T42" s="243">
        <f>SUMIFS(D4_WAV!$M$5:$M$54,D4_WAV!$A$5:$A$54,$B42,D4_WAV!$C$5:$C$54,$D42,D4_WAV!$B$5:$B$54,"&lt;&gt;"&amp;"geleistete Anzahlungen auf immaterielle Vermögensgegenstände",D4_WAV!$B$5:$B$54,"&lt;&gt;"&amp;"geleistete Anzahlungen und Anlagen im Bau des Sachanlagevermögens",D4_WAV!$B$5:$B$54,"&lt;&gt;"&amp;"Geschäfts- oder Firmenwert")</f>
        <v>0</v>
      </c>
      <c r="U42" s="243">
        <f>SUMIFS(D5_BKZ_NAKB_SoPo!$K$5:$K$54,D5_BKZ_NAKB_SoPo!$A$5:$A$54,$B42,D5_BKZ_NAKB_SoPo!$C$5:$C$54,B_KKAuf!$D42)</f>
        <v>0</v>
      </c>
      <c r="V42" s="243">
        <f t="shared" si="11"/>
        <v>0</v>
      </c>
      <c r="W42" s="200">
        <f>VLOOKUP(D42,A_Stammdaten!$E$88:$G$94,2,0)</f>
        <v>0</v>
      </c>
      <c r="X42" s="200">
        <f>VLOOKUP($D42,A_Stammdaten!$A$76:$B$82,2,0)</f>
        <v>0</v>
      </c>
      <c r="Y42" s="200" t="str">
        <f>IF(D42&gt;A_Stammdaten!$B$9,"",ROUND(0.4*W42+0.6*X42,4))</f>
        <v/>
      </c>
      <c r="Z42" s="277">
        <f t="shared" si="6"/>
        <v>0</v>
      </c>
    </row>
    <row r="43" spans="1:26" x14ac:dyDescent="0.2">
      <c r="A43" s="332">
        <f>A_Stammdaten!A104</f>
        <v>0</v>
      </c>
      <c r="B43" s="40">
        <f>A$43</f>
        <v>0</v>
      </c>
      <c r="C43" s="335">
        <f>A_Stammdaten!B$104</f>
        <v>0</v>
      </c>
      <c r="D43" s="47">
        <v>2022</v>
      </c>
      <c r="E43" s="228">
        <f t="shared" si="8"/>
        <v>0</v>
      </c>
      <c r="F43" s="228">
        <f t="shared" si="15"/>
        <v>0</v>
      </c>
      <c r="G43" s="229">
        <f>_xlfn.IFNA((K43*VLOOKUP(D43,A_Stammdaten!$E$88:$G$94,3,0)+V43*VLOOKUP(D43,A_Stammdaten!$E$88:$G$94,2,0))*0.4*0.035*VLOOKUP(B43,A_Stammdaten!$A$99:$E$119,5,0),0)</f>
        <v>0</v>
      </c>
      <c r="H43" s="230">
        <f t="shared" si="9"/>
        <v>0</v>
      </c>
      <c r="I43" s="248">
        <f>SUMIFS(D1_SAV!$V$7:$V$402,D1_SAV!$A$7:$A$402,$B43,D1_SAV!$C$7:$C$402,$D43)</f>
        <v>0</v>
      </c>
      <c r="J43" s="239">
        <f>SUMIFS(D4_WAV!$L$5:$L$54,D4_WAV!$A$5:$A$54,$B43,D4_WAV!$C$5:$C$54,D43)
-SUMIFS(D4_WAV!$L$5:$L$54,D4_WAV!$A$5:$A$54,$B43,D4_WAV!$B$5:$B$54,"Geschäfts- oder Firmenwert",D4_WAV!$C$5:$C$54,D43)</f>
        <v>0</v>
      </c>
      <c r="K43" s="239">
        <f>AVERAGE(SUMIFS(D4_WAV!$K$5:$K$54,D4_WAV!$A$5:$A$54,B_KKAuf!$B43,D4_WAV!$C$5:$C$54,B_KKAuf!D43,D4_WAV!$B$5:$B$54,"geleistete Anzahlungen und Anlagen im Bau des Sachanlagevermögens"),SUMIFS(D4_WAV!$M$5:$M$54,D4_WAV!$A$5:$A$54,B_KKAuf!$B43,D4_WAV!$C$5:$C$54,B_KKAuf!D43,D4_WAV!$B$5:$B$54,"geleistete Anzahlungen und Anlagen im Bau des Sachanlagevermögens"))
+AVERAGE(SUMIFS(D4_WAV!$K$5:$K$54,D4_WAV!$A$5:$A$54,B_KKAuf!$B43,D4_WAV!$C$5:$C$54,B_KKAuf!D43,D4_WAV!$B$5:$B$54,"geleistete Anzahlungen auf immaterielle Vermögensgegenstände"),SUMIFS(D4_WAV!$M$5:$M$54,D4_WAV!$A$5:$A$54,B_KKAuf!$B43,D4_WAV!$C$5:$C$54,B_KKAuf!D43,D4_WAV!$B$5:$B$54,"geleistete Anzahlungen auf immaterielle Vermögensgegenstände"))</f>
        <v>0</v>
      </c>
      <c r="L43" s="197">
        <f>IF(B43="","",VLOOKUP(D43,A_Stammdaten!$E$88:$G$94,3,0))</f>
        <v>5.0700000000000002E-2</v>
      </c>
      <c r="M43" s="197">
        <f>IF(D43&gt;A_Stammdaten!$B$9,"",VLOOKUP(A_Stammdaten!$B$9,A_Stammdaten!$A$76:$B$82,2,0))</f>
        <v>3.6600000000000001E-2</v>
      </c>
      <c r="N43" s="197">
        <f>IF(D43&gt;A_Stammdaten!$B$9,"",ROUND(0.4*L43+0.6*M43,4))</f>
        <v>4.2200000000000001E-2</v>
      </c>
      <c r="O43" s="239">
        <f t="shared" si="5"/>
        <v>0</v>
      </c>
      <c r="P43" s="239">
        <f>SUMIFS(D1_SAV!$U$7:$U$402,D1_SAV!$A$7:$A$402,$B43,D1_SAV!$C$7:$C$402,B_KKAuf!$D43)</f>
        <v>0</v>
      </c>
      <c r="Q43" s="239">
        <f>SUMIFS(D4_WAV!$K$5:$K$54,D4_WAV!$A$5:$A$54,$B43,D4_WAV!$C$5:$C$54,$D43,D4_WAV!$B$5:$B$54,"&lt;&gt;"&amp;"geleistete Anzahlungen auf immaterielle Vermögensgegenstände",D4_WAV!$B$5:$B$54,"&lt;&gt;"&amp;"geleistete Anzahlungen und Anlagen im Bau des Sachanlagevermögens",D4_WAV!$B$5:$B$54,"&lt;&gt;"&amp;"Geschäfts- oder Firmenwert")</f>
        <v>0</v>
      </c>
      <c r="R43" s="239">
        <f>SUMIFS(D5_BKZ_NAKB_SoPo!$J$5:$J$54,D5_BKZ_NAKB_SoPo!$A$5:$A$54,$B43,D5_BKZ_NAKB_SoPo!$C$5:$C$54,B_KKAuf!$D43)</f>
        <v>0</v>
      </c>
      <c r="S43" s="239">
        <f>SUMIFS(D1_SAV!$W$7:$W$402,D1_SAV!$A$7:$A$402,$B43,D1_SAV!$C$7:$C$402,B_KKAuf!$D43)</f>
        <v>0</v>
      </c>
      <c r="T43" s="239">
        <f>SUMIFS(D4_WAV!$M$5:$M$54,D4_WAV!$A$5:$A$54,$B43,D4_WAV!$C$5:$C$54,$D43,D4_WAV!$B$5:$B$54,"&lt;&gt;"&amp;"geleistete Anzahlungen auf immaterielle Vermögensgegenstände",D4_WAV!$B$5:$B$54,"&lt;&gt;"&amp;"geleistete Anzahlungen und Anlagen im Bau des Sachanlagevermögens",D4_WAV!$B$5:$B$54,"&lt;&gt;"&amp;"Geschäfts- oder Firmenwert")</f>
        <v>0</v>
      </c>
      <c r="U43" s="239">
        <f>SUMIFS(D5_BKZ_NAKB_SoPo!$K$5:$K$54,D5_BKZ_NAKB_SoPo!$A$5:$A$54,$B43,D5_BKZ_NAKB_SoPo!$C$5:$C$54,B_KKAuf!$D43)</f>
        <v>0</v>
      </c>
      <c r="V43" s="239">
        <f t="shared" si="11"/>
        <v>0</v>
      </c>
      <c r="W43" s="197">
        <f>VLOOKUP(D43,A_Stammdaten!$E$88:$G$94,2,0)</f>
        <v>5.0700000000000002E-2</v>
      </c>
      <c r="X43" s="197">
        <f>VLOOKUP($D43,A_Stammdaten!$A$76:$B$82,2,0)</f>
        <v>2.9100000000000001E-2</v>
      </c>
      <c r="Y43" s="197">
        <f>IF(D43&gt;A_Stammdaten!$B$9,"",ROUND(0.4*W43+0.6*X43,4))</f>
        <v>3.7699999999999997E-2</v>
      </c>
      <c r="Z43" s="275">
        <f t="shared" si="6"/>
        <v>0</v>
      </c>
    </row>
    <row r="44" spans="1:26" x14ac:dyDescent="0.2">
      <c r="A44" s="338"/>
      <c r="B44" s="24">
        <f t="shared" ref="B44:B49" si="16">A$43</f>
        <v>0</v>
      </c>
      <c r="C44" s="336"/>
      <c r="D44" s="48">
        <v>2023</v>
      </c>
      <c r="E44" s="223">
        <f t="shared" si="8"/>
        <v>0</v>
      </c>
      <c r="F44" s="223">
        <f t="shared" si="15"/>
        <v>0</v>
      </c>
      <c r="G44" s="221">
        <f>_xlfn.IFNA((K44*VLOOKUP(D44,A_Stammdaten!$E$88:$G$94,3,0)+V44*VLOOKUP(D44,A_Stammdaten!$E$88:$G$94,2,0))*0.4*0.035*VLOOKUP(B44,A_Stammdaten!$A$99:$E$119,5,0),0)</f>
        <v>0</v>
      </c>
      <c r="H44" s="224">
        <f t="shared" si="9"/>
        <v>0</v>
      </c>
      <c r="I44" s="246">
        <f>SUMIFS(D1_SAV!$V$7:$V$402,D1_SAV!$A$7:$A$402,$B44,D1_SAV!$C$7:$C$402,$D44)</f>
        <v>0</v>
      </c>
      <c r="J44" s="241">
        <f>SUMIFS(D4_WAV!$L$5:$L$54,D4_WAV!$A$5:$A$54,$B44,D4_WAV!$C$5:$C$54,D44)
-SUMIFS(D4_WAV!$L$5:$L$54,D4_WAV!$A$5:$A$54,$B44,D4_WAV!$B$5:$B$54,"Geschäfts- oder Firmenwert",D4_WAV!$C$5:$C$54,D44)</f>
        <v>0</v>
      </c>
      <c r="K44" s="241">
        <f>AVERAGE(SUMIFS(D4_WAV!$K$5:$K$54,D4_WAV!$A$5:$A$54,B_KKAuf!$B44,D4_WAV!$C$5:$C$54,B_KKAuf!D44,D4_WAV!$B$5:$B$54,"geleistete Anzahlungen und Anlagen im Bau des Sachanlagevermögens"),SUMIFS(D4_WAV!$M$5:$M$54,D4_WAV!$A$5:$A$54,B_KKAuf!$B44,D4_WAV!$C$5:$C$54,B_KKAuf!D44,D4_WAV!$B$5:$B$54,"geleistete Anzahlungen und Anlagen im Bau des Sachanlagevermögens"))
+AVERAGE(SUMIFS(D4_WAV!$K$5:$K$54,D4_WAV!$A$5:$A$54,B_KKAuf!$B44,D4_WAV!$C$5:$C$54,B_KKAuf!D44,D4_WAV!$B$5:$B$54,"geleistete Anzahlungen auf immaterielle Vermögensgegenstände"),SUMIFS(D4_WAV!$M$5:$M$54,D4_WAV!$A$5:$A$54,B_KKAuf!$B44,D4_WAV!$C$5:$C$54,B_KKAuf!D44,D4_WAV!$B$5:$B$54,"geleistete Anzahlungen auf immaterielle Vermögensgegenstände"))</f>
        <v>0</v>
      </c>
      <c r="L44" s="199">
        <f>IF(B44="","",VLOOKUP(D44,A_Stammdaten!$E$88:$G$94,3,0))</f>
        <v>5.0700000000000002E-2</v>
      </c>
      <c r="M44" s="199">
        <f>IF(D44&gt;A_Stammdaten!$B$9,"",VLOOKUP(A_Stammdaten!$B$9,A_Stammdaten!$A$76:$B$82,2,0))</f>
        <v>3.6600000000000001E-2</v>
      </c>
      <c r="N44" s="199">
        <f>IF(D44&gt;A_Stammdaten!$B$9,"",ROUND(0.4*L44+0.6*M44,4))</f>
        <v>4.2200000000000001E-2</v>
      </c>
      <c r="O44" s="241">
        <f t="shared" si="5"/>
        <v>0</v>
      </c>
      <c r="P44" s="241">
        <f>SUMIFS(D1_SAV!$U$7:$U$402,D1_SAV!$A$7:$A$402,$B44,D1_SAV!$C$7:$C$402,B_KKAuf!$D44)</f>
        <v>0</v>
      </c>
      <c r="Q44" s="241">
        <f>SUMIFS(D4_WAV!$K$5:$K$54,D4_WAV!$A$5:$A$54,$B44,D4_WAV!$C$5:$C$54,$D44,D4_WAV!$B$5:$B$54,"&lt;&gt;"&amp;"geleistete Anzahlungen auf immaterielle Vermögensgegenstände",D4_WAV!$B$5:$B$54,"&lt;&gt;"&amp;"geleistete Anzahlungen und Anlagen im Bau des Sachanlagevermögens",D4_WAV!$B$5:$B$54,"&lt;&gt;"&amp;"Geschäfts- oder Firmenwert")</f>
        <v>0</v>
      </c>
      <c r="R44" s="241">
        <f>SUMIFS(D5_BKZ_NAKB_SoPo!$J$5:$J$54,D5_BKZ_NAKB_SoPo!$A$5:$A$54,$B44,D5_BKZ_NAKB_SoPo!$C$5:$C$54,B_KKAuf!$D44)</f>
        <v>0</v>
      </c>
      <c r="S44" s="241">
        <f>SUMIFS(D1_SAV!$W$7:$W$402,D1_SAV!$A$7:$A$402,$B44,D1_SAV!$C$7:$C$402,B_KKAuf!$D44)</f>
        <v>0</v>
      </c>
      <c r="T44" s="241">
        <f>SUMIFS(D4_WAV!$M$5:$M$54,D4_WAV!$A$5:$A$54,$B44,D4_WAV!$C$5:$C$54,$D44,D4_WAV!$B$5:$B$54,"&lt;&gt;"&amp;"geleistete Anzahlungen auf immaterielle Vermögensgegenstände",D4_WAV!$B$5:$B$54,"&lt;&gt;"&amp;"geleistete Anzahlungen und Anlagen im Bau des Sachanlagevermögens",D4_WAV!$B$5:$B$54,"&lt;&gt;"&amp;"Geschäfts- oder Firmenwert")</f>
        <v>0</v>
      </c>
      <c r="U44" s="241">
        <f>SUMIFS(D5_BKZ_NAKB_SoPo!$K$5:$K$54,D5_BKZ_NAKB_SoPo!$A$5:$A$54,$B44,D5_BKZ_NAKB_SoPo!$C$5:$C$54,B_KKAuf!$D44)</f>
        <v>0</v>
      </c>
      <c r="V44" s="241">
        <f t="shared" si="11"/>
        <v>0</v>
      </c>
      <c r="W44" s="199">
        <f>VLOOKUP(D44,A_Stammdaten!$E$88:$G$94,2,0)</f>
        <v>5.0700000000000002E-2</v>
      </c>
      <c r="X44" s="199">
        <f>VLOOKUP($D44,A_Stammdaten!$A$76:$B$82,2,0)</f>
        <v>4.3799999999999999E-2</v>
      </c>
      <c r="Y44" s="199">
        <f>IF(D44&gt;A_Stammdaten!$B$9,"",ROUND(0.4*W44+0.6*X44,4))</f>
        <v>4.6600000000000003E-2</v>
      </c>
      <c r="Z44" s="276">
        <f t="shared" si="6"/>
        <v>0</v>
      </c>
    </row>
    <row r="45" spans="1:26" x14ac:dyDescent="0.2">
      <c r="A45" s="338"/>
      <c r="B45" s="24">
        <f t="shared" si="16"/>
        <v>0</v>
      </c>
      <c r="C45" s="336"/>
      <c r="D45" s="48">
        <v>2024</v>
      </c>
      <c r="E45" s="223">
        <f t="shared" si="8"/>
        <v>0</v>
      </c>
      <c r="F45" s="223">
        <f t="shared" si="15"/>
        <v>0</v>
      </c>
      <c r="G45" s="221">
        <f>_xlfn.IFNA((K45*VLOOKUP(D45,A_Stammdaten!$E$88:$G$94,3,0)+V45*VLOOKUP(D45,A_Stammdaten!$E$88:$G$94,2,0))*0.4*0.035*VLOOKUP(B45,A_Stammdaten!$A$99:$E$119,5,0),0)</f>
        <v>0</v>
      </c>
      <c r="H45" s="224">
        <f t="shared" si="9"/>
        <v>0</v>
      </c>
      <c r="I45" s="246">
        <f>SUMIFS(D1_SAV!$V$7:$V$402,D1_SAV!$A$7:$A$402,$B45,D1_SAV!$C$7:$C$402,$D45)</f>
        <v>0</v>
      </c>
      <c r="J45" s="241">
        <f>SUMIFS(D4_WAV!$L$5:$L$54,D4_WAV!$A$5:$A$54,$B45,D4_WAV!$C$5:$C$54,D45)
-SUMIFS(D4_WAV!$L$5:$L$54,D4_WAV!$A$5:$A$54,$B45,D4_WAV!$B$5:$B$54,"Geschäfts- oder Firmenwert",D4_WAV!$C$5:$C$54,D45)</f>
        <v>0</v>
      </c>
      <c r="K45" s="241">
        <f>AVERAGE(SUMIFS(D4_WAV!$K$5:$K$54,D4_WAV!$A$5:$A$54,B_KKAuf!$B45,D4_WAV!$C$5:$C$54,B_KKAuf!D45,D4_WAV!$B$5:$B$54,"geleistete Anzahlungen und Anlagen im Bau des Sachanlagevermögens"),SUMIFS(D4_WAV!$M$5:$M$54,D4_WAV!$A$5:$A$54,B_KKAuf!$B45,D4_WAV!$C$5:$C$54,B_KKAuf!D45,D4_WAV!$B$5:$B$54,"geleistete Anzahlungen und Anlagen im Bau des Sachanlagevermögens"))
+AVERAGE(SUMIFS(D4_WAV!$K$5:$K$54,D4_WAV!$A$5:$A$54,B_KKAuf!$B45,D4_WAV!$C$5:$C$54,B_KKAuf!D45,D4_WAV!$B$5:$B$54,"geleistete Anzahlungen auf immaterielle Vermögensgegenstände"),SUMIFS(D4_WAV!$M$5:$M$54,D4_WAV!$A$5:$A$54,B_KKAuf!$B45,D4_WAV!$C$5:$C$54,B_KKAuf!D45,D4_WAV!$B$5:$B$54,"geleistete Anzahlungen auf immaterielle Vermögensgegenstände"))</f>
        <v>0</v>
      </c>
      <c r="L45" s="199">
        <f>IF(B45="","",VLOOKUP(D45,A_Stammdaten!$E$88:$G$94,3,0))</f>
        <v>7.2599999999999998E-2</v>
      </c>
      <c r="M45" s="199">
        <f>IF(D45&gt;A_Stammdaten!$B$9,"",VLOOKUP(A_Stammdaten!$B$9,A_Stammdaten!$A$76:$B$82,2,0))</f>
        <v>3.6600000000000001E-2</v>
      </c>
      <c r="N45" s="199">
        <f>IF(D45&gt;A_Stammdaten!$B$9,"",ROUND(0.4*L45+0.6*M45,4))</f>
        <v>5.0999999999999997E-2</v>
      </c>
      <c r="O45" s="241">
        <f t="shared" si="5"/>
        <v>0</v>
      </c>
      <c r="P45" s="241">
        <f>SUMIFS(D1_SAV!$U$7:$U$402,D1_SAV!$A$7:$A$402,$B45,D1_SAV!$C$7:$C$402,B_KKAuf!$D45)</f>
        <v>0</v>
      </c>
      <c r="Q45" s="241">
        <f>SUMIFS(D4_WAV!$K$5:$K$54,D4_WAV!$A$5:$A$54,$B45,D4_WAV!$C$5:$C$54,$D45,D4_WAV!$B$5:$B$54,"&lt;&gt;"&amp;"geleistete Anzahlungen auf immaterielle Vermögensgegenstände",D4_WAV!$B$5:$B$54,"&lt;&gt;"&amp;"geleistete Anzahlungen und Anlagen im Bau des Sachanlagevermögens",D4_WAV!$B$5:$B$54,"&lt;&gt;"&amp;"Geschäfts- oder Firmenwert")</f>
        <v>0</v>
      </c>
      <c r="R45" s="241">
        <f>SUMIFS(D5_BKZ_NAKB_SoPo!$J$5:$J$54,D5_BKZ_NAKB_SoPo!$A$5:$A$54,$B45,D5_BKZ_NAKB_SoPo!$C$5:$C$54,B_KKAuf!$D45)</f>
        <v>0</v>
      </c>
      <c r="S45" s="241">
        <f>SUMIFS(D1_SAV!$W$7:$W$402,D1_SAV!$A$7:$A$402,$B45,D1_SAV!$C$7:$C$402,B_KKAuf!$D45)</f>
        <v>0</v>
      </c>
      <c r="T45" s="241">
        <f>SUMIFS(D4_WAV!$M$5:$M$54,D4_WAV!$A$5:$A$54,$B45,D4_WAV!$C$5:$C$54,$D45,D4_WAV!$B$5:$B$54,"&lt;&gt;"&amp;"geleistete Anzahlungen auf immaterielle Vermögensgegenstände",D4_WAV!$B$5:$B$54,"&lt;&gt;"&amp;"geleistete Anzahlungen und Anlagen im Bau des Sachanlagevermögens",D4_WAV!$B$5:$B$54,"&lt;&gt;"&amp;"Geschäfts- oder Firmenwert")</f>
        <v>0</v>
      </c>
      <c r="U45" s="241">
        <f>SUMIFS(D5_BKZ_NAKB_SoPo!$K$5:$K$54,D5_BKZ_NAKB_SoPo!$A$5:$A$54,$B45,D5_BKZ_NAKB_SoPo!$C$5:$C$54,B_KKAuf!$D45)</f>
        <v>0</v>
      </c>
      <c r="V45" s="241">
        <f t="shared" si="11"/>
        <v>0</v>
      </c>
      <c r="W45" s="199">
        <f>VLOOKUP(D45,A_Stammdaten!$E$88:$G$94,2,0)</f>
        <v>6.93E-2</v>
      </c>
      <c r="X45" s="199">
        <f>VLOOKUP($D45,A_Stammdaten!$A$76:$B$82,2,0)</f>
        <v>3.8699999999999998E-2</v>
      </c>
      <c r="Y45" s="199">
        <f>IF(D45&gt;A_Stammdaten!$B$9,"",ROUND(0.4*W45+0.6*X45,4))</f>
        <v>5.0900000000000001E-2</v>
      </c>
      <c r="Z45" s="276">
        <f t="shared" si="6"/>
        <v>0</v>
      </c>
    </row>
    <row r="46" spans="1:26" x14ac:dyDescent="0.2">
      <c r="A46" s="338"/>
      <c r="B46" s="24">
        <f t="shared" si="16"/>
        <v>0</v>
      </c>
      <c r="C46" s="336"/>
      <c r="D46" s="48">
        <v>2025</v>
      </c>
      <c r="E46" s="223">
        <f t="shared" si="8"/>
        <v>0</v>
      </c>
      <c r="F46" s="223">
        <f t="shared" si="15"/>
        <v>0</v>
      </c>
      <c r="G46" s="221">
        <f>_xlfn.IFNA((K46*VLOOKUP(D46,A_Stammdaten!$E$88:$G$94,3,0)+V46*VLOOKUP(D46,A_Stammdaten!$E$88:$G$94,2,0))*0.4*0.035*VLOOKUP(B46,A_Stammdaten!$A$99:$E$119,5,0),0)</f>
        <v>0</v>
      </c>
      <c r="H46" s="224">
        <f t="shared" si="9"/>
        <v>0</v>
      </c>
      <c r="I46" s="246">
        <f>SUMIFS(D1_SAV!$V$7:$V$402,D1_SAV!$A$7:$A$402,$B46,D1_SAV!$C$7:$C$402,$D46)</f>
        <v>0</v>
      </c>
      <c r="J46" s="241">
        <f>SUMIFS(D4_WAV!$L$5:$L$54,D4_WAV!$A$5:$A$54,$B46,D4_WAV!$C$5:$C$54,D46)
-SUMIFS(D4_WAV!$L$5:$L$54,D4_WAV!$A$5:$A$54,$B46,D4_WAV!$B$5:$B$54,"Geschäfts- oder Firmenwert",D4_WAV!$C$5:$C$54,D46)</f>
        <v>0</v>
      </c>
      <c r="K46" s="241">
        <f>AVERAGE(SUMIFS(D4_WAV!$K$5:$K$54,D4_WAV!$A$5:$A$54,B_KKAuf!$B46,D4_WAV!$C$5:$C$54,B_KKAuf!D46,D4_WAV!$B$5:$B$54,"geleistete Anzahlungen und Anlagen im Bau des Sachanlagevermögens"),SUMIFS(D4_WAV!$M$5:$M$54,D4_WAV!$A$5:$A$54,B_KKAuf!$B46,D4_WAV!$C$5:$C$54,B_KKAuf!D46,D4_WAV!$B$5:$B$54,"geleistete Anzahlungen und Anlagen im Bau des Sachanlagevermögens"))
+AVERAGE(SUMIFS(D4_WAV!$K$5:$K$54,D4_WAV!$A$5:$A$54,B_KKAuf!$B46,D4_WAV!$C$5:$C$54,B_KKAuf!D46,D4_WAV!$B$5:$B$54,"geleistete Anzahlungen auf immaterielle Vermögensgegenstände"),SUMIFS(D4_WAV!$M$5:$M$54,D4_WAV!$A$5:$A$54,B_KKAuf!$B46,D4_WAV!$C$5:$C$54,B_KKAuf!D46,D4_WAV!$B$5:$B$54,"geleistete Anzahlungen auf immaterielle Vermögensgegenstände"))</f>
        <v>0</v>
      </c>
      <c r="L46" s="199">
        <f>IF(B46="","",VLOOKUP(D46,A_Stammdaten!$E$88:$G$94,3,0))</f>
        <v>7.2599999999999998E-2</v>
      </c>
      <c r="M46" s="199">
        <f>IF(D46&gt;A_Stammdaten!$B$9,"",VLOOKUP(A_Stammdaten!$B$9,A_Stammdaten!$A$76:$B$82,2,0))</f>
        <v>3.6600000000000001E-2</v>
      </c>
      <c r="N46" s="199">
        <f>IF(D46&gt;A_Stammdaten!$B$9,"",ROUND(0.4*L46+0.6*M46,4))</f>
        <v>5.0999999999999997E-2</v>
      </c>
      <c r="O46" s="241">
        <f t="shared" si="5"/>
        <v>0</v>
      </c>
      <c r="P46" s="241">
        <f>SUMIFS(D1_SAV!$U$7:$U$402,D1_SAV!$A$7:$A$402,$B46,D1_SAV!$C$7:$C$402,B_KKAuf!$D46)</f>
        <v>0</v>
      </c>
      <c r="Q46" s="241">
        <f>SUMIFS(D4_WAV!$K$5:$K$54,D4_WAV!$A$5:$A$54,$B46,D4_WAV!$C$5:$C$54,$D46,D4_WAV!$B$5:$B$54,"&lt;&gt;"&amp;"geleistete Anzahlungen auf immaterielle Vermögensgegenstände",D4_WAV!$B$5:$B$54,"&lt;&gt;"&amp;"geleistete Anzahlungen und Anlagen im Bau des Sachanlagevermögens",D4_WAV!$B$5:$B$54,"&lt;&gt;"&amp;"Geschäfts- oder Firmenwert")</f>
        <v>0</v>
      </c>
      <c r="R46" s="241">
        <f>SUMIFS(D5_BKZ_NAKB_SoPo!$J$5:$J$54,D5_BKZ_NAKB_SoPo!$A$5:$A$54,$B46,D5_BKZ_NAKB_SoPo!$C$5:$C$54,B_KKAuf!$D46)</f>
        <v>0</v>
      </c>
      <c r="S46" s="241">
        <f>SUMIFS(D1_SAV!$W$7:$W$402,D1_SAV!$A$7:$A$402,$B46,D1_SAV!$C$7:$C$402,B_KKAuf!$D46)</f>
        <v>0</v>
      </c>
      <c r="T46" s="241">
        <f>SUMIFS(D4_WAV!$M$5:$M$54,D4_WAV!$A$5:$A$54,$B46,D4_WAV!$C$5:$C$54,$D46,D4_WAV!$B$5:$B$54,"&lt;&gt;"&amp;"geleistete Anzahlungen auf immaterielle Vermögensgegenstände",D4_WAV!$B$5:$B$54,"&lt;&gt;"&amp;"geleistete Anzahlungen und Anlagen im Bau des Sachanlagevermögens",D4_WAV!$B$5:$B$54,"&lt;&gt;"&amp;"Geschäfts- oder Firmenwert")</f>
        <v>0</v>
      </c>
      <c r="U46" s="241">
        <f>SUMIFS(D5_BKZ_NAKB_SoPo!$K$5:$K$54,D5_BKZ_NAKB_SoPo!$A$5:$A$54,$B46,D5_BKZ_NAKB_SoPo!$C$5:$C$54,B_KKAuf!$D46)</f>
        <v>0</v>
      </c>
      <c r="V46" s="241">
        <f t="shared" si="11"/>
        <v>0</v>
      </c>
      <c r="W46" s="199">
        <f>VLOOKUP(D46,A_Stammdaten!$E$88:$G$94,2,0)</f>
        <v>7.0099999999999996E-2</v>
      </c>
      <c r="X46" s="199">
        <f>VLOOKUP($D46,A_Stammdaten!$A$76:$B$82,2,0)</f>
        <v>3.6600000000000001E-2</v>
      </c>
      <c r="Y46" s="199">
        <f>IF(D46&gt;A_Stammdaten!$B$9,"",ROUND(0.4*W46+0.6*X46,4))</f>
        <v>0.05</v>
      </c>
      <c r="Z46" s="276">
        <f t="shared" si="6"/>
        <v>0</v>
      </c>
    </row>
    <row r="47" spans="1:26" x14ac:dyDescent="0.2">
      <c r="A47" s="338"/>
      <c r="B47" s="24">
        <f t="shared" si="16"/>
        <v>0</v>
      </c>
      <c r="C47" s="336"/>
      <c r="D47" s="48">
        <v>2026</v>
      </c>
      <c r="E47" s="223">
        <f t="shared" si="8"/>
        <v>0</v>
      </c>
      <c r="F47" s="223">
        <f t="shared" si="15"/>
        <v>0</v>
      </c>
      <c r="G47" s="221">
        <f>_xlfn.IFNA((K47*VLOOKUP(D47,A_Stammdaten!$E$88:$G$94,3,0)+V47*VLOOKUP(D47,A_Stammdaten!$E$88:$G$94,2,0))*0.4*0.035*VLOOKUP(B47,A_Stammdaten!$A$99:$E$119,5,0),0)</f>
        <v>0</v>
      </c>
      <c r="H47" s="224">
        <f t="shared" si="9"/>
        <v>0</v>
      </c>
      <c r="I47" s="246">
        <f>SUMIFS(D1_SAV!$V$7:$V$402,D1_SAV!$A$7:$A$402,$B47,D1_SAV!$C$7:$C$402,$D47)</f>
        <v>0</v>
      </c>
      <c r="J47" s="241">
        <f>SUMIFS(D4_WAV!$L$5:$L$54,D4_WAV!$A$5:$A$54,$B47,D4_WAV!$C$5:$C$54,D47)
-SUMIFS(D4_WAV!$L$5:$L$54,D4_WAV!$A$5:$A$54,$B47,D4_WAV!$B$5:$B$54,"Geschäfts- oder Firmenwert",D4_WAV!$C$5:$C$54,D47)</f>
        <v>0</v>
      </c>
      <c r="K47" s="241">
        <f>AVERAGE(SUMIFS(D4_WAV!$K$5:$K$54,D4_WAV!$A$5:$A$54,B_KKAuf!$B47,D4_WAV!$C$5:$C$54,B_KKAuf!D47,D4_WAV!$B$5:$B$54,"geleistete Anzahlungen und Anlagen im Bau des Sachanlagevermögens"),SUMIFS(D4_WAV!$M$5:$M$54,D4_WAV!$A$5:$A$54,B_KKAuf!$B47,D4_WAV!$C$5:$C$54,B_KKAuf!D47,D4_WAV!$B$5:$B$54,"geleistete Anzahlungen und Anlagen im Bau des Sachanlagevermögens"))
+AVERAGE(SUMIFS(D4_WAV!$K$5:$K$54,D4_WAV!$A$5:$A$54,B_KKAuf!$B47,D4_WAV!$C$5:$C$54,B_KKAuf!D47,D4_WAV!$B$5:$B$54,"geleistete Anzahlungen auf immaterielle Vermögensgegenstände"),SUMIFS(D4_WAV!$M$5:$M$54,D4_WAV!$A$5:$A$54,B_KKAuf!$B47,D4_WAV!$C$5:$C$54,B_KKAuf!D47,D4_WAV!$B$5:$B$54,"geleistete Anzahlungen auf immaterielle Vermögensgegenstände"))</f>
        <v>0</v>
      </c>
      <c r="L47" s="199">
        <f>IF(B47="","",VLOOKUP(D47,A_Stammdaten!$E$88:$G$94,3,0))</f>
        <v>7.2599999999999998E-2</v>
      </c>
      <c r="M47" s="199">
        <f>IF(D47&gt;A_Stammdaten!$B$9,"",VLOOKUP(A_Stammdaten!$B$9,A_Stammdaten!$A$76:$B$82,2,0))</f>
        <v>3.6600000000000001E-2</v>
      </c>
      <c r="N47" s="199">
        <f>IF(D47&gt;A_Stammdaten!$B$9,"",ROUND(0.4*L47+0.6*M47,4))</f>
        <v>5.0999999999999997E-2</v>
      </c>
      <c r="O47" s="241">
        <f t="shared" si="5"/>
        <v>0</v>
      </c>
      <c r="P47" s="241">
        <f>SUMIFS(D1_SAV!$U$7:$U$402,D1_SAV!$A$7:$A$402,$B47,D1_SAV!$C$7:$C$402,B_KKAuf!$D47)</f>
        <v>0</v>
      </c>
      <c r="Q47" s="241">
        <f>SUMIFS(D4_WAV!$K$5:$K$54,D4_WAV!$A$5:$A$54,$B47,D4_WAV!$C$5:$C$54,$D47,D4_WAV!$B$5:$B$54,"&lt;&gt;"&amp;"geleistete Anzahlungen auf immaterielle Vermögensgegenstände",D4_WAV!$B$5:$B$54,"&lt;&gt;"&amp;"geleistete Anzahlungen und Anlagen im Bau des Sachanlagevermögens",D4_WAV!$B$5:$B$54,"&lt;&gt;"&amp;"Geschäfts- oder Firmenwert")</f>
        <v>0</v>
      </c>
      <c r="R47" s="241">
        <f>SUMIFS(D5_BKZ_NAKB_SoPo!$J$5:$J$54,D5_BKZ_NAKB_SoPo!$A$5:$A$54,$B47,D5_BKZ_NAKB_SoPo!$C$5:$C$54,B_KKAuf!$D47)</f>
        <v>0</v>
      </c>
      <c r="S47" s="241">
        <f>SUMIFS(D1_SAV!$W$7:$W$402,D1_SAV!$A$7:$A$402,$B47,D1_SAV!$C$7:$C$402,B_KKAuf!$D47)</f>
        <v>0</v>
      </c>
      <c r="T47" s="241">
        <f>SUMIFS(D4_WAV!$M$5:$M$54,D4_WAV!$A$5:$A$54,$B47,D4_WAV!$C$5:$C$54,$D47,D4_WAV!$B$5:$B$54,"&lt;&gt;"&amp;"geleistete Anzahlungen auf immaterielle Vermögensgegenstände",D4_WAV!$B$5:$B$54,"&lt;&gt;"&amp;"geleistete Anzahlungen und Anlagen im Bau des Sachanlagevermögens",D4_WAV!$B$5:$B$54,"&lt;&gt;"&amp;"Geschäfts- oder Firmenwert")</f>
        <v>0</v>
      </c>
      <c r="U47" s="241">
        <f>SUMIFS(D5_BKZ_NAKB_SoPo!$K$5:$K$54,D5_BKZ_NAKB_SoPo!$A$5:$A$54,$B47,D5_BKZ_NAKB_SoPo!$C$5:$C$54,B_KKAuf!$D47)</f>
        <v>0</v>
      </c>
      <c r="V47" s="241">
        <f t="shared" si="11"/>
        <v>0</v>
      </c>
      <c r="W47" s="199">
        <f>VLOOKUP(D47,A_Stammdaten!$E$88:$G$94,2,0)</f>
        <v>7.2599999999999998E-2</v>
      </c>
      <c r="X47" s="199">
        <f>VLOOKUP($D47,A_Stammdaten!$A$76:$B$82,2,0)</f>
        <v>3.6600000000000001E-2</v>
      </c>
      <c r="Y47" s="199">
        <f>IF(D47&gt;A_Stammdaten!$B$9,"",ROUND(0.4*W47+0.6*X47,4))</f>
        <v>5.0999999999999997E-2</v>
      </c>
      <c r="Z47" s="276">
        <f t="shared" si="6"/>
        <v>0</v>
      </c>
    </row>
    <row r="48" spans="1:26" x14ac:dyDescent="0.2">
      <c r="A48" s="338"/>
      <c r="B48" s="24">
        <f t="shared" si="16"/>
        <v>0</v>
      </c>
      <c r="C48" s="336"/>
      <c r="D48" s="48">
        <v>2027</v>
      </c>
      <c r="E48" s="223">
        <f t="shared" si="8"/>
        <v>0</v>
      </c>
      <c r="F48" s="223">
        <f t="shared" si="15"/>
        <v>0</v>
      </c>
      <c r="G48" s="221">
        <f>_xlfn.IFNA((K48*VLOOKUP(D48,A_Stammdaten!$E$88:$G$94,3,0)+V48*VLOOKUP(D48,A_Stammdaten!$E$88:$G$94,2,0))*0.4*0.035*VLOOKUP(B48,A_Stammdaten!$A$99:$E$119,5,0),0)</f>
        <v>0</v>
      </c>
      <c r="H48" s="224">
        <f t="shared" si="9"/>
        <v>0</v>
      </c>
      <c r="I48" s="246">
        <f>SUMIFS(D1_SAV!$V$7:$V$402,D1_SAV!$A$7:$A$402,$B48,D1_SAV!$C$7:$C$402,$D48)</f>
        <v>0</v>
      </c>
      <c r="J48" s="241">
        <f>SUMIFS(D4_WAV!$L$5:$L$54,D4_WAV!$A$5:$A$54,$B48,D4_WAV!$C$5:$C$54,D48)
-SUMIFS(D4_WAV!$L$5:$L$54,D4_WAV!$A$5:$A$54,$B48,D4_WAV!$B$5:$B$54,"Geschäfts- oder Firmenwert",D4_WAV!$C$5:$C$54,D48)</f>
        <v>0</v>
      </c>
      <c r="K48" s="241">
        <f>AVERAGE(SUMIFS(D4_WAV!$K$5:$K$54,D4_WAV!$A$5:$A$54,B_KKAuf!$B48,D4_WAV!$C$5:$C$54,B_KKAuf!D48,D4_WAV!$B$5:$B$54,"geleistete Anzahlungen und Anlagen im Bau des Sachanlagevermögens"),SUMIFS(D4_WAV!$M$5:$M$54,D4_WAV!$A$5:$A$54,B_KKAuf!$B48,D4_WAV!$C$5:$C$54,B_KKAuf!D48,D4_WAV!$B$5:$B$54,"geleistete Anzahlungen und Anlagen im Bau des Sachanlagevermögens"))
+AVERAGE(SUMIFS(D4_WAV!$K$5:$K$54,D4_WAV!$A$5:$A$54,B_KKAuf!$B48,D4_WAV!$C$5:$C$54,B_KKAuf!D48,D4_WAV!$B$5:$B$54,"geleistete Anzahlungen auf immaterielle Vermögensgegenstände"),SUMIFS(D4_WAV!$M$5:$M$54,D4_WAV!$A$5:$A$54,B_KKAuf!$B48,D4_WAV!$C$5:$C$54,B_KKAuf!D48,D4_WAV!$B$5:$B$54,"geleistete Anzahlungen auf immaterielle Vermögensgegenstände"))</f>
        <v>0</v>
      </c>
      <c r="L48" s="199">
        <f>IF(B48="","",VLOOKUP(D48,A_Stammdaten!$E$88:$G$94,3,0))</f>
        <v>7.2599999999999998E-2</v>
      </c>
      <c r="M48" s="199">
        <f>IF(D48&gt;A_Stammdaten!$B$9,"",VLOOKUP(A_Stammdaten!$B$9,A_Stammdaten!$A$76:$B$82,2,0))</f>
        <v>3.6600000000000001E-2</v>
      </c>
      <c r="N48" s="199">
        <f>IF(D48&gt;A_Stammdaten!$B$9,"",ROUND(0.4*L48+0.6*M48,4))</f>
        <v>5.0999999999999997E-2</v>
      </c>
      <c r="O48" s="241">
        <f t="shared" si="5"/>
        <v>0</v>
      </c>
      <c r="P48" s="241">
        <f>SUMIFS(D1_SAV!$U$7:$U$402,D1_SAV!$A$7:$A$402,$B48,D1_SAV!$C$7:$C$402,B_KKAuf!$D48)</f>
        <v>0</v>
      </c>
      <c r="Q48" s="241">
        <f>SUMIFS(D4_WAV!$K$5:$K$54,D4_WAV!$A$5:$A$54,$B48,D4_WAV!$C$5:$C$54,$D48,D4_WAV!$B$5:$B$54,"&lt;&gt;"&amp;"geleistete Anzahlungen auf immaterielle Vermögensgegenstände",D4_WAV!$B$5:$B$54,"&lt;&gt;"&amp;"geleistete Anzahlungen und Anlagen im Bau des Sachanlagevermögens",D4_WAV!$B$5:$B$54,"&lt;&gt;"&amp;"Geschäfts- oder Firmenwert")</f>
        <v>0</v>
      </c>
      <c r="R48" s="241">
        <f>SUMIFS(D5_BKZ_NAKB_SoPo!$J$5:$J$54,D5_BKZ_NAKB_SoPo!$A$5:$A$54,$B48,D5_BKZ_NAKB_SoPo!$C$5:$C$54,B_KKAuf!$D48)</f>
        <v>0</v>
      </c>
      <c r="S48" s="241">
        <f>SUMIFS(D1_SAV!$W$7:$W$402,D1_SAV!$A$7:$A$402,$B48,D1_SAV!$C$7:$C$402,B_KKAuf!$D48)</f>
        <v>0</v>
      </c>
      <c r="T48" s="241">
        <f>SUMIFS(D4_WAV!$M$5:$M$54,D4_WAV!$A$5:$A$54,$B48,D4_WAV!$C$5:$C$54,$D48,D4_WAV!$B$5:$B$54,"&lt;&gt;"&amp;"geleistete Anzahlungen auf immaterielle Vermögensgegenstände",D4_WAV!$B$5:$B$54,"&lt;&gt;"&amp;"geleistete Anzahlungen und Anlagen im Bau des Sachanlagevermögens",D4_WAV!$B$5:$B$54,"&lt;&gt;"&amp;"Geschäfts- oder Firmenwert")</f>
        <v>0</v>
      </c>
      <c r="U48" s="241">
        <f>SUMIFS(D5_BKZ_NAKB_SoPo!$K$5:$K$54,D5_BKZ_NAKB_SoPo!$A$5:$A$54,$B48,D5_BKZ_NAKB_SoPo!$C$5:$C$54,B_KKAuf!$D48)</f>
        <v>0</v>
      </c>
      <c r="V48" s="241">
        <f t="shared" si="11"/>
        <v>0</v>
      </c>
      <c r="W48" s="199">
        <f>VLOOKUP(D48,A_Stammdaten!$E$88:$G$94,2,0)</f>
        <v>7.2599999999999998E-2</v>
      </c>
      <c r="X48" s="199">
        <f>VLOOKUP($D48,A_Stammdaten!$A$76:$B$82,2,0)</f>
        <v>3.6600000000000001E-2</v>
      </c>
      <c r="Y48" s="199">
        <f>IF(D48&gt;A_Stammdaten!$B$9,"",ROUND(0.4*W48+0.6*X48,4))</f>
        <v>5.0999999999999997E-2</v>
      </c>
      <c r="Z48" s="276">
        <f t="shared" si="6"/>
        <v>0</v>
      </c>
    </row>
    <row r="49" spans="1:26" ht="15" thickBot="1" x14ac:dyDescent="0.25">
      <c r="A49" s="339"/>
      <c r="B49" s="41">
        <f t="shared" si="16"/>
        <v>0</v>
      </c>
      <c r="C49" s="337"/>
      <c r="D49" s="49">
        <v>2028</v>
      </c>
      <c r="E49" s="225">
        <f t="shared" si="8"/>
        <v>0</v>
      </c>
      <c r="F49" s="225">
        <f t="shared" si="15"/>
        <v>0</v>
      </c>
      <c r="G49" s="226">
        <f>_xlfn.IFNA((K49*VLOOKUP(D49,A_Stammdaten!$E$88:$G$94,3,0)+V49*VLOOKUP(D49,A_Stammdaten!$E$88:$G$94,2,0))*0.4*0.035*VLOOKUP(B49,A_Stammdaten!$A$99:$E$119,5,0),0)</f>
        <v>0</v>
      </c>
      <c r="H49" s="227">
        <f t="shared" si="9"/>
        <v>0</v>
      </c>
      <c r="I49" s="247">
        <f>SUMIFS(D1_SAV!$V$7:$V$402,D1_SAV!$A$7:$A$402,$B49,D1_SAV!$C$7:$C$402,$D49)</f>
        <v>0</v>
      </c>
      <c r="J49" s="243">
        <f>SUMIFS(D4_WAV!$L$5:$L$54,D4_WAV!$A$5:$A$54,$B49,D4_WAV!$C$5:$C$54,D49)
-SUMIFS(D4_WAV!$L$5:$L$54,D4_WAV!$A$5:$A$54,$B49,D4_WAV!$B$5:$B$54,"Geschäfts- oder Firmenwert",D4_WAV!$C$5:$C$54,D49)</f>
        <v>0</v>
      </c>
      <c r="K49" s="243">
        <f>AVERAGE(SUMIFS(D4_WAV!$K$5:$K$54,D4_WAV!$A$5:$A$54,B_KKAuf!$B49,D4_WAV!$C$5:$C$54,B_KKAuf!D49,D4_WAV!$B$5:$B$54,"geleistete Anzahlungen und Anlagen im Bau des Sachanlagevermögens"),SUMIFS(D4_WAV!$M$5:$M$54,D4_WAV!$A$5:$A$54,B_KKAuf!$B49,D4_WAV!$C$5:$C$54,B_KKAuf!D49,D4_WAV!$B$5:$B$54,"geleistete Anzahlungen und Anlagen im Bau des Sachanlagevermögens"))
+AVERAGE(SUMIFS(D4_WAV!$K$5:$K$54,D4_WAV!$A$5:$A$54,B_KKAuf!$B49,D4_WAV!$C$5:$C$54,B_KKAuf!D49,D4_WAV!$B$5:$B$54,"geleistete Anzahlungen auf immaterielle Vermögensgegenstände"),SUMIFS(D4_WAV!$M$5:$M$54,D4_WAV!$A$5:$A$54,B_KKAuf!$B49,D4_WAV!$C$5:$C$54,B_KKAuf!D49,D4_WAV!$B$5:$B$54,"geleistete Anzahlungen auf immaterielle Vermögensgegenstände"))</f>
        <v>0</v>
      </c>
      <c r="L49" s="200">
        <f>IF(B49="","",VLOOKUP(D49,A_Stammdaten!$E$88:$G$94,3,0))</f>
        <v>0</v>
      </c>
      <c r="M49" s="200" t="str">
        <f>IF(D49&gt;A_Stammdaten!$B$9,"",VLOOKUP(A_Stammdaten!$B$9,A_Stammdaten!$A$76:$B$82,2,0))</f>
        <v/>
      </c>
      <c r="N49" s="200" t="str">
        <f>IF(D49&gt;A_Stammdaten!$B$9,"",ROUND(0.4*L49+0.6*M49,4))</f>
        <v/>
      </c>
      <c r="O49" s="243">
        <f t="shared" si="5"/>
        <v>0</v>
      </c>
      <c r="P49" s="243">
        <f>SUMIFS(D1_SAV!$U$7:$U$402,D1_SAV!$A$7:$A$402,$B49,D1_SAV!$C$7:$C$402,B_KKAuf!$D49)</f>
        <v>0</v>
      </c>
      <c r="Q49" s="243">
        <f>SUMIFS(D4_WAV!$K$5:$K$54,D4_WAV!$A$5:$A$54,$B49,D4_WAV!$C$5:$C$54,$D49,D4_WAV!$B$5:$B$54,"&lt;&gt;"&amp;"geleistete Anzahlungen auf immaterielle Vermögensgegenstände",D4_WAV!$B$5:$B$54,"&lt;&gt;"&amp;"geleistete Anzahlungen und Anlagen im Bau des Sachanlagevermögens",D4_WAV!$B$5:$B$54,"&lt;&gt;"&amp;"Geschäfts- oder Firmenwert")</f>
        <v>0</v>
      </c>
      <c r="R49" s="243">
        <f>SUMIFS(D5_BKZ_NAKB_SoPo!$J$5:$J$54,D5_BKZ_NAKB_SoPo!$A$5:$A$54,$B49,D5_BKZ_NAKB_SoPo!$C$5:$C$54,B_KKAuf!$D49)</f>
        <v>0</v>
      </c>
      <c r="S49" s="243">
        <f>SUMIFS(D1_SAV!$W$7:$W$402,D1_SAV!$A$7:$A$402,$B49,D1_SAV!$C$7:$C$402,B_KKAuf!$D49)</f>
        <v>0</v>
      </c>
      <c r="T49" s="243">
        <f>SUMIFS(D4_WAV!$M$5:$M$54,D4_WAV!$A$5:$A$54,$B49,D4_WAV!$C$5:$C$54,$D49,D4_WAV!$B$5:$B$54,"&lt;&gt;"&amp;"geleistete Anzahlungen auf immaterielle Vermögensgegenstände",D4_WAV!$B$5:$B$54,"&lt;&gt;"&amp;"geleistete Anzahlungen und Anlagen im Bau des Sachanlagevermögens",D4_WAV!$B$5:$B$54,"&lt;&gt;"&amp;"Geschäfts- oder Firmenwert")</f>
        <v>0</v>
      </c>
      <c r="U49" s="243">
        <f>SUMIFS(D5_BKZ_NAKB_SoPo!$K$5:$K$54,D5_BKZ_NAKB_SoPo!$A$5:$A$54,$B49,D5_BKZ_NAKB_SoPo!$C$5:$C$54,B_KKAuf!$D49)</f>
        <v>0</v>
      </c>
      <c r="V49" s="243">
        <f t="shared" si="11"/>
        <v>0</v>
      </c>
      <c r="W49" s="200">
        <f>VLOOKUP(D49,A_Stammdaten!$E$88:$G$94,2,0)</f>
        <v>0</v>
      </c>
      <c r="X49" s="200">
        <f>VLOOKUP($D49,A_Stammdaten!$A$76:$B$82,2,0)</f>
        <v>0</v>
      </c>
      <c r="Y49" s="200" t="str">
        <f>IF(D49&gt;A_Stammdaten!$B$9,"",ROUND(0.4*W49+0.6*X49,4))</f>
        <v/>
      </c>
      <c r="Z49" s="277">
        <f t="shared" si="6"/>
        <v>0</v>
      </c>
    </row>
    <row r="50" spans="1:26" x14ac:dyDescent="0.2">
      <c r="A50" s="332">
        <f>A_Stammdaten!A105</f>
        <v>0</v>
      </c>
      <c r="B50" s="40">
        <f>A$50</f>
        <v>0</v>
      </c>
      <c r="C50" s="335">
        <f>A_Stammdaten!B$105</f>
        <v>0</v>
      </c>
      <c r="D50" s="47">
        <v>2022</v>
      </c>
      <c r="E50" s="228">
        <f t="shared" si="8"/>
        <v>0</v>
      </c>
      <c r="F50" s="228">
        <f t="shared" si="15"/>
        <v>0</v>
      </c>
      <c r="G50" s="229">
        <f>_xlfn.IFNA((K50*VLOOKUP(D50,A_Stammdaten!$E$88:$G$94,3,0)+V50*VLOOKUP(D50,A_Stammdaten!$E$88:$G$94,2,0))*0.4*0.035*VLOOKUP(B50,A_Stammdaten!$A$99:$E$119,5,0),0)</f>
        <v>0</v>
      </c>
      <c r="H50" s="230">
        <f t="shared" si="9"/>
        <v>0</v>
      </c>
      <c r="I50" s="248">
        <f>SUMIFS(D1_SAV!$V$7:$V$402,D1_SAV!$A$7:$A$402,$B50,D1_SAV!$C$7:$C$402,$D50)</f>
        <v>0</v>
      </c>
      <c r="J50" s="239">
        <f>SUMIFS(D4_WAV!$L$5:$L$54,D4_WAV!$A$5:$A$54,$B50,D4_WAV!$C$5:$C$54,D50)
-SUMIFS(D4_WAV!$L$5:$L$54,D4_WAV!$A$5:$A$54,$B50,D4_WAV!$B$5:$B$54,"Geschäfts- oder Firmenwert",D4_WAV!$C$5:$C$54,D50)</f>
        <v>0</v>
      </c>
      <c r="K50" s="239">
        <f>AVERAGE(SUMIFS(D4_WAV!$K$5:$K$54,D4_WAV!$A$5:$A$54,B_KKAuf!$B50,D4_WAV!$C$5:$C$54,B_KKAuf!D50,D4_WAV!$B$5:$B$54,"geleistete Anzahlungen und Anlagen im Bau des Sachanlagevermögens"),SUMIFS(D4_WAV!$M$5:$M$54,D4_WAV!$A$5:$A$54,B_KKAuf!$B50,D4_WAV!$C$5:$C$54,B_KKAuf!D50,D4_WAV!$B$5:$B$54,"geleistete Anzahlungen und Anlagen im Bau des Sachanlagevermögens"))
+AVERAGE(SUMIFS(D4_WAV!$K$5:$K$54,D4_WAV!$A$5:$A$54,B_KKAuf!$B50,D4_WAV!$C$5:$C$54,B_KKAuf!D50,D4_WAV!$B$5:$B$54,"geleistete Anzahlungen auf immaterielle Vermögensgegenstände"),SUMIFS(D4_WAV!$M$5:$M$54,D4_WAV!$A$5:$A$54,B_KKAuf!$B50,D4_WAV!$C$5:$C$54,B_KKAuf!D50,D4_WAV!$B$5:$B$54,"geleistete Anzahlungen auf immaterielle Vermögensgegenstände"))</f>
        <v>0</v>
      </c>
      <c r="L50" s="197">
        <f>IF(B50="","",VLOOKUP(D50,A_Stammdaten!$E$88:$G$94,3,0))</f>
        <v>5.0700000000000002E-2</v>
      </c>
      <c r="M50" s="197">
        <f>IF(D50&gt;A_Stammdaten!$B$9,"",VLOOKUP(A_Stammdaten!$B$9,A_Stammdaten!$A$76:$B$82,2,0))</f>
        <v>3.6600000000000001E-2</v>
      </c>
      <c r="N50" s="197">
        <f>IF(D50&gt;A_Stammdaten!$B$9,"",ROUND(0.4*L50+0.6*M50,4))</f>
        <v>4.2200000000000001E-2</v>
      </c>
      <c r="O50" s="239">
        <f t="shared" si="5"/>
        <v>0</v>
      </c>
      <c r="P50" s="239">
        <f>SUMIFS(D1_SAV!$U$7:$U$402,D1_SAV!$A$7:$A$402,$B50,D1_SAV!$C$7:$C$402,B_KKAuf!$D50)</f>
        <v>0</v>
      </c>
      <c r="Q50" s="239">
        <f>SUMIFS(D4_WAV!$K$5:$K$54,D4_WAV!$A$5:$A$54,$B50,D4_WAV!$C$5:$C$54,$D50,D4_WAV!$B$5:$B$54,"&lt;&gt;"&amp;"geleistete Anzahlungen auf immaterielle Vermögensgegenstände",D4_WAV!$B$5:$B$54,"&lt;&gt;"&amp;"geleistete Anzahlungen und Anlagen im Bau des Sachanlagevermögens",D4_WAV!$B$5:$B$54,"&lt;&gt;"&amp;"Geschäfts- oder Firmenwert")</f>
        <v>0</v>
      </c>
      <c r="R50" s="239">
        <f>SUMIFS(D5_BKZ_NAKB_SoPo!$J$5:$J$54,D5_BKZ_NAKB_SoPo!$A$5:$A$54,$B50,D5_BKZ_NAKB_SoPo!$C$5:$C$54,B_KKAuf!$D50)</f>
        <v>0</v>
      </c>
      <c r="S50" s="239">
        <f>SUMIFS(D1_SAV!$W$7:$W$402,D1_SAV!$A$7:$A$402,$B50,D1_SAV!$C$7:$C$402,B_KKAuf!$D50)</f>
        <v>0</v>
      </c>
      <c r="T50" s="239">
        <f>SUMIFS(D4_WAV!$M$5:$M$54,D4_WAV!$A$5:$A$54,$B50,D4_WAV!$C$5:$C$54,$D50,D4_WAV!$B$5:$B$54,"&lt;&gt;"&amp;"geleistete Anzahlungen auf immaterielle Vermögensgegenstände",D4_WAV!$B$5:$B$54,"&lt;&gt;"&amp;"geleistete Anzahlungen und Anlagen im Bau des Sachanlagevermögens",D4_WAV!$B$5:$B$54,"&lt;&gt;"&amp;"Geschäfts- oder Firmenwert")</f>
        <v>0</v>
      </c>
      <c r="U50" s="239">
        <f>SUMIFS(D5_BKZ_NAKB_SoPo!$K$5:$K$54,D5_BKZ_NAKB_SoPo!$A$5:$A$54,$B50,D5_BKZ_NAKB_SoPo!$C$5:$C$54,B_KKAuf!$D50)</f>
        <v>0</v>
      </c>
      <c r="V50" s="239">
        <f t="shared" si="11"/>
        <v>0</v>
      </c>
      <c r="W50" s="197">
        <f>VLOOKUP(D50,A_Stammdaten!$E$88:$G$94,2,0)</f>
        <v>5.0700000000000002E-2</v>
      </c>
      <c r="X50" s="197">
        <f>VLOOKUP($D50,A_Stammdaten!$A$76:$B$82,2,0)</f>
        <v>2.9100000000000001E-2</v>
      </c>
      <c r="Y50" s="197">
        <f>IF(D50&gt;A_Stammdaten!$B$9,"",ROUND(0.4*W50+0.6*X50,4))</f>
        <v>3.7699999999999997E-2</v>
      </c>
      <c r="Z50" s="275">
        <f t="shared" si="6"/>
        <v>0</v>
      </c>
    </row>
    <row r="51" spans="1:26" x14ac:dyDescent="0.2">
      <c r="A51" s="333"/>
      <c r="B51" s="24">
        <f t="shared" ref="B51:B56" si="17">A$50</f>
        <v>0</v>
      </c>
      <c r="C51" s="336"/>
      <c r="D51" s="48">
        <v>2023</v>
      </c>
      <c r="E51" s="223">
        <f t="shared" si="8"/>
        <v>0</v>
      </c>
      <c r="F51" s="223">
        <f t="shared" si="15"/>
        <v>0</v>
      </c>
      <c r="G51" s="221">
        <f>_xlfn.IFNA((K51*VLOOKUP(D51,A_Stammdaten!$E$88:$G$94,3,0)+V51*VLOOKUP(D51,A_Stammdaten!$E$88:$G$94,2,0))*0.4*0.035*VLOOKUP(B51,A_Stammdaten!$A$99:$E$119,5,0),0)</f>
        <v>0</v>
      </c>
      <c r="H51" s="224">
        <f t="shared" si="9"/>
        <v>0</v>
      </c>
      <c r="I51" s="246">
        <f>SUMIFS(D1_SAV!$V$7:$V$402,D1_SAV!$A$7:$A$402,$B51,D1_SAV!$C$7:$C$402,$D51)</f>
        <v>0</v>
      </c>
      <c r="J51" s="241">
        <f>SUMIFS(D4_WAV!$L$5:$L$54,D4_WAV!$A$5:$A$54,$B51,D4_WAV!$C$5:$C$54,D51)
-SUMIFS(D4_WAV!$L$5:$L$54,D4_WAV!$A$5:$A$54,$B51,D4_WAV!$B$5:$B$54,"Geschäfts- oder Firmenwert",D4_WAV!$C$5:$C$54,D51)</f>
        <v>0</v>
      </c>
      <c r="K51" s="241">
        <f>AVERAGE(SUMIFS(D4_WAV!$K$5:$K$54,D4_WAV!$A$5:$A$54,B_KKAuf!$B51,D4_WAV!$C$5:$C$54,B_KKAuf!D51,D4_WAV!$B$5:$B$54,"geleistete Anzahlungen und Anlagen im Bau des Sachanlagevermögens"),SUMIFS(D4_WAV!$M$5:$M$54,D4_WAV!$A$5:$A$54,B_KKAuf!$B51,D4_WAV!$C$5:$C$54,B_KKAuf!D51,D4_WAV!$B$5:$B$54,"geleistete Anzahlungen und Anlagen im Bau des Sachanlagevermögens"))
+AVERAGE(SUMIFS(D4_WAV!$K$5:$K$54,D4_WAV!$A$5:$A$54,B_KKAuf!$B51,D4_WAV!$C$5:$C$54,B_KKAuf!D51,D4_WAV!$B$5:$B$54,"geleistete Anzahlungen auf immaterielle Vermögensgegenstände"),SUMIFS(D4_WAV!$M$5:$M$54,D4_WAV!$A$5:$A$54,B_KKAuf!$B51,D4_WAV!$C$5:$C$54,B_KKAuf!D51,D4_WAV!$B$5:$B$54,"geleistete Anzahlungen auf immaterielle Vermögensgegenstände"))</f>
        <v>0</v>
      </c>
      <c r="L51" s="199">
        <f>IF(B51="","",VLOOKUP(D51,A_Stammdaten!$E$88:$G$94,3,0))</f>
        <v>5.0700000000000002E-2</v>
      </c>
      <c r="M51" s="199">
        <f>IF(D51&gt;A_Stammdaten!$B$9,"",VLOOKUP(A_Stammdaten!$B$9,A_Stammdaten!$A$76:$B$82,2,0))</f>
        <v>3.6600000000000001E-2</v>
      </c>
      <c r="N51" s="199">
        <f>IF(D51&gt;A_Stammdaten!$B$9,"",ROUND(0.4*L51+0.6*M51,4))</f>
        <v>4.2200000000000001E-2</v>
      </c>
      <c r="O51" s="241">
        <f t="shared" si="5"/>
        <v>0</v>
      </c>
      <c r="P51" s="241">
        <f>SUMIFS(D1_SAV!$U$7:$U$402,D1_SAV!$A$7:$A$402,$B51,D1_SAV!$C$7:$C$402,B_KKAuf!$D51)</f>
        <v>0</v>
      </c>
      <c r="Q51" s="241">
        <f>SUMIFS(D4_WAV!$K$5:$K$54,D4_WAV!$A$5:$A$54,$B51,D4_WAV!$C$5:$C$54,$D51,D4_WAV!$B$5:$B$54,"&lt;&gt;"&amp;"geleistete Anzahlungen auf immaterielle Vermögensgegenstände",D4_WAV!$B$5:$B$54,"&lt;&gt;"&amp;"geleistete Anzahlungen und Anlagen im Bau des Sachanlagevermögens",D4_WAV!$B$5:$B$54,"&lt;&gt;"&amp;"Geschäfts- oder Firmenwert")</f>
        <v>0</v>
      </c>
      <c r="R51" s="241">
        <f>SUMIFS(D5_BKZ_NAKB_SoPo!$J$5:$J$54,D5_BKZ_NAKB_SoPo!$A$5:$A$54,$B51,D5_BKZ_NAKB_SoPo!$C$5:$C$54,B_KKAuf!$D51)</f>
        <v>0</v>
      </c>
      <c r="S51" s="241">
        <f>SUMIFS(D1_SAV!$W$7:$W$402,D1_SAV!$A$7:$A$402,$B51,D1_SAV!$C$7:$C$402,B_KKAuf!$D51)</f>
        <v>0</v>
      </c>
      <c r="T51" s="241">
        <f>SUMIFS(D4_WAV!$M$5:$M$54,D4_WAV!$A$5:$A$54,$B51,D4_WAV!$C$5:$C$54,$D51,D4_WAV!$B$5:$B$54,"&lt;&gt;"&amp;"geleistete Anzahlungen auf immaterielle Vermögensgegenstände",D4_WAV!$B$5:$B$54,"&lt;&gt;"&amp;"geleistete Anzahlungen und Anlagen im Bau des Sachanlagevermögens",D4_WAV!$B$5:$B$54,"&lt;&gt;"&amp;"Geschäfts- oder Firmenwert")</f>
        <v>0</v>
      </c>
      <c r="U51" s="241">
        <f>SUMIFS(D5_BKZ_NAKB_SoPo!$K$5:$K$54,D5_BKZ_NAKB_SoPo!$A$5:$A$54,$B51,D5_BKZ_NAKB_SoPo!$C$5:$C$54,B_KKAuf!$D51)</f>
        <v>0</v>
      </c>
      <c r="V51" s="241">
        <f t="shared" si="11"/>
        <v>0</v>
      </c>
      <c r="W51" s="199">
        <f>VLOOKUP(D51,A_Stammdaten!$E$88:$G$94,2,0)</f>
        <v>5.0700000000000002E-2</v>
      </c>
      <c r="X51" s="199">
        <f>VLOOKUP($D51,A_Stammdaten!$A$76:$B$82,2,0)</f>
        <v>4.3799999999999999E-2</v>
      </c>
      <c r="Y51" s="199">
        <f>IF(D51&gt;A_Stammdaten!$B$9,"",ROUND(0.4*W51+0.6*X51,4))</f>
        <v>4.6600000000000003E-2</v>
      </c>
      <c r="Z51" s="276">
        <f t="shared" si="6"/>
        <v>0</v>
      </c>
    </row>
    <row r="52" spans="1:26" x14ac:dyDescent="0.2">
      <c r="A52" s="333"/>
      <c r="B52" s="24">
        <f t="shared" si="17"/>
        <v>0</v>
      </c>
      <c r="C52" s="336"/>
      <c r="D52" s="48">
        <v>2024</v>
      </c>
      <c r="E52" s="223">
        <f t="shared" si="8"/>
        <v>0</v>
      </c>
      <c r="F52" s="223">
        <f t="shared" si="15"/>
        <v>0</v>
      </c>
      <c r="G52" s="221">
        <f>_xlfn.IFNA((K52*VLOOKUP(D52,A_Stammdaten!$E$88:$G$94,3,0)+V52*VLOOKUP(D52,A_Stammdaten!$E$88:$G$94,2,0))*0.4*0.035*VLOOKUP(B52,A_Stammdaten!$A$99:$E$119,5,0),0)</f>
        <v>0</v>
      </c>
      <c r="H52" s="224">
        <f t="shared" si="9"/>
        <v>0</v>
      </c>
      <c r="I52" s="246">
        <f>SUMIFS(D1_SAV!$V$7:$V$402,D1_SAV!$A$7:$A$402,$B52,D1_SAV!$C$7:$C$402,$D52)</f>
        <v>0</v>
      </c>
      <c r="J52" s="241">
        <f>SUMIFS(D4_WAV!$L$5:$L$54,D4_WAV!$A$5:$A$54,$B52,D4_WAV!$C$5:$C$54,D52)
-SUMIFS(D4_WAV!$L$5:$L$54,D4_WAV!$A$5:$A$54,$B52,D4_WAV!$B$5:$B$54,"Geschäfts- oder Firmenwert",D4_WAV!$C$5:$C$54,D52)</f>
        <v>0</v>
      </c>
      <c r="K52" s="241">
        <f>AVERAGE(SUMIFS(D4_WAV!$K$5:$K$54,D4_WAV!$A$5:$A$54,B_KKAuf!$B52,D4_WAV!$C$5:$C$54,B_KKAuf!D52,D4_WAV!$B$5:$B$54,"geleistete Anzahlungen und Anlagen im Bau des Sachanlagevermögens"),SUMIFS(D4_WAV!$M$5:$M$54,D4_WAV!$A$5:$A$54,B_KKAuf!$B52,D4_WAV!$C$5:$C$54,B_KKAuf!D52,D4_WAV!$B$5:$B$54,"geleistete Anzahlungen und Anlagen im Bau des Sachanlagevermögens"))
+AVERAGE(SUMIFS(D4_WAV!$K$5:$K$54,D4_WAV!$A$5:$A$54,B_KKAuf!$B52,D4_WAV!$C$5:$C$54,B_KKAuf!D52,D4_WAV!$B$5:$B$54,"geleistete Anzahlungen auf immaterielle Vermögensgegenstände"),SUMIFS(D4_WAV!$M$5:$M$54,D4_WAV!$A$5:$A$54,B_KKAuf!$B52,D4_WAV!$C$5:$C$54,B_KKAuf!D52,D4_WAV!$B$5:$B$54,"geleistete Anzahlungen auf immaterielle Vermögensgegenstände"))</f>
        <v>0</v>
      </c>
      <c r="L52" s="199">
        <f>IF(B52="","",VLOOKUP(D52,A_Stammdaten!$E$88:$G$94,3,0))</f>
        <v>7.2599999999999998E-2</v>
      </c>
      <c r="M52" s="199">
        <f>IF(D52&gt;A_Stammdaten!$B$9,"",VLOOKUP(A_Stammdaten!$B$9,A_Stammdaten!$A$76:$B$82,2,0))</f>
        <v>3.6600000000000001E-2</v>
      </c>
      <c r="N52" s="199">
        <f>IF(D52&gt;A_Stammdaten!$B$9,"",ROUND(0.4*L52+0.6*M52,4))</f>
        <v>5.0999999999999997E-2</v>
      </c>
      <c r="O52" s="241">
        <f t="shared" si="5"/>
        <v>0</v>
      </c>
      <c r="P52" s="241">
        <f>SUMIFS(D1_SAV!$U$7:$U$402,D1_SAV!$A$7:$A$402,$B52,D1_SAV!$C$7:$C$402,B_KKAuf!$D52)</f>
        <v>0</v>
      </c>
      <c r="Q52" s="241">
        <f>SUMIFS(D4_WAV!$K$5:$K$54,D4_WAV!$A$5:$A$54,$B52,D4_WAV!$C$5:$C$54,$D52,D4_WAV!$B$5:$B$54,"&lt;&gt;"&amp;"geleistete Anzahlungen auf immaterielle Vermögensgegenstände",D4_WAV!$B$5:$B$54,"&lt;&gt;"&amp;"geleistete Anzahlungen und Anlagen im Bau des Sachanlagevermögens",D4_WAV!$B$5:$B$54,"&lt;&gt;"&amp;"Geschäfts- oder Firmenwert")</f>
        <v>0</v>
      </c>
      <c r="R52" s="241">
        <f>SUMIFS(D5_BKZ_NAKB_SoPo!$J$5:$J$54,D5_BKZ_NAKB_SoPo!$A$5:$A$54,$B52,D5_BKZ_NAKB_SoPo!$C$5:$C$54,B_KKAuf!$D52)</f>
        <v>0</v>
      </c>
      <c r="S52" s="241">
        <f>SUMIFS(D1_SAV!$W$7:$W$402,D1_SAV!$A$7:$A$402,$B52,D1_SAV!$C$7:$C$402,B_KKAuf!$D52)</f>
        <v>0</v>
      </c>
      <c r="T52" s="241">
        <f>SUMIFS(D4_WAV!$M$5:$M$54,D4_WAV!$A$5:$A$54,$B52,D4_WAV!$C$5:$C$54,$D52,D4_WAV!$B$5:$B$54,"&lt;&gt;"&amp;"geleistete Anzahlungen auf immaterielle Vermögensgegenstände",D4_WAV!$B$5:$B$54,"&lt;&gt;"&amp;"geleistete Anzahlungen und Anlagen im Bau des Sachanlagevermögens",D4_WAV!$B$5:$B$54,"&lt;&gt;"&amp;"Geschäfts- oder Firmenwert")</f>
        <v>0</v>
      </c>
      <c r="U52" s="241">
        <f>SUMIFS(D5_BKZ_NAKB_SoPo!$K$5:$K$54,D5_BKZ_NAKB_SoPo!$A$5:$A$54,$B52,D5_BKZ_NAKB_SoPo!$C$5:$C$54,B_KKAuf!$D52)</f>
        <v>0</v>
      </c>
      <c r="V52" s="241">
        <f t="shared" si="11"/>
        <v>0</v>
      </c>
      <c r="W52" s="199">
        <f>VLOOKUP(D52,A_Stammdaten!$E$88:$G$94,2,0)</f>
        <v>6.93E-2</v>
      </c>
      <c r="X52" s="199">
        <f>VLOOKUP($D52,A_Stammdaten!$A$76:$B$82,2,0)</f>
        <v>3.8699999999999998E-2</v>
      </c>
      <c r="Y52" s="199">
        <f>IF(D52&gt;A_Stammdaten!$B$9,"",ROUND(0.4*W52+0.6*X52,4))</f>
        <v>5.0900000000000001E-2</v>
      </c>
      <c r="Z52" s="276">
        <f t="shared" si="6"/>
        <v>0</v>
      </c>
    </row>
    <row r="53" spans="1:26" x14ac:dyDescent="0.2">
      <c r="A53" s="333"/>
      <c r="B53" s="24">
        <f t="shared" si="17"/>
        <v>0</v>
      </c>
      <c r="C53" s="336"/>
      <c r="D53" s="48">
        <v>2025</v>
      </c>
      <c r="E53" s="223">
        <f t="shared" si="8"/>
        <v>0</v>
      </c>
      <c r="F53" s="223">
        <f t="shared" si="15"/>
        <v>0</v>
      </c>
      <c r="G53" s="221">
        <f>_xlfn.IFNA((K53*VLOOKUP(D53,A_Stammdaten!$E$88:$G$94,3,0)+V53*VLOOKUP(D53,A_Stammdaten!$E$88:$G$94,2,0))*0.4*0.035*VLOOKUP(B53,A_Stammdaten!$A$99:$E$119,5,0),0)</f>
        <v>0</v>
      </c>
      <c r="H53" s="224">
        <f t="shared" si="9"/>
        <v>0</v>
      </c>
      <c r="I53" s="246">
        <f>SUMIFS(D1_SAV!$V$7:$V$402,D1_SAV!$A$7:$A$402,$B53,D1_SAV!$C$7:$C$402,$D53)</f>
        <v>0</v>
      </c>
      <c r="J53" s="241">
        <f>SUMIFS(D4_WAV!$L$5:$L$54,D4_WAV!$A$5:$A$54,$B53,D4_WAV!$C$5:$C$54,D53)
-SUMIFS(D4_WAV!$L$5:$L$54,D4_WAV!$A$5:$A$54,$B53,D4_WAV!$B$5:$B$54,"Geschäfts- oder Firmenwert",D4_WAV!$C$5:$C$54,D53)</f>
        <v>0</v>
      </c>
      <c r="K53" s="241">
        <f>AVERAGE(SUMIFS(D4_WAV!$K$5:$K$54,D4_WAV!$A$5:$A$54,B_KKAuf!$B53,D4_WAV!$C$5:$C$54,B_KKAuf!D53,D4_WAV!$B$5:$B$54,"geleistete Anzahlungen und Anlagen im Bau des Sachanlagevermögens"),SUMIFS(D4_WAV!$M$5:$M$54,D4_WAV!$A$5:$A$54,B_KKAuf!$B53,D4_WAV!$C$5:$C$54,B_KKAuf!D53,D4_WAV!$B$5:$B$54,"geleistete Anzahlungen und Anlagen im Bau des Sachanlagevermögens"))
+AVERAGE(SUMIFS(D4_WAV!$K$5:$K$54,D4_WAV!$A$5:$A$54,B_KKAuf!$B53,D4_WAV!$C$5:$C$54,B_KKAuf!D53,D4_WAV!$B$5:$B$54,"geleistete Anzahlungen auf immaterielle Vermögensgegenstände"),SUMIFS(D4_WAV!$M$5:$M$54,D4_WAV!$A$5:$A$54,B_KKAuf!$B53,D4_WAV!$C$5:$C$54,B_KKAuf!D53,D4_WAV!$B$5:$B$54,"geleistete Anzahlungen auf immaterielle Vermögensgegenstände"))</f>
        <v>0</v>
      </c>
      <c r="L53" s="199">
        <f>IF(B53="","",VLOOKUP(D53,A_Stammdaten!$E$88:$G$94,3,0))</f>
        <v>7.2599999999999998E-2</v>
      </c>
      <c r="M53" s="199">
        <f>IF(D53&gt;A_Stammdaten!$B$9,"",VLOOKUP(A_Stammdaten!$B$9,A_Stammdaten!$A$76:$B$82,2,0))</f>
        <v>3.6600000000000001E-2</v>
      </c>
      <c r="N53" s="199">
        <f>IF(D53&gt;A_Stammdaten!$B$9,"",ROUND(0.4*L53+0.6*M53,4))</f>
        <v>5.0999999999999997E-2</v>
      </c>
      <c r="O53" s="241">
        <f t="shared" si="5"/>
        <v>0</v>
      </c>
      <c r="P53" s="241">
        <f>SUMIFS(D1_SAV!$U$7:$U$402,D1_SAV!$A$7:$A$402,$B53,D1_SAV!$C$7:$C$402,B_KKAuf!$D53)</f>
        <v>0</v>
      </c>
      <c r="Q53" s="241">
        <f>SUMIFS(D4_WAV!$K$5:$K$54,D4_WAV!$A$5:$A$54,$B53,D4_WAV!$C$5:$C$54,$D53,D4_WAV!$B$5:$B$54,"&lt;&gt;"&amp;"geleistete Anzahlungen auf immaterielle Vermögensgegenstände",D4_WAV!$B$5:$B$54,"&lt;&gt;"&amp;"geleistete Anzahlungen und Anlagen im Bau des Sachanlagevermögens",D4_WAV!$B$5:$B$54,"&lt;&gt;"&amp;"Geschäfts- oder Firmenwert")</f>
        <v>0</v>
      </c>
      <c r="R53" s="241">
        <f>SUMIFS(D5_BKZ_NAKB_SoPo!$J$5:$J$54,D5_BKZ_NAKB_SoPo!$A$5:$A$54,$B53,D5_BKZ_NAKB_SoPo!$C$5:$C$54,B_KKAuf!$D53)</f>
        <v>0</v>
      </c>
      <c r="S53" s="241">
        <f>SUMIFS(D1_SAV!$W$7:$W$402,D1_SAV!$A$7:$A$402,$B53,D1_SAV!$C$7:$C$402,B_KKAuf!$D53)</f>
        <v>0</v>
      </c>
      <c r="T53" s="241">
        <f>SUMIFS(D4_WAV!$M$5:$M$54,D4_WAV!$A$5:$A$54,$B53,D4_WAV!$C$5:$C$54,$D53,D4_WAV!$B$5:$B$54,"&lt;&gt;"&amp;"geleistete Anzahlungen auf immaterielle Vermögensgegenstände",D4_WAV!$B$5:$B$54,"&lt;&gt;"&amp;"geleistete Anzahlungen und Anlagen im Bau des Sachanlagevermögens",D4_WAV!$B$5:$B$54,"&lt;&gt;"&amp;"Geschäfts- oder Firmenwert")</f>
        <v>0</v>
      </c>
      <c r="U53" s="241">
        <f>SUMIFS(D5_BKZ_NAKB_SoPo!$K$5:$K$54,D5_BKZ_NAKB_SoPo!$A$5:$A$54,$B53,D5_BKZ_NAKB_SoPo!$C$5:$C$54,B_KKAuf!$D53)</f>
        <v>0</v>
      </c>
      <c r="V53" s="241">
        <f t="shared" si="11"/>
        <v>0</v>
      </c>
      <c r="W53" s="199">
        <f>VLOOKUP(D53,A_Stammdaten!$E$88:$G$94,2,0)</f>
        <v>7.0099999999999996E-2</v>
      </c>
      <c r="X53" s="199">
        <f>VLOOKUP($D53,A_Stammdaten!$A$76:$B$82,2,0)</f>
        <v>3.6600000000000001E-2</v>
      </c>
      <c r="Y53" s="199">
        <f>IF(D53&gt;A_Stammdaten!$B$9,"",ROUND(0.4*W53+0.6*X53,4))</f>
        <v>0.05</v>
      </c>
      <c r="Z53" s="276">
        <f t="shared" si="6"/>
        <v>0</v>
      </c>
    </row>
    <row r="54" spans="1:26" x14ac:dyDescent="0.2">
      <c r="A54" s="333"/>
      <c r="B54" s="24">
        <f t="shared" si="17"/>
        <v>0</v>
      </c>
      <c r="C54" s="336"/>
      <c r="D54" s="48">
        <v>2026</v>
      </c>
      <c r="E54" s="223">
        <f t="shared" si="8"/>
        <v>0</v>
      </c>
      <c r="F54" s="223">
        <f t="shared" si="15"/>
        <v>0</v>
      </c>
      <c r="G54" s="221">
        <f>_xlfn.IFNA((K54*VLOOKUP(D54,A_Stammdaten!$E$88:$G$94,3,0)+V54*VLOOKUP(D54,A_Stammdaten!$E$88:$G$94,2,0))*0.4*0.035*VLOOKUP(B54,A_Stammdaten!$A$99:$E$119,5,0),0)</f>
        <v>0</v>
      </c>
      <c r="H54" s="224">
        <f t="shared" si="9"/>
        <v>0</v>
      </c>
      <c r="I54" s="246">
        <f>SUMIFS(D1_SAV!$V$7:$V$402,D1_SAV!$A$7:$A$402,$B54,D1_SAV!$C$7:$C$402,$D54)</f>
        <v>0</v>
      </c>
      <c r="J54" s="241">
        <f>SUMIFS(D4_WAV!$L$5:$L$54,D4_WAV!$A$5:$A$54,$B54,D4_WAV!$C$5:$C$54,D54)
-SUMIFS(D4_WAV!$L$5:$L$54,D4_WAV!$A$5:$A$54,$B54,D4_WAV!$B$5:$B$54,"Geschäfts- oder Firmenwert",D4_WAV!$C$5:$C$54,D54)</f>
        <v>0</v>
      </c>
      <c r="K54" s="241">
        <f>AVERAGE(SUMIFS(D4_WAV!$K$5:$K$54,D4_WAV!$A$5:$A$54,B_KKAuf!$B54,D4_WAV!$C$5:$C$54,B_KKAuf!D54,D4_WAV!$B$5:$B$54,"geleistete Anzahlungen und Anlagen im Bau des Sachanlagevermögens"),SUMIFS(D4_WAV!$M$5:$M$54,D4_WAV!$A$5:$A$54,B_KKAuf!$B54,D4_WAV!$C$5:$C$54,B_KKAuf!D54,D4_WAV!$B$5:$B$54,"geleistete Anzahlungen und Anlagen im Bau des Sachanlagevermögens"))
+AVERAGE(SUMIFS(D4_WAV!$K$5:$K$54,D4_WAV!$A$5:$A$54,B_KKAuf!$B54,D4_WAV!$C$5:$C$54,B_KKAuf!D54,D4_WAV!$B$5:$B$54,"geleistete Anzahlungen auf immaterielle Vermögensgegenstände"),SUMIFS(D4_WAV!$M$5:$M$54,D4_WAV!$A$5:$A$54,B_KKAuf!$B54,D4_WAV!$C$5:$C$54,B_KKAuf!D54,D4_WAV!$B$5:$B$54,"geleistete Anzahlungen auf immaterielle Vermögensgegenstände"))</f>
        <v>0</v>
      </c>
      <c r="L54" s="199">
        <f>IF(B54="","",VLOOKUP(D54,A_Stammdaten!$E$88:$G$94,3,0))</f>
        <v>7.2599999999999998E-2</v>
      </c>
      <c r="M54" s="199">
        <f>IF(D54&gt;A_Stammdaten!$B$9,"",VLOOKUP(A_Stammdaten!$B$9,A_Stammdaten!$A$76:$B$82,2,0))</f>
        <v>3.6600000000000001E-2</v>
      </c>
      <c r="N54" s="199">
        <f>IF(D54&gt;A_Stammdaten!$B$9,"",ROUND(0.4*L54+0.6*M54,4))</f>
        <v>5.0999999999999997E-2</v>
      </c>
      <c r="O54" s="241">
        <f t="shared" si="5"/>
        <v>0</v>
      </c>
      <c r="P54" s="241">
        <f>SUMIFS(D1_SAV!$U$7:$U$402,D1_SAV!$A$7:$A$402,$B54,D1_SAV!$C$7:$C$402,B_KKAuf!$D54)</f>
        <v>0</v>
      </c>
      <c r="Q54" s="241">
        <f>SUMIFS(D4_WAV!$K$5:$K$54,D4_WAV!$A$5:$A$54,$B54,D4_WAV!$C$5:$C$54,$D54,D4_WAV!$B$5:$B$54,"&lt;&gt;"&amp;"geleistete Anzahlungen auf immaterielle Vermögensgegenstände",D4_WAV!$B$5:$B$54,"&lt;&gt;"&amp;"geleistete Anzahlungen und Anlagen im Bau des Sachanlagevermögens",D4_WAV!$B$5:$B$54,"&lt;&gt;"&amp;"Geschäfts- oder Firmenwert")</f>
        <v>0</v>
      </c>
      <c r="R54" s="241">
        <f>SUMIFS(D5_BKZ_NAKB_SoPo!$J$5:$J$54,D5_BKZ_NAKB_SoPo!$A$5:$A$54,$B54,D5_BKZ_NAKB_SoPo!$C$5:$C$54,B_KKAuf!$D54)</f>
        <v>0</v>
      </c>
      <c r="S54" s="241">
        <f>SUMIFS(D1_SAV!$W$7:$W$402,D1_SAV!$A$7:$A$402,$B54,D1_SAV!$C$7:$C$402,B_KKAuf!$D54)</f>
        <v>0</v>
      </c>
      <c r="T54" s="241">
        <f>SUMIFS(D4_WAV!$M$5:$M$54,D4_WAV!$A$5:$A$54,$B54,D4_WAV!$C$5:$C$54,$D54,D4_WAV!$B$5:$B$54,"&lt;&gt;"&amp;"geleistete Anzahlungen auf immaterielle Vermögensgegenstände",D4_WAV!$B$5:$B$54,"&lt;&gt;"&amp;"geleistete Anzahlungen und Anlagen im Bau des Sachanlagevermögens",D4_WAV!$B$5:$B$54,"&lt;&gt;"&amp;"Geschäfts- oder Firmenwert")</f>
        <v>0</v>
      </c>
      <c r="U54" s="241">
        <f>SUMIFS(D5_BKZ_NAKB_SoPo!$K$5:$K$54,D5_BKZ_NAKB_SoPo!$A$5:$A$54,$B54,D5_BKZ_NAKB_SoPo!$C$5:$C$54,B_KKAuf!$D54)</f>
        <v>0</v>
      </c>
      <c r="V54" s="241">
        <f t="shared" si="11"/>
        <v>0</v>
      </c>
      <c r="W54" s="199">
        <f>VLOOKUP(D54,A_Stammdaten!$E$88:$G$94,2,0)</f>
        <v>7.2599999999999998E-2</v>
      </c>
      <c r="X54" s="199">
        <f>VLOOKUP($D54,A_Stammdaten!$A$76:$B$82,2,0)</f>
        <v>3.6600000000000001E-2</v>
      </c>
      <c r="Y54" s="199">
        <f>IF(D54&gt;A_Stammdaten!$B$9,"",ROUND(0.4*W54+0.6*X54,4))</f>
        <v>5.0999999999999997E-2</v>
      </c>
      <c r="Z54" s="276">
        <f t="shared" si="6"/>
        <v>0</v>
      </c>
    </row>
    <row r="55" spans="1:26" x14ac:dyDescent="0.2">
      <c r="A55" s="333"/>
      <c r="B55" s="24">
        <f t="shared" si="17"/>
        <v>0</v>
      </c>
      <c r="C55" s="336"/>
      <c r="D55" s="48">
        <v>2027</v>
      </c>
      <c r="E55" s="223">
        <f t="shared" si="8"/>
        <v>0</v>
      </c>
      <c r="F55" s="223">
        <f t="shared" si="15"/>
        <v>0</v>
      </c>
      <c r="G55" s="221">
        <f>_xlfn.IFNA((K55*VLOOKUP(D55,A_Stammdaten!$E$88:$G$94,3,0)+V55*VLOOKUP(D55,A_Stammdaten!$E$88:$G$94,2,0))*0.4*0.035*VLOOKUP(B55,A_Stammdaten!$A$99:$E$119,5,0),0)</f>
        <v>0</v>
      </c>
      <c r="H55" s="224">
        <f t="shared" si="9"/>
        <v>0</v>
      </c>
      <c r="I55" s="246">
        <f>SUMIFS(D1_SAV!$V$7:$V$402,D1_SAV!$A$7:$A$402,$B55,D1_SAV!$C$7:$C$402,$D55)</f>
        <v>0</v>
      </c>
      <c r="J55" s="241">
        <f>SUMIFS(D4_WAV!$L$5:$L$54,D4_WAV!$A$5:$A$54,$B55,D4_WAV!$C$5:$C$54,D55)
-SUMIFS(D4_WAV!$L$5:$L$54,D4_WAV!$A$5:$A$54,$B55,D4_WAV!$B$5:$B$54,"Geschäfts- oder Firmenwert",D4_WAV!$C$5:$C$54,D55)</f>
        <v>0</v>
      </c>
      <c r="K55" s="241">
        <f>AVERAGE(SUMIFS(D4_WAV!$K$5:$K$54,D4_WAV!$A$5:$A$54,B_KKAuf!$B55,D4_WAV!$C$5:$C$54,B_KKAuf!D55,D4_WAV!$B$5:$B$54,"geleistete Anzahlungen und Anlagen im Bau des Sachanlagevermögens"),SUMIFS(D4_WAV!$M$5:$M$54,D4_WAV!$A$5:$A$54,B_KKAuf!$B55,D4_WAV!$C$5:$C$54,B_KKAuf!D55,D4_WAV!$B$5:$B$54,"geleistete Anzahlungen und Anlagen im Bau des Sachanlagevermögens"))
+AVERAGE(SUMIFS(D4_WAV!$K$5:$K$54,D4_WAV!$A$5:$A$54,B_KKAuf!$B55,D4_WAV!$C$5:$C$54,B_KKAuf!D55,D4_WAV!$B$5:$B$54,"geleistete Anzahlungen auf immaterielle Vermögensgegenstände"),SUMIFS(D4_WAV!$M$5:$M$54,D4_WAV!$A$5:$A$54,B_KKAuf!$B55,D4_WAV!$C$5:$C$54,B_KKAuf!D55,D4_WAV!$B$5:$B$54,"geleistete Anzahlungen auf immaterielle Vermögensgegenstände"))</f>
        <v>0</v>
      </c>
      <c r="L55" s="199">
        <f>IF(B55="","",VLOOKUP(D55,A_Stammdaten!$E$88:$G$94,3,0))</f>
        <v>7.2599999999999998E-2</v>
      </c>
      <c r="M55" s="199">
        <f>IF(D55&gt;A_Stammdaten!$B$9,"",VLOOKUP(A_Stammdaten!$B$9,A_Stammdaten!$A$76:$B$82,2,0))</f>
        <v>3.6600000000000001E-2</v>
      </c>
      <c r="N55" s="199">
        <f>IF(D55&gt;A_Stammdaten!$B$9,"",ROUND(0.4*L55+0.6*M55,4))</f>
        <v>5.0999999999999997E-2</v>
      </c>
      <c r="O55" s="241">
        <f t="shared" si="5"/>
        <v>0</v>
      </c>
      <c r="P55" s="241">
        <f>SUMIFS(D1_SAV!$U$7:$U$402,D1_SAV!$A$7:$A$402,$B55,D1_SAV!$C$7:$C$402,B_KKAuf!$D55)</f>
        <v>0</v>
      </c>
      <c r="Q55" s="241">
        <f>SUMIFS(D4_WAV!$K$5:$K$54,D4_WAV!$A$5:$A$54,$B55,D4_WAV!$C$5:$C$54,$D55,D4_WAV!$B$5:$B$54,"&lt;&gt;"&amp;"geleistete Anzahlungen auf immaterielle Vermögensgegenstände",D4_WAV!$B$5:$B$54,"&lt;&gt;"&amp;"geleistete Anzahlungen und Anlagen im Bau des Sachanlagevermögens",D4_WAV!$B$5:$B$54,"&lt;&gt;"&amp;"Geschäfts- oder Firmenwert")</f>
        <v>0</v>
      </c>
      <c r="R55" s="241">
        <f>SUMIFS(D5_BKZ_NAKB_SoPo!$J$5:$J$54,D5_BKZ_NAKB_SoPo!$A$5:$A$54,$B55,D5_BKZ_NAKB_SoPo!$C$5:$C$54,B_KKAuf!$D55)</f>
        <v>0</v>
      </c>
      <c r="S55" s="241">
        <f>SUMIFS(D1_SAV!$W$7:$W$402,D1_SAV!$A$7:$A$402,$B55,D1_SAV!$C$7:$C$402,B_KKAuf!$D55)</f>
        <v>0</v>
      </c>
      <c r="T55" s="241">
        <f>SUMIFS(D4_WAV!$M$5:$M$54,D4_WAV!$A$5:$A$54,$B55,D4_WAV!$C$5:$C$54,$D55,D4_WAV!$B$5:$B$54,"&lt;&gt;"&amp;"geleistete Anzahlungen auf immaterielle Vermögensgegenstände",D4_WAV!$B$5:$B$54,"&lt;&gt;"&amp;"geleistete Anzahlungen und Anlagen im Bau des Sachanlagevermögens",D4_WAV!$B$5:$B$54,"&lt;&gt;"&amp;"Geschäfts- oder Firmenwert")</f>
        <v>0</v>
      </c>
      <c r="U55" s="241">
        <f>SUMIFS(D5_BKZ_NAKB_SoPo!$K$5:$K$54,D5_BKZ_NAKB_SoPo!$A$5:$A$54,$B55,D5_BKZ_NAKB_SoPo!$C$5:$C$54,B_KKAuf!$D55)</f>
        <v>0</v>
      </c>
      <c r="V55" s="241">
        <f t="shared" si="11"/>
        <v>0</v>
      </c>
      <c r="W55" s="199">
        <f>VLOOKUP(D55,A_Stammdaten!$E$88:$G$94,2,0)</f>
        <v>7.2599999999999998E-2</v>
      </c>
      <c r="X55" s="199">
        <f>VLOOKUP($D55,A_Stammdaten!$A$76:$B$82,2,0)</f>
        <v>3.6600000000000001E-2</v>
      </c>
      <c r="Y55" s="199">
        <f>IF(D55&gt;A_Stammdaten!$B$9,"",ROUND(0.4*W55+0.6*X55,4))</f>
        <v>5.0999999999999997E-2</v>
      </c>
      <c r="Z55" s="276">
        <f t="shared" si="6"/>
        <v>0</v>
      </c>
    </row>
    <row r="56" spans="1:26" ht="15" thickBot="1" x14ac:dyDescent="0.25">
      <c r="A56" s="334"/>
      <c r="B56" s="41">
        <f t="shared" si="17"/>
        <v>0</v>
      </c>
      <c r="C56" s="337"/>
      <c r="D56" s="49">
        <v>2028</v>
      </c>
      <c r="E56" s="225">
        <f t="shared" si="8"/>
        <v>0</v>
      </c>
      <c r="F56" s="225">
        <f t="shared" si="15"/>
        <v>0</v>
      </c>
      <c r="G56" s="226">
        <f>_xlfn.IFNA((K56*VLOOKUP(D56,A_Stammdaten!$E$88:$G$94,3,0)+V56*VLOOKUP(D56,A_Stammdaten!$E$88:$G$94,2,0))*0.4*0.035*VLOOKUP(B56,A_Stammdaten!$A$99:$E$119,5,0),0)</f>
        <v>0</v>
      </c>
      <c r="H56" s="227">
        <f t="shared" si="9"/>
        <v>0</v>
      </c>
      <c r="I56" s="247">
        <f>SUMIFS(D1_SAV!$V$7:$V$402,D1_SAV!$A$7:$A$402,$B56,D1_SAV!$C$7:$C$402,$D56)</f>
        <v>0</v>
      </c>
      <c r="J56" s="243">
        <f>SUMIFS(D4_WAV!$L$5:$L$54,D4_WAV!$A$5:$A$54,$B56,D4_WAV!$C$5:$C$54,D56)
-SUMIFS(D4_WAV!$L$5:$L$54,D4_WAV!$A$5:$A$54,$B56,D4_WAV!$B$5:$B$54,"Geschäfts- oder Firmenwert",D4_WAV!$C$5:$C$54,D56)</f>
        <v>0</v>
      </c>
      <c r="K56" s="243">
        <f>AVERAGE(SUMIFS(D4_WAV!$K$5:$K$54,D4_WAV!$A$5:$A$54,B_KKAuf!$B56,D4_WAV!$C$5:$C$54,B_KKAuf!D56,D4_WAV!$B$5:$B$54,"geleistete Anzahlungen und Anlagen im Bau des Sachanlagevermögens"),SUMIFS(D4_WAV!$M$5:$M$54,D4_WAV!$A$5:$A$54,B_KKAuf!$B56,D4_WAV!$C$5:$C$54,B_KKAuf!D56,D4_WAV!$B$5:$B$54,"geleistete Anzahlungen und Anlagen im Bau des Sachanlagevermögens"))
+AVERAGE(SUMIFS(D4_WAV!$K$5:$K$54,D4_WAV!$A$5:$A$54,B_KKAuf!$B56,D4_WAV!$C$5:$C$54,B_KKAuf!D56,D4_WAV!$B$5:$B$54,"geleistete Anzahlungen auf immaterielle Vermögensgegenstände"),SUMIFS(D4_WAV!$M$5:$M$54,D4_WAV!$A$5:$A$54,B_KKAuf!$B56,D4_WAV!$C$5:$C$54,B_KKAuf!D56,D4_WAV!$B$5:$B$54,"geleistete Anzahlungen auf immaterielle Vermögensgegenstände"))</f>
        <v>0</v>
      </c>
      <c r="L56" s="200">
        <f>IF(B56="","",VLOOKUP(D56,A_Stammdaten!$E$88:$G$94,3,0))</f>
        <v>0</v>
      </c>
      <c r="M56" s="200" t="str">
        <f>IF(D56&gt;A_Stammdaten!$B$9,"",VLOOKUP(A_Stammdaten!$B$9,A_Stammdaten!$A$76:$B$82,2,0))</f>
        <v/>
      </c>
      <c r="N56" s="200" t="str">
        <f>IF(D56&gt;A_Stammdaten!$B$9,"",ROUND(0.4*L56+0.6*M56,4))</f>
        <v/>
      </c>
      <c r="O56" s="243">
        <f t="shared" si="5"/>
        <v>0</v>
      </c>
      <c r="P56" s="243">
        <f>SUMIFS(D1_SAV!$U$7:$U$402,D1_SAV!$A$7:$A$402,$B56,D1_SAV!$C$7:$C$402,B_KKAuf!$D56)</f>
        <v>0</v>
      </c>
      <c r="Q56" s="243">
        <f>SUMIFS(D4_WAV!$K$5:$K$54,D4_WAV!$A$5:$A$54,$B56,D4_WAV!$C$5:$C$54,$D56,D4_WAV!$B$5:$B$54,"&lt;&gt;"&amp;"geleistete Anzahlungen auf immaterielle Vermögensgegenstände",D4_WAV!$B$5:$B$54,"&lt;&gt;"&amp;"geleistete Anzahlungen und Anlagen im Bau des Sachanlagevermögens",D4_WAV!$B$5:$B$54,"&lt;&gt;"&amp;"Geschäfts- oder Firmenwert")</f>
        <v>0</v>
      </c>
      <c r="R56" s="243">
        <f>SUMIFS(D5_BKZ_NAKB_SoPo!$J$5:$J$54,D5_BKZ_NAKB_SoPo!$A$5:$A$54,$B56,D5_BKZ_NAKB_SoPo!$C$5:$C$54,B_KKAuf!$D56)</f>
        <v>0</v>
      </c>
      <c r="S56" s="243">
        <f>SUMIFS(D1_SAV!$W$7:$W$402,D1_SAV!$A$7:$A$402,$B56,D1_SAV!$C$7:$C$402,B_KKAuf!$D56)</f>
        <v>0</v>
      </c>
      <c r="T56" s="243">
        <f>SUMIFS(D4_WAV!$M$5:$M$54,D4_WAV!$A$5:$A$54,$B56,D4_WAV!$C$5:$C$54,$D56,D4_WAV!$B$5:$B$54,"&lt;&gt;"&amp;"geleistete Anzahlungen auf immaterielle Vermögensgegenstände",D4_WAV!$B$5:$B$54,"&lt;&gt;"&amp;"geleistete Anzahlungen und Anlagen im Bau des Sachanlagevermögens",D4_WAV!$B$5:$B$54,"&lt;&gt;"&amp;"Geschäfts- oder Firmenwert")</f>
        <v>0</v>
      </c>
      <c r="U56" s="243">
        <f>SUMIFS(D5_BKZ_NAKB_SoPo!$K$5:$K$54,D5_BKZ_NAKB_SoPo!$A$5:$A$54,$B56,D5_BKZ_NAKB_SoPo!$C$5:$C$54,B_KKAuf!$D56)</f>
        <v>0</v>
      </c>
      <c r="V56" s="243">
        <f t="shared" si="11"/>
        <v>0</v>
      </c>
      <c r="W56" s="200">
        <f>VLOOKUP(D56,A_Stammdaten!$E$88:$G$94,2,0)</f>
        <v>0</v>
      </c>
      <c r="X56" s="200">
        <f>VLOOKUP($D56,A_Stammdaten!$A$76:$B$82,2,0)</f>
        <v>0</v>
      </c>
      <c r="Y56" s="200" t="str">
        <f>IF(D56&gt;A_Stammdaten!$B$9,"",ROUND(0.4*W56+0.6*X56,4))</f>
        <v/>
      </c>
      <c r="Z56" s="277">
        <f t="shared" si="6"/>
        <v>0</v>
      </c>
    </row>
    <row r="57" spans="1:26" x14ac:dyDescent="0.2">
      <c r="A57" s="332">
        <f>A_Stammdaten!A106</f>
        <v>0</v>
      </c>
      <c r="B57" s="40">
        <f>A$57</f>
        <v>0</v>
      </c>
      <c r="C57" s="335">
        <f>A_Stammdaten!B$106</f>
        <v>0</v>
      </c>
      <c r="D57" s="47">
        <v>2022</v>
      </c>
      <c r="E57" s="228">
        <f t="shared" si="8"/>
        <v>0</v>
      </c>
      <c r="F57" s="228">
        <f t="shared" si="15"/>
        <v>0</v>
      </c>
      <c r="G57" s="229">
        <f>_xlfn.IFNA((K57*VLOOKUP(D57,A_Stammdaten!$E$88:$G$94,3,0)+V57*VLOOKUP(D57,A_Stammdaten!$E$88:$G$94,2,0))*0.4*0.035*VLOOKUP(B57,A_Stammdaten!$A$99:$E$119,5,0),0)</f>
        <v>0</v>
      </c>
      <c r="H57" s="230">
        <f t="shared" si="9"/>
        <v>0</v>
      </c>
      <c r="I57" s="248">
        <f>SUMIFS(D1_SAV!$V$7:$V$402,D1_SAV!$A$7:$A$402,$B57,D1_SAV!$C$7:$C$402,$D57)</f>
        <v>0</v>
      </c>
      <c r="J57" s="239">
        <f>SUMIFS(D4_WAV!$L$5:$L$54,D4_WAV!$A$5:$A$54,$B57,D4_WAV!$C$5:$C$54,D57)
-SUMIFS(D4_WAV!$L$5:$L$54,D4_WAV!$A$5:$A$54,$B57,D4_WAV!$B$5:$B$54,"Geschäfts- oder Firmenwert",D4_WAV!$C$5:$C$54,D57)</f>
        <v>0</v>
      </c>
      <c r="K57" s="239">
        <f>AVERAGE(SUMIFS(D4_WAV!$K$5:$K$54,D4_WAV!$A$5:$A$54,B_KKAuf!$B57,D4_WAV!$C$5:$C$54,B_KKAuf!D57,D4_WAV!$B$5:$B$54,"geleistete Anzahlungen und Anlagen im Bau des Sachanlagevermögens"),SUMIFS(D4_WAV!$M$5:$M$54,D4_WAV!$A$5:$A$54,B_KKAuf!$B57,D4_WAV!$C$5:$C$54,B_KKAuf!D57,D4_WAV!$B$5:$B$54,"geleistete Anzahlungen und Anlagen im Bau des Sachanlagevermögens"))
+AVERAGE(SUMIFS(D4_WAV!$K$5:$K$54,D4_WAV!$A$5:$A$54,B_KKAuf!$B57,D4_WAV!$C$5:$C$54,B_KKAuf!D57,D4_WAV!$B$5:$B$54,"geleistete Anzahlungen auf immaterielle Vermögensgegenstände"),SUMIFS(D4_WAV!$M$5:$M$54,D4_WAV!$A$5:$A$54,B_KKAuf!$B57,D4_WAV!$C$5:$C$54,B_KKAuf!D57,D4_WAV!$B$5:$B$54,"geleistete Anzahlungen auf immaterielle Vermögensgegenstände"))</f>
        <v>0</v>
      </c>
      <c r="L57" s="197">
        <f>IF(B57="","",VLOOKUP(D57,A_Stammdaten!$E$88:$G$94,3,0))</f>
        <v>5.0700000000000002E-2</v>
      </c>
      <c r="M57" s="197">
        <f>IF(D57&gt;A_Stammdaten!$B$9,"",VLOOKUP(A_Stammdaten!$B$9,A_Stammdaten!$A$76:$B$82,2,0))</f>
        <v>3.6600000000000001E-2</v>
      </c>
      <c r="N57" s="197">
        <f>IF(D57&gt;A_Stammdaten!$B$9,"",ROUND(0.4*L57+0.6*M57,4))</f>
        <v>4.2200000000000001E-2</v>
      </c>
      <c r="O57" s="239">
        <f t="shared" si="5"/>
        <v>0</v>
      </c>
      <c r="P57" s="239">
        <f>SUMIFS(D1_SAV!$U$7:$U$402,D1_SAV!$A$7:$A$402,$B57,D1_SAV!$C$7:$C$402,B_KKAuf!$D57)</f>
        <v>0</v>
      </c>
      <c r="Q57" s="239">
        <f>SUMIFS(D4_WAV!$K$5:$K$54,D4_WAV!$A$5:$A$54,$B57,D4_WAV!$C$5:$C$54,$D57,D4_WAV!$B$5:$B$54,"&lt;&gt;"&amp;"geleistete Anzahlungen auf immaterielle Vermögensgegenstände",D4_WAV!$B$5:$B$54,"&lt;&gt;"&amp;"geleistete Anzahlungen und Anlagen im Bau des Sachanlagevermögens",D4_WAV!$B$5:$B$54,"&lt;&gt;"&amp;"Geschäfts- oder Firmenwert")</f>
        <v>0</v>
      </c>
      <c r="R57" s="239">
        <f>SUMIFS(D5_BKZ_NAKB_SoPo!$J$5:$J$54,D5_BKZ_NAKB_SoPo!$A$5:$A$54,$B57,D5_BKZ_NAKB_SoPo!$C$5:$C$54,B_KKAuf!$D57)</f>
        <v>0</v>
      </c>
      <c r="S57" s="239">
        <f>SUMIFS(D1_SAV!$W$7:$W$402,D1_SAV!$A$7:$A$402,$B57,D1_SAV!$C$7:$C$402,B_KKAuf!$D57)</f>
        <v>0</v>
      </c>
      <c r="T57" s="239">
        <f>SUMIFS(D4_WAV!$M$5:$M$54,D4_WAV!$A$5:$A$54,$B57,D4_WAV!$C$5:$C$54,$D57,D4_WAV!$B$5:$B$54,"&lt;&gt;"&amp;"geleistete Anzahlungen auf immaterielle Vermögensgegenstände",D4_WAV!$B$5:$B$54,"&lt;&gt;"&amp;"geleistete Anzahlungen und Anlagen im Bau des Sachanlagevermögens",D4_WAV!$B$5:$B$54,"&lt;&gt;"&amp;"Geschäfts- oder Firmenwert")</f>
        <v>0</v>
      </c>
      <c r="U57" s="239">
        <f>SUMIFS(D5_BKZ_NAKB_SoPo!$K$5:$K$54,D5_BKZ_NAKB_SoPo!$A$5:$A$54,$B57,D5_BKZ_NAKB_SoPo!$C$5:$C$54,B_KKAuf!$D57)</f>
        <v>0</v>
      </c>
      <c r="V57" s="239">
        <f t="shared" si="11"/>
        <v>0</v>
      </c>
      <c r="W57" s="197">
        <f>VLOOKUP(D57,A_Stammdaten!$E$88:$G$94,2,0)</f>
        <v>5.0700000000000002E-2</v>
      </c>
      <c r="X57" s="197">
        <f>VLOOKUP($D57,A_Stammdaten!$A$76:$B$82,2,0)</f>
        <v>2.9100000000000001E-2</v>
      </c>
      <c r="Y57" s="197">
        <f>IF(D57&gt;A_Stammdaten!$B$9,"",ROUND(0.4*W57+0.6*X57,4))</f>
        <v>3.7699999999999997E-2</v>
      </c>
      <c r="Z57" s="275">
        <f t="shared" si="6"/>
        <v>0</v>
      </c>
    </row>
    <row r="58" spans="1:26" x14ac:dyDescent="0.2">
      <c r="A58" s="333"/>
      <c r="B58" s="24">
        <f t="shared" ref="B58:B63" si="18">A$57</f>
        <v>0</v>
      </c>
      <c r="C58" s="336"/>
      <c r="D58" s="48">
        <v>2023</v>
      </c>
      <c r="E58" s="223">
        <f t="shared" si="8"/>
        <v>0</v>
      </c>
      <c r="F58" s="223">
        <f t="shared" si="15"/>
        <v>0</v>
      </c>
      <c r="G58" s="221">
        <f>_xlfn.IFNA((K58*VLOOKUP(D58,A_Stammdaten!$E$88:$G$94,3,0)+V58*VLOOKUP(D58,A_Stammdaten!$E$88:$G$94,2,0))*0.4*0.035*VLOOKUP(B58,A_Stammdaten!$A$99:$E$119,5,0),0)</f>
        <v>0</v>
      </c>
      <c r="H58" s="224">
        <f t="shared" si="9"/>
        <v>0</v>
      </c>
      <c r="I58" s="246">
        <f>SUMIFS(D1_SAV!$V$7:$V$402,D1_SAV!$A$7:$A$402,$B58,D1_SAV!$C$7:$C$402,$D58)</f>
        <v>0</v>
      </c>
      <c r="J58" s="241">
        <f>SUMIFS(D4_WAV!$L$5:$L$54,D4_WAV!$A$5:$A$54,$B58,D4_WAV!$C$5:$C$54,D58)
-SUMIFS(D4_WAV!$L$5:$L$54,D4_WAV!$A$5:$A$54,$B58,D4_WAV!$B$5:$B$54,"Geschäfts- oder Firmenwert",D4_WAV!$C$5:$C$54,D58)</f>
        <v>0</v>
      </c>
      <c r="K58" s="241">
        <f>AVERAGE(SUMIFS(D4_WAV!$K$5:$K$54,D4_WAV!$A$5:$A$54,B_KKAuf!$B58,D4_WAV!$C$5:$C$54,B_KKAuf!D58,D4_WAV!$B$5:$B$54,"geleistete Anzahlungen und Anlagen im Bau des Sachanlagevermögens"),SUMIFS(D4_WAV!$M$5:$M$54,D4_WAV!$A$5:$A$54,B_KKAuf!$B58,D4_WAV!$C$5:$C$54,B_KKAuf!D58,D4_WAV!$B$5:$B$54,"geleistete Anzahlungen und Anlagen im Bau des Sachanlagevermögens"))
+AVERAGE(SUMIFS(D4_WAV!$K$5:$K$54,D4_WAV!$A$5:$A$54,B_KKAuf!$B58,D4_WAV!$C$5:$C$54,B_KKAuf!D58,D4_WAV!$B$5:$B$54,"geleistete Anzahlungen auf immaterielle Vermögensgegenstände"),SUMIFS(D4_WAV!$M$5:$M$54,D4_WAV!$A$5:$A$54,B_KKAuf!$B58,D4_WAV!$C$5:$C$54,B_KKAuf!D58,D4_WAV!$B$5:$B$54,"geleistete Anzahlungen auf immaterielle Vermögensgegenstände"))</f>
        <v>0</v>
      </c>
      <c r="L58" s="199">
        <f>IF(B58="","",VLOOKUP(D58,A_Stammdaten!$E$88:$G$94,3,0))</f>
        <v>5.0700000000000002E-2</v>
      </c>
      <c r="M58" s="199">
        <f>IF(D58&gt;A_Stammdaten!$B$9,"",VLOOKUP(A_Stammdaten!$B$9,A_Stammdaten!$A$76:$B$82,2,0))</f>
        <v>3.6600000000000001E-2</v>
      </c>
      <c r="N58" s="199">
        <f>IF(D58&gt;A_Stammdaten!$B$9,"",ROUND(0.4*L58+0.6*M58,4))</f>
        <v>4.2200000000000001E-2</v>
      </c>
      <c r="O58" s="241">
        <f t="shared" si="5"/>
        <v>0</v>
      </c>
      <c r="P58" s="241">
        <f>SUMIFS(D1_SAV!$U$7:$U$402,D1_SAV!$A$7:$A$402,$B58,D1_SAV!$C$7:$C$402,B_KKAuf!$D58)</f>
        <v>0</v>
      </c>
      <c r="Q58" s="241">
        <f>SUMIFS(D4_WAV!$K$5:$K$54,D4_WAV!$A$5:$A$54,$B58,D4_WAV!$C$5:$C$54,$D58,D4_WAV!$B$5:$B$54,"&lt;&gt;"&amp;"geleistete Anzahlungen auf immaterielle Vermögensgegenstände",D4_WAV!$B$5:$B$54,"&lt;&gt;"&amp;"geleistete Anzahlungen und Anlagen im Bau des Sachanlagevermögens",D4_WAV!$B$5:$B$54,"&lt;&gt;"&amp;"Geschäfts- oder Firmenwert")</f>
        <v>0</v>
      </c>
      <c r="R58" s="241">
        <f>SUMIFS(D5_BKZ_NAKB_SoPo!$J$5:$J$54,D5_BKZ_NAKB_SoPo!$A$5:$A$54,$B58,D5_BKZ_NAKB_SoPo!$C$5:$C$54,B_KKAuf!$D58)</f>
        <v>0</v>
      </c>
      <c r="S58" s="241">
        <f>SUMIFS(D1_SAV!$W$7:$W$402,D1_SAV!$A$7:$A$402,$B58,D1_SAV!$C$7:$C$402,B_KKAuf!$D58)</f>
        <v>0</v>
      </c>
      <c r="T58" s="241">
        <f>SUMIFS(D4_WAV!$M$5:$M$54,D4_WAV!$A$5:$A$54,$B58,D4_WAV!$C$5:$C$54,$D58,D4_WAV!$B$5:$B$54,"&lt;&gt;"&amp;"geleistete Anzahlungen auf immaterielle Vermögensgegenstände",D4_WAV!$B$5:$B$54,"&lt;&gt;"&amp;"geleistete Anzahlungen und Anlagen im Bau des Sachanlagevermögens",D4_WAV!$B$5:$B$54,"&lt;&gt;"&amp;"Geschäfts- oder Firmenwert")</f>
        <v>0</v>
      </c>
      <c r="U58" s="241">
        <f>SUMIFS(D5_BKZ_NAKB_SoPo!$K$5:$K$54,D5_BKZ_NAKB_SoPo!$A$5:$A$54,$B58,D5_BKZ_NAKB_SoPo!$C$5:$C$54,B_KKAuf!$D58)</f>
        <v>0</v>
      </c>
      <c r="V58" s="241">
        <f t="shared" si="11"/>
        <v>0</v>
      </c>
      <c r="W58" s="199">
        <f>VLOOKUP(D58,A_Stammdaten!$E$88:$G$94,2,0)</f>
        <v>5.0700000000000002E-2</v>
      </c>
      <c r="X58" s="199">
        <f>VLOOKUP($D58,A_Stammdaten!$A$76:$B$82,2,0)</f>
        <v>4.3799999999999999E-2</v>
      </c>
      <c r="Y58" s="199">
        <f>IF(D58&gt;A_Stammdaten!$B$9,"",ROUND(0.4*W58+0.6*X58,4))</f>
        <v>4.6600000000000003E-2</v>
      </c>
      <c r="Z58" s="276">
        <f t="shared" si="6"/>
        <v>0</v>
      </c>
    </row>
    <row r="59" spans="1:26" x14ac:dyDescent="0.2">
      <c r="A59" s="333"/>
      <c r="B59" s="24">
        <f t="shared" si="18"/>
        <v>0</v>
      </c>
      <c r="C59" s="336"/>
      <c r="D59" s="48">
        <v>2024</v>
      </c>
      <c r="E59" s="223">
        <f t="shared" si="8"/>
        <v>0</v>
      </c>
      <c r="F59" s="223">
        <f t="shared" si="15"/>
        <v>0</v>
      </c>
      <c r="G59" s="221">
        <f>_xlfn.IFNA((K59*VLOOKUP(D59,A_Stammdaten!$E$88:$G$94,3,0)+V59*VLOOKUP(D59,A_Stammdaten!$E$88:$G$94,2,0))*0.4*0.035*VLOOKUP(B59,A_Stammdaten!$A$99:$E$119,5,0),0)</f>
        <v>0</v>
      </c>
      <c r="H59" s="224">
        <f t="shared" si="9"/>
        <v>0</v>
      </c>
      <c r="I59" s="246">
        <f>SUMIFS(D1_SAV!$V$7:$V$402,D1_SAV!$A$7:$A$402,$B59,D1_SAV!$C$7:$C$402,$D59)</f>
        <v>0</v>
      </c>
      <c r="J59" s="241">
        <f>SUMIFS(D4_WAV!$L$5:$L$54,D4_WAV!$A$5:$A$54,$B59,D4_WAV!$C$5:$C$54,D59)
-SUMIFS(D4_WAV!$L$5:$L$54,D4_WAV!$A$5:$A$54,$B59,D4_WAV!$B$5:$B$54,"Geschäfts- oder Firmenwert",D4_WAV!$C$5:$C$54,D59)</f>
        <v>0</v>
      </c>
      <c r="K59" s="241">
        <f>AVERAGE(SUMIFS(D4_WAV!$K$5:$K$54,D4_WAV!$A$5:$A$54,B_KKAuf!$B59,D4_WAV!$C$5:$C$54,B_KKAuf!D59,D4_WAV!$B$5:$B$54,"geleistete Anzahlungen und Anlagen im Bau des Sachanlagevermögens"),SUMIFS(D4_WAV!$M$5:$M$54,D4_WAV!$A$5:$A$54,B_KKAuf!$B59,D4_WAV!$C$5:$C$54,B_KKAuf!D59,D4_WAV!$B$5:$B$54,"geleistete Anzahlungen und Anlagen im Bau des Sachanlagevermögens"))
+AVERAGE(SUMIFS(D4_WAV!$K$5:$K$54,D4_WAV!$A$5:$A$54,B_KKAuf!$B59,D4_WAV!$C$5:$C$54,B_KKAuf!D59,D4_WAV!$B$5:$B$54,"geleistete Anzahlungen auf immaterielle Vermögensgegenstände"),SUMIFS(D4_WAV!$M$5:$M$54,D4_WAV!$A$5:$A$54,B_KKAuf!$B59,D4_WAV!$C$5:$C$54,B_KKAuf!D59,D4_WAV!$B$5:$B$54,"geleistete Anzahlungen auf immaterielle Vermögensgegenstände"))</f>
        <v>0</v>
      </c>
      <c r="L59" s="199">
        <f>IF(B59="","",VLOOKUP(D59,A_Stammdaten!$E$88:$G$94,3,0))</f>
        <v>7.2599999999999998E-2</v>
      </c>
      <c r="M59" s="199">
        <f>IF(D59&gt;A_Stammdaten!$B$9,"",VLOOKUP(A_Stammdaten!$B$9,A_Stammdaten!$A$76:$B$82,2,0))</f>
        <v>3.6600000000000001E-2</v>
      </c>
      <c r="N59" s="199">
        <f>IF(D59&gt;A_Stammdaten!$B$9,"",ROUND(0.4*L59+0.6*M59,4))</f>
        <v>5.0999999999999997E-2</v>
      </c>
      <c r="O59" s="241">
        <f t="shared" si="5"/>
        <v>0</v>
      </c>
      <c r="P59" s="241">
        <f>SUMIFS(D1_SAV!$U$7:$U$402,D1_SAV!$A$7:$A$402,$B59,D1_SAV!$C$7:$C$402,B_KKAuf!$D59)</f>
        <v>0</v>
      </c>
      <c r="Q59" s="241">
        <f>SUMIFS(D4_WAV!$K$5:$K$54,D4_WAV!$A$5:$A$54,$B59,D4_WAV!$C$5:$C$54,$D59,D4_WAV!$B$5:$B$54,"&lt;&gt;"&amp;"geleistete Anzahlungen auf immaterielle Vermögensgegenstände",D4_WAV!$B$5:$B$54,"&lt;&gt;"&amp;"geleistete Anzahlungen und Anlagen im Bau des Sachanlagevermögens",D4_WAV!$B$5:$B$54,"&lt;&gt;"&amp;"Geschäfts- oder Firmenwert")</f>
        <v>0</v>
      </c>
      <c r="R59" s="241">
        <f>SUMIFS(D5_BKZ_NAKB_SoPo!$J$5:$J$54,D5_BKZ_NAKB_SoPo!$A$5:$A$54,$B59,D5_BKZ_NAKB_SoPo!$C$5:$C$54,B_KKAuf!$D59)</f>
        <v>0</v>
      </c>
      <c r="S59" s="241">
        <f>SUMIFS(D1_SAV!$W$7:$W$402,D1_SAV!$A$7:$A$402,$B59,D1_SAV!$C$7:$C$402,B_KKAuf!$D59)</f>
        <v>0</v>
      </c>
      <c r="T59" s="241">
        <f>SUMIFS(D4_WAV!$M$5:$M$54,D4_WAV!$A$5:$A$54,$B59,D4_WAV!$C$5:$C$54,$D59,D4_WAV!$B$5:$B$54,"&lt;&gt;"&amp;"geleistete Anzahlungen auf immaterielle Vermögensgegenstände",D4_WAV!$B$5:$B$54,"&lt;&gt;"&amp;"geleistete Anzahlungen und Anlagen im Bau des Sachanlagevermögens",D4_WAV!$B$5:$B$54,"&lt;&gt;"&amp;"Geschäfts- oder Firmenwert")</f>
        <v>0</v>
      </c>
      <c r="U59" s="241">
        <f>SUMIFS(D5_BKZ_NAKB_SoPo!$K$5:$K$54,D5_BKZ_NAKB_SoPo!$A$5:$A$54,$B59,D5_BKZ_NAKB_SoPo!$C$5:$C$54,B_KKAuf!$D59)</f>
        <v>0</v>
      </c>
      <c r="V59" s="241">
        <f t="shared" si="11"/>
        <v>0</v>
      </c>
      <c r="W59" s="199">
        <f>VLOOKUP(D59,A_Stammdaten!$E$88:$G$94,2,0)</f>
        <v>6.93E-2</v>
      </c>
      <c r="X59" s="199">
        <f>VLOOKUP($D59,A_Stammdaten!$A$76:$B$82,2,0)</f>
        <v>3.8699999999999998E-2</v>
      </c>
      <c r="Y59" s="199">
        <f>IF(D59&gt;A_Stammdaten!$B$9,"",ROUND(0.4*W59+0.6*X59,4))</f>
        <v>5.0900000000000001E-2</v>
      </c>
      <c r="Z59" s="276">
        <f t="shared" si="6"/>
        <v>0</v>
      </c>
    </row>
    <row r="60" spans="1:26" x14ac:dyDescent="0.2">
      <c r="A60" s="333"/>
      <c r="B60" s="24">
        <f t="shared" si="18"/>
        <v>0</v>
      </c>
      <c r="C60" s="336"/>
      <c r="D60" s="48">
        <v>2025</v>
      </c>
      <c r="E60" s="223">
        <f t="shared" si="8"/>
        <v>0</v>
      </c>
      <c r="F60" s="223">
        <f t="shared" si="15"/>
        <v>0</v>
      </c>
      <c r="G60" s="221">
        <f>_xlfn.IFNA((K60*VLOOKUP(D60,A_Stammdaten!$E$88:$G$94,3,0)+V60*VLOOKUP(D60,A_Stammdaten!$E$88:$G$94,2,0))*0.4*0.035*VLOOKUP(B60,A_Stammdaten!$A$99:$E$119,5,0),0)</f>
        <v>0</v>
      </c>
      <c r="H60" s="224">
        <f t="shared" si="9"/>
        <v>0</v>
      </c>
      <c r="I60" s="246">
        <f>SUMIFS(D1_SAV!$V$7:$V$402,D1_SAV!$A$7:$A$402,$B60,D1_SAV!$C$7:$C$402,$D60)</f>
        <v>0</v>
      </c>
      <c r="J60" s="241">
        <f>SUMIFS(D4_WAV!$L$5:$L$54,D4_WAV!$A$5:$A$54,$B60,D4_WAV!$C$5:$C$54,D60)
-SUMIFS(D4_WAV!$L$5:$L$54,D4_WAV!$A$5:$A$54,$B60,D4_WAV!$B$5:$B$54,"Geschäfts- oder Firmenwert",D4_WAV!$C$5:$C$54,D60)</f>
        <v>0</v>
      </c>
      <c r="K60" s="241">
        <f>AVERAGE(SUMIFS(D4_WAV!$K$5:$K$54,D4_WAV!$A$5:$A$54,B_KKAuf!$B60,D4_WAV!$C$5:$C$54,B_KKAuf!D60,D4_WAV!$B$5:$B$54,"geleistete Anzahlungen und Anlagen im Bau des Sachanlagevermögens"),SUMIFS(D4_WAV!$M$5:$M$54,D4_WAV!$A$5:$A$54,B_KKAuf!$B60,D4_WAV!$C$5:$C$54,B_KKAuf!D60,D4_WAV!$B$5:$B$54,"geleistete Anzahlungen und Anlagen im Bau des Sachanlagevermögens"))
+AVERAGE(SUMIFS(D4_WAV!$K$5:$K$54,D4_WAV!$A$5:$A$54,B_KKAuf!$B60,D4_WAV!$C$5:$C$54,B_KKAuf!D60,D4_WAV!$B$5:$B$54,"geleistete Anzahlungen auf immaterielle Vermögensgegenstände"),SUMIFS(D4_WAV!$M$5:$M$54,D4_WAV!$A$5:$A$54,B_KKAuf!$B60,D4_WAV!$C$5:$C$54,B_KKAuf!D60,D4_WAV!$B$5:$B$54,"geleistete Anzahlungen auf immaterielle Vermögensgegenstände"))</f>
        <v>0</v>
      </c>
      <c r="L60" s="199">
        <f>IF(B60="","",VLOOKUP(D60,A_Stammdaten!$E$88:$G$94,3,0))</f>
        <v>7.2599999999999998E-2</v>
      </c>
      <c r="M60" s="199">
        <f>IF(D60&gt;A_Stammdaten!$B$9,"",VLOOKUP(A_Stammdaten!$B$9,A_Stammdaten!$A$76:$B$82,2,0))</f>
        <v>3.6600000000000001E-2</v>
      </c>
      <c r="N60" s="199">
        <f>IF(D60&gt;A_Stammdaten!$B$9,"",ROUND(0.4*L60+0.6*M60,4))</f>
        <v>5.0999999999999997E-2</v>
      </c>
      <c r="O60" s="241">
        <f t="shared" si="5"/>
        <v>0</v>
      </c>
      <c r="P60" s="241">
        <f>SUMIFS(D1_SAV!$U$7:$U$402,D1_SAV!$A$7:$A$402,$B60,D1_SAV!$C$7:$C$402,B_KKAuf!$D60)</f>
        <v>0</v>
      </c>
      <c r="Q60" s="241">
        <f>SUMIFS(D4_WAV!$K$5:$K$54,D4_WAV!$A$5:$A$54,$B60,D4_WAV!$C$5:$C$54,$D60,D4_WAV!$B$5:$B$54,"&lt;&gt;"&amp;"geleistete Anzahlungen auf immaterielle Vermögensgegenstände",D4_WAV!$B$5:$B$54,"&lt;&gt;"&amp;"geleistete Anzahlungen und Anlagen im Bau des Sachanlagevermögens",D4_WAV!$B$5:$B$54,"&lt;&gt;"&amp;"Geschäfts- oder Firmenwert")</f>
        <v>0</v>
      </c>
      <c r="R60" s="241">
        <f>SUMIFS(D5_BKZ_NAKB_SoPo!$J$5:$J$54,D5_BKZ_NAKB_SoPo!$A$5:$A$54,$B60,D5_BKZ_NAKB_SoPo!$C$5:$C$54,B_KKAuf!$D60)</f>
        <v>0</v>
      </c>
      <c r="S60" s="241">
        <f>SUMIFS(D1_SAV!$W$7:$W$402,D1_SAV!$A$7:$A$402,$B60,D1_SAV!$C$7:$C$402,B_KKAuf!$D60)</f>
        <v>0</v>
      </c>
      <c r="T60" s="241">
        <f>SUMIFS(D4_WAV!$M$5:$M$54,D4_WAV!$A$5:$A$54,$B60,D4_WAV!$C$5:$C$54,$D60,D4_WAV!$B$5:$B$54,"&lt;&gt;"&amp;"geleistete Anzahlungen auf immaterielle Vermögensgegenstände",D4_WAV!$B$5:$B$54,"&lt;&gt;"&amp;"geleistete Anzahlungen und Anlagen im Bau des Sachanlagevermögens",D4_WAV!$B$5:$B$54,"&lt;&gt;"&amp;"Geschäfts- oder Firmenwert")</f>
        <v>0</v>
      </c>
      <c r="U60" s="241">
        <f>SUMIFS(D5_BKZ_NAKB_SoPo!$K$5:$K$54,D5_BKZ_NAKB_SoPo!$A$5:$A$54,$B60,D5_BKZ_NAKB_SoPo!$C$5:$C$54,B_KKAuf!$D60)</f>
        <v>0</v>
      </c>
      <c r="V60" s="241">
        <f t="shared" si="11"/>
        <v>0</v>
      </c>
      <c r="W60" s="199">
        <f>VLOOKUP(D60,A_Stammdaten!$E$88:$G$94,2,0)</f>
        <v>7.0099999999999996E-2</v>
      </c>
      <c r="X60" s="199">
        <f>VLOOKUP($D60,A_Stammdaten!$A$76:$B$82,2,0)</f>
        <v>3.6600000000000001E-2</v>
      </c>
      <c r="Y60" s="199">
        <f>IF(D60&gt;A_Stammdaten!$B$9,"",ROUND(0.4*W60+0.6*X60,4))</f>
        <v>0.05</v>
      </c>
      <c r="Z60" s="276">
        <f t="shared" si="6"/>
        <v>0</v>
      </c>
    </row>
    <row r="61" spans="1:26" x14ac:dyDescent="0.2">
      <c r="A61" s="333"/>
      <c r="B61" s="24">
        <f t="shared" si="18"/>
        <v>0</v>
      </c>
      <c r="C61" s="336"/>
      <c r="D61" s="48">
        <v>2026</v>
      </c>
      <c r="E61" s="223">
        <f t="shared" si="8"/>
        <v>0</v>
      </c>
      <c r="F61" s="223">
        <f t="shared" si="15"/>
        <v>0</v>
      </c>
      <c r="G61" s="221">
        <f>_xlfn.IFNA((K61*VLOOKUP(D61,A_Stammdaten!$E$88:$G$94,3,0)+V61*VLOOKUP(D61,A_Stammdaten!$E$88:$G$94,2,0))*0.4*0.035*VLOOKUP(B61,A_Stammdaten!$A$99:$E$119,5,0),0)</f>
        <v>0</v>
      </c>
      <c r="H61" s="224">
        <f t="shared" si="9"/>
        <v>0</v>
      </c>
      <c r="I61" s="246">
        <f>SUMIFS(D1_SAV!$V$7:$V$402,D1_SAV!$A$7:$A$402,$B61,D1_SAV!$C$7:$C$402,$D61)</f>
        <v>0</v>
      </c>
      <c r="J61" s="241">
        <f>SUMIFS(D4_WAV!$L$5:$L$54,D4_WAV!$A$5:$A$54,$B61,D4_WAV!$C$5:$C$54,D61)
-SUMIFS(D4_WAV!$L$5:$L$54,D4_WAV!$A$5:$A$54,$B61,D4_WAV!$B$5:$B$54,"Geschäfts- oder Firmenwert",D4_WAV!$C$5:$C$54,D61)</f>
        <v>0</v>
      </c>
      <c r="K61" s="241">
        <f>AVERAGE(SUMIFS(D4_WAV!$K$5:$K$54,D4_WAV!$A$5:$A$54,B_KKAuf!$B61,D4_WAV!$C$5:$C$54,B_KKAuf!D61,D4_WAV!$B$5:$B$54,"geleistete Anzahlungen und Anlagen im Bau des Sachanlagevermögens"),SUMIFS(D4_WAV!$M$5:$M$54,D4_WAV!$A$5:$A$54,B_KKAuf!$B61,D4_WAV!$C$5:$C$54,B_KKAuf!D61,D4_WAV!$B$5:$B$54,"geleistete Anzahlungen und Anlagen im Bau des Sachanlagevermögens"))
+AVERAGE(SUMIFS(D4_WAV!$K$5:$K$54,D4_WAV!$A$5:$A$54,B_KKAuf!$B61,D4_WAV!$C$5:$C$54,B_KKAuf!D61,D4_WAV!$B$5:$B$54,"geleistete Anzahlungen auf immaterielle Vermögensgegenstände"),SUMIFS(D4_WAV!$M$5:$M$54,D4_WAV!$A$5:$A$54,B_KKAuf!$B61,D4_WAV!$C$5:$C$54,B_KKAuf!D61,D4_WAV!$B$5:$B$54,"geleistete Anzahlungen auf immaterielle Vermögensgegenstände"))</f>
        <v>0</v>
      </c>
      <c r="L61" s="199">
        <f>IF(B61="","",VLOOKUP(D61,A_Stammdaten!$E$88:$G$94,3,0))</f>
        <v>7.2599999999999998E-2</v>
      </c>
      <c r="M61" s="199">
        <f>IF(D61&gt;A_Stammdaten!$B$9,"",VLOOKUP(A_Stammdaten!$B$9,A_Stammdaten!$A$76:$B$82,2,0))</f>
        <v>3.6600000000000001E-2</v>
      </c>
      <c r="N61" s="199">
        <f>IF(D61&gt;A_Stammdaten!$B$9,"",ROUND(0.4*L61+0.6*M61,4))</f>
        <v>5.0999999999999997E-2</v>
      </c>
      <c r="O61" s="241">
        <f t="shared" si="5"/>
        <v>0</v>
      </c>
      <c r="P61" s="241">
        <f>SUMIFS(D1_SAV!$U$7:$U$402,D1_SAV!$A$7:$A$402,$B61,D1_SAV!$C$7:$C$402,B_KKAuf!$D61)</f>
        <v>0</v>
      </c>
      <c r="Q61" s="241">
        <f>SUMIFS(D4_WAV!$K$5:$K$54,D4_WAV!$A$5:$A$54,$B61,D4_WAV!$C$5:$C$54,$D61,D4_WAV!$B$5:$B$54,"&lt;&gt;"&amp;"geleistete Anzahlungen auf immaterielle Vermögensgegenstände",D4_WAV!$B$5:$B$54,"&lt;&gt;"&amp;"geleistete Anzahlungen und Anlagen im Bau des Sachanlagevermögens",D4_WAV!$B$5:$B$54,"&lt;&gt;"&amp;"Geschäfts- oder Firmenwert")</f>
        <v>0</v>
      </c>
      <c r="R61" s="241">
        <f>SUMIFS(D5_BKZ_NAKB_SoPo!$J$5:$J$54,D5_BKZ_NAKB_SoPo!$A$5:$A$54,$B61,D5_BKZ_NAKB_SoPo!$C$5:$C$54,B_KKAuf!$D61)</f>
        <v>0</v>
      </c>
      <c r="S61" s="241">
        <f>SUMIFS(D1_SAV!$W$7:$W$402,D1_SAV!$A$7:$A$402,$B61,D1_SAV!$C$7:$C$402,B_KKAuf!$D61)</f>
        <v>0</v>
      </c>
      <c r="T61" s="241">
        <f>SUMIFS(D4_WAV!$M$5:$M$54,D4_WAV!$A$5:$A$54,$B61,D4_WAV!$C$5:$C$54,$D61,D4_WAV!$B$5:$B$54,"&lt;&gt;"&amp;"geleistete Anzahlungen auf immaterielle Vermögensgegenstände",D4_WAV!$B$5:$B$54,"&lt;&gt;"&amp;"geleistete Anzahlungen und Anlagen im Bau des Sachanlagevermögens",D4_WAV!$B$5:$B$54,"&lt;&gt;"&amp;"Geschäfts- oder Firmenwert")</f>
        <v>0</v>
      </c>
      <c r="U61" s="241">
        <f>SUMIFS(D5_BKZ_NAKB_SoPo!$K$5:$K$54,D5_BKZ_NAKB_SoPo!$A$5:$A$54,$B61,D5_BKZ_NAKB_SoPo!$C$5:$C$54,B_KKAuf!$D61)</f>
        <v>0</v>
      </c>
      <c r="V61" s="241">
        <f t="shared" si="11"/>
        <v>0</v>
      </c>
      <c r="W61" s="199">
        <f>VLOOKUP(D61,A_Stammdaten!$E$88:$G$94,2,0)</f>
        <v>7.2599999999999998E-2</v>
      </c>
      <c r="X61" s="199">
        <f>VLOOKUP($D61,A_Stammdaten!$A$76:$B$82,2,0)</f>
        <v>3.6600000000000001E-2</v>
      </c>
      <c r="Y61" s="199">
        <f>IF(D61&gt;A_Stammdaten!$B$9,"",ROUND(0.4*W61+0.6*X61,4))</f>
        <v>5.0999999999999997E-2</v>
      </c>
      <c r="Z61" s="276">
        <f t="shared" si="6"/>
        <v>0</v>
      </c>
    </row>
    <row r="62" spans="1:26" x14ac:dyDescent="0.2">
      <c r="A62" s="333"/>
      <c r="B62" s="24">
        <f t="shared" si="18"/>
        <v>0</v>
      </c>
      <c r="C62" s="336"/>
      <c r="D62" s="48">
        <v>2027</v>
      </c>
      <c r="E62" s="223">
        <f t="shared" si="8"/>
        <v>0</v>
      </c>
      <c r="F62" s="223">
        <f t="shared" si="15"/>
        <v>0</v>
      </c>
      <c r="G62" s="221">
        <f>_xlfn.IFNA((K62*VLOOKUP(D62,A_Stammdaten!$E$88:$G$94,3,0)+V62*VLOOKUP(D62,A_Stammdaten!$E$88:$G$94,2,0))*0.4*0.035*VLOOKUP(B62,A_Stammdaten!$A$99:$E$119,5,0),0)</f>
        <v>0</v>
      </c>
      <c r="H62" s="224">
        <f t="shared" si="9"/>
        <v>0</v>
      </c>
      <c r="I62" s="246">
        <f>SUMIFS(D1_SAV!$V$7:$V$402,D1_SAV!$A$7:$A$402,$B62,D1_SAV!$C$7:$C$402,$D62)</f>
        <v>0</v>
      </c>
      <c r="J62" s="241">
        <f>SUMIFS(D4_WAV!$L$5:$L$54,D4_WAV!$A$5:$A$54,$B62,D4_WAV!$C$5:$C$54,D62)
-SUMIFS(D4_WAV!$L$5:$L$54,D4_WAV!$A$5:$A$54,$B62,D4_WAV!$B$5:$B$54,"Geschäfts- oder Firmenwert",D4_WAV!$C$5:$C$54,D62)</f>
        <v>0</v>
      </c>
      <c r="K62" s="241">
        <f>AVERAGE(SUMIFS(D4_WAV!$K$5:$K$54,D4_WAV!$A$5:$A$54,B_KKAuf!$B62,D4_WAV!$C$5:$C$54,B_KKAuf!D62,D4_WAV!$B$5:$B$54,"geleistete Anzahlungen und Anlagen im Bau des Sachanlagevermögens"),SUMIFS(D4_WAV!$M$5:$M$54,D4_WAV!$A$5:$A$54,B_KKAuf!$B62,D4_WAV!$C$5:$C$54,B_KKAuf!D62,D4_WAV!$B$5:$B$54,"geleistete Anzahlungen und Anlagen im Bau des Sachanlagevermögens"))
+AVERAGE(SUMIFS(D4_WAV!$K$5:$K$54,D4_WAV!$A$5:$A$54,B_KKAuf!$B62,D4_WAV!$C$5:$C$54,B_KKAuf!D62,D4_WAV!$B$5:$B$54,"geleistete Anzahlungen auf immaterielle Vermögensgegenstände"),SUMIFS(D4_WAV!$M$5:$M$54,D4_WAV!$A$5:$A$54,B_KKAuf!$B62,D4_WAV!$C$5:$C$54,B_KKAuf!D62,D4_WAV!$B$5:$B$54,"geleistete Anzahlungen auf immaterielle Vermögensgegenstände"))</f>
        <v>0</v>
      </c>
      <c r="L62" s="199">
        <f>IF(B62="","",VLOOKUP(D62,A_Stammdaten!$E$88:$G$94,3,0))</f>
        <v>7.2599999999999998E-2</v>
      </c>
      <c r="M62" s="199">
        <f>IF(D62&gt;A_Stammdaten!$B$9,"",VLOOKUP(A_Stammdaten!$B$9,A_Stammdaten!$A$76:$B$82,2,0))</f>
        <v>3.6600000000000001E-2</v>
      </c>
      <c r="N62" s="199">
        <f>IF(D62&gt;A_Stammdaten!$B$9,"",ROUND(0.4*L62+0.6*M62,4))</f>
        <v>5.0999999999999997E-2</v>
      </c>
      <c r="O62" s="241">
        <f t="shared" si="5"/>
        <v>0</v>
      </c>
      <c r="P62" s="241">
        <f>SUMIFS(D1_SAV!$U$7:$U$402,D1_SAV!$A$7:$A$402,$B62,D1_SAV!$C$7:$C$402,B_KKAuf!$D62)</f>
        <v>0</v>
      </c>
      <c r="Q62" s="241">
        <f>SUMIFS(D4_WAV!$K$5:$K$54,D4_WAV!$A$5:$A$54,$B62,D4_WAV!$C$5:$C$54,$D62,D4_WAV!$B$5:$B$54,"&lt;&gt;"&amp;"geleistete Anzahlungen auf immaterielle Vermögensgegenstände",D4_WAV!$B$5:$B$54,"&lt;&gt;"&amp;"geleistete Anzahlungen und Anlagen im Bau des Sachanlagevermögens",D4_WAV!$B$5:$B$54,"&lt;&gt;"&amp;"Geschäfts- oder Firmenwert")</f>
        <v>0</v>
      </c>
      <c r="R62" s="241">
        <f>SUMIFS(D5_BKZ_NAKB_SoPo!$J$5:$J$54,D5_BKZ_NAKB_SoPo!$A$5:$A$54,$B62,D5_BKZ_NAKB_SoPo!$C$5:$C$54,B_KKAuf!$D62)</f>
        <v>0</v>
      </c>
      <c r="S62" s="241">
        <f>SUMIFS(D1_SAV!$W$7:$W$402,D1_SAV!$A$7:$A$402,$B62,D1_SAV!$C$7:$C$402,B_KKAuf!$D62)</f>
        <v>0</v>
      </c>
      <c r="T62" s="241">
        <f>SUMIFS(D4_WAV!$M$5:$M$54,D4_WAV!$A$5:$A$54,$B62,D4_WAV!$C$5:$C$54,$D62,D4_WAV!$B$5:$B$54,"&lt;&gt;"&amp;"geleistete Anzahlungen auf immaterielle Vermögensgegenstände",D4_WAV!$B$5:$B$54,"&lt;&gt;"&amp;"geleistete Anzahlungen und Anlagen im Bau des Sachanlagevermögens",D4_WAV!$B$5:$B$54,"&lt;&gt;"&amp;"Geschäfts- oder Firmenwert")</f>
        <v>0</v>
      </c>
      <c r="U62" s="241">
        <f>SUMIFS(D5_BKZ_NAKB_SoPo!$K$5:$K$54,D5_BKZ_NAKB_SoPo!$A$5:$A$54,$B62,D5_BKZ_NAKB_SoPo!$C$5:$C$54,B_KKAuf!$D62)</f>
        <v>0</v>
      </c>
      <c r="V62" s="241">
        <f t="shared" si="11"/>
        <v>0</v>
      </c>
      <c r="W62" s="199">
        <f>VLOOKUP(D62,A_Stammdaten!$E$88:$G$94,2,0)</f>
        <v>7.2599999999999998E-2</v>
      </c>
      <c r="X62" s="199">
        <f>VLOOKUP($D62,A_Stammdaten!$A$76:$B$82,2,0)</f>
        <v>3.6600000000000001E-2</v>
      </c>
      <c r="Y62" s="199">
        <f>IF(D62&gt;A_Stammdaten!$B$9,"",ROUND(0.4*W62+0.6*X62,4))</f>
        <v>5.0999999999999997E-2</v>
      </c>
      <c r="Z62" s="276">
        <f t="shared" si="6"/>
        <v>0</v>
      </c>
    </row>
    <row r="63" spans="1:26" ht="15" thickBot="1" x14ac:dyDescent="0.25">
      <c r="A63" s="334"/>
      <c r="B63" s="41">
        <f t="shared" si="18"/>
        <v>0</v>
      </c>
      <c r="C63" s="337"/>
      <c r="D63" s="49">
        <v>2028</v>
      </c>
      <c r="E63" s="225">
        <f t="shared" si="8"/>
        <v>0</v>
      </c>
      <c r="F63" s="225">
        <f t="shared" si="15"/>
        <v>0</v>
      </c>
      <c r="G63" s="226">
        <f>_xlfn.IFNA((K63*VLOOKUP(D63,A_Stammdaten!$E$88:$G$94,3,0)+V63*VLOOKUP(D63,A_Stammdaten!$E$88:$G$94,2,0))*0.4*0.035*VLOOKUP(B63,A_Stammdaten!$A$99:$E$119,5,0),0)</f>
        <v>0</v>
      </c>
      <c r="H63" s="227">
        <f t="shared" si="9"/>
        <v>0</v>
      </c>
      <c r="I63" s="247">
        <f>SUMIFS(D1_SAV!$V$7:$V$402,D1_SAV!$A$7:$A$402,$B63,D1_SAV!$C$7:$C$402,$D63)</f>
        <v>0</v>
      </c>
      <c r="J63" s="243">
        <f>SUMIFS(D4_WAV!$L$5:$L$54,D4_WAV!$A$5:$A$54,$B63,D4_WAV!$C$5:$C$54,D63)
-SUMIFS(D4_WAV!$L$5:$L$54,D4_WAV!$A$5:$A$54,$B63,D4_WAV!$B$5:$B$54,"Geschäfts- oder Firmenwert",D4_WAV!$C$5:$C$54,D63)</f>
        <v>0</v>
      </c>
      <c r="K63" s="243">
        <f>AVERAGE(SUMIFS(D4_WAV!$K$5:$K$54,D4_WAV!$A$5:$A$54,B_KKAuf!$B63,D4_WAV!$C$5:$C$54,B_KKAuf!D63,D4_WAV!$B$5:$B$54,"geleistete Anzahlungen und Anlagen im Bau des Sachanlagevermögens"),SUMIFS(D4_WAV!$M$5:$M$54,D4_WAV!$A$5:$A$54,B_KKAuf!$B63,D4_WAV!$C$5:$C$54,B_KKAuf!D63,D4_WAV!$B$5:$B$54,"geleistete Anzahlungen und Anlagen im Bau des Sachanlagevermögens"))
+AVERAGE(SUMIFS(D4_WAV!$K$5:$K$54,D4_WAV!$A$5:$A$54,B_KKAuf!$B63,D4_WAV!$C$5:$C$54,B_KKAuf!D63,D4_WAV!$B$5:$B$54,"geleistete Anzahlungen auf immaterielle Vermögensgegenstände"),SUMIFS(D4_WAV!$M$5:$M$54,D4_WAV!$A$5:$A$54,B_KKAuf!$B63,D4_WAV!$C$5:$C$54,B_KKAuf!D63,D4_WAV!$B$5:$B$54,"geleistete Anzahlungen auf immaterielle Vermögensgegenstände"))</f>
        <v>0</v>
      </c>
      <c r="L63" s="200">
        <f>IF(B63="","",VLOOKUP(D63,A_Stammdaten!$E$88:$G$94,3,0))</f>
        <v>0</v>
      </c>
      <c r="M63" s="200" t="str">
        <f>IF(D63&gt;A_Stammdaten!$B$9,"",VLOOKUP(A_Stammdaten!$B$9,A_Stammdaten!$A$76:$B$82,2,0))</f>
        <v/>
      </c>
      <c r="N63" s="200" t="str">
        <f>IF(D63&gt;A_Stammdaten!$B$9,"",ROUND(0.4*L63+0.6*M63,4))</f>
        <v/>
      </c>
      <c r="O63" s="243">
        <f t="shared" si="5"/>
        <v>0</v>
      </c>
      <c r="P63" s="243">
        <f>SUMIFS(D1_SAV!$U$7:$U$402,D1_SAV!$A$7:$A$402,$B63,D1_SAV!$C$7:$C$402,B_KKAuf!$D63)</f>
        <v>0</v>
      </c>
      <c r="Q63" s="243">
        <f>SUMIFS(D4_WAV!$K$5:$K$54,D4_WAV!$A$5:$A$54,$B63,D4_WAV!$C$5:$C$54,$D63,D4_WAV!$B$5:$B$54,"&lt;&gt;"&amp;"geleistete Anzahlungen auf immaterielle Vermögensgegenstände",D4_WAV!$B$5:$B$54,"&lt;&gt;"&amp;"geleistete Anzahlungen und Anlagen im Bau des Sachanlagevermögens",D4_WAV!$B$5:$B$54,"&lt;&gt;"&amp;"Geschäfts- oder Firmenwert")</f>
        <v>0</v>
      </c>
      <c r="R63" s="243">
        <f>SUMIFS(D5_BKZ_NAKB_SoPo!$J$5:$J$54,D5_BKZ_NAKB_SoPo!$A$5:$A$54,$B63,D5_BKZ_NAKB_SoPo!$C$5:$C$54,B_KKAuf!$D63)</f>
        <v>0</v>
      </c>
      <c r="S63" s="243">
        <f>SUMIFS(D1_SAV!$W$7:$W$402,D1_SAV!$A$7:$A$402,$B63,D1_SAV!$C$7:$C$402,B_KKAuf!$D63)</f>
        <v>0</v>
      </c>
      <c r="T63" s="243">
        <f>SUMIFS(D4_WAV!$M$5:$M$54,D4_WAV!$A$5:$A$54,$B63,D4_WAV!$C$5:$C$54,$D63,D4_WAV!$B$5:$B$54,"&lt;&gt;"&amp;"geleistete Anzahlungen auf immaterielle Vermögensgegenstände",D4_WAV!$B$5:$B$54,"&lt;&gt;"&amp;"geleistete Anzahlungen und Anlagen im Bau des Sachanlagevermögens",D4_WAV!$B$5:$B$54,"&lt;&gt;"&amp;"Geschäfts- oder Firmenwert")</f>
        <v>0</v>
      </c>
      <c r="U63" s="243">
        <f>SUMIFS(D5_BKZ_NAKB_SoPo!$K$5:$K$54,D5_BKZ_NAKB_SoPo!$A$5:$A$54,$B63,D5_BKZ_NAKB_SoPo!$C$5:$C$54,B_KKAuf!$D63)</f>
        <v>0</v>
      </c>
      <c r="V63" s="243">
        <f t="shared" si="11"/>
        <v>0</v>
      </c>
      <c r="W63" s="200">
        <f>VLOOKUP(D63,A_Stammdaten!$E$88:$G$94,2,0)</f>
        <v>0</v>
      </c>
      <c r="X63" s="200">
        <f>VLOOKUP($D63,A_Stammdaten!$A$76:$B$82,2,0)</f>
        <v>0</v>
      </c>
      <c r="Y63" s="200" t="str">
        <f>IF(D63&gt;A_Stammdaten!$B$9,"",ROUND(0.4*W63+0.6*X63,4))</f>
        <v/>
      </c>
      <c r="Z63" s="277">
        <f t="shared" si="6"/>
        <v>0</v>
      </c>
    </row>
    <row r="64" spans="1:26" x14ac:dyDescent="0.2">
      <c r="A64" s="332">
        <f>A_Stammdaten!A107</f>
        <v>0</v>
      </c>
      <c r="B64" s="40">
        <f>A$64</f>
        <v>0</v>
      </c>
      <c r="C64" s="335">
        <f>A_Stammdaten!B$107</f>
        <v>0</v>
      </c>
      <c r="D64" s="47">
        <v>2022</v>
      </c>
      <c r="E64" s="228">
        <f t="shared" si="8"/>
        <v>0</v>
      </c>
      <c r="F64" s="228">
        <f t="shared" si="15"/>
        <v>0</v>
      </c>
      <c r="G64" s="229">
        <f>_xlfn.IFNA((K64*VLOOKUP(D64,A_Stammdaten!$E$88:$G$94,3,0)+V64*VLOOKUP(D64,A_Stammdaten!$E$88:$G$94,2,0))*0.4*0.035*VLOOKUP(B64,A_Stammdaten!$A$99:$E$119,5,0),0)</f>
        <v>0</v>
      </c>
      <c r="H64" s="230">
        <f t="shared" si="9"/>
        <v>0</v>
      </c>
      <c r="I64" s="248">
        <f>SUMIFS(D1_SAV!$V$7:$V$402,D1_SAV!$A$7:$A$402,$B64,D1_SAV!$C$7:$C$402,$D64)</f>
        <v>0</v>
      </c>
      <c r="J64" s="239">
        <f>SUMIFS(D4_WAV!$L$5:$L$54,D4_WAV!$A$5:$A$54,$B64,D4_WAV!$C$5:$C$54,D64)
-SUMIFS(D4_WAV!$L$5:$L$54,D4_WAV!$A$5:$A$54,$B64,D4_WAV!$B$5:$B$54,"Geschäfts- oder Firmenwert",D4_WAV!$C$5:$C$54,D64)</f>
        <v>0</v>
      </c>
      <c r="K64" s="239">
        <f>AVERAGE(SUMIFS(D4_WAV!$K$5:$K$54,D4_WAV!$A$5:$A$54,B_KKAuf!$B64,D4_WAV!$C$5:$C$54,B_KKAuf!D64,D4_WAV!$B$5:$B$54,"geleistete Anzahlungen und Anlagen im Bau des Sachanlagevermögens"),SUMIFS(D4_WAV!$M$5:$M$54,D4_WAV!$A$5:$A$54,B_KKAuf!$B64,D4_WAV!$C$5:$C$54,B_KKAuf!D64,D4_WAV!$B$5:$B$54,"geleistete Anzahlungen und Anlagen im Bau des Sachanlagevermögens"))
+AVERAGE(SUMIFS(D4_WAV!$K$5:$K$54,D4_WAV!$A$5:$A$54,B_KKAuf!$B64,D4_WAV!$C$5:$C$54,B_KKAuf!D64,D4_WAV!$B$5:$B$54,"geleistete Anzahlungen auf immaterielle Vermögensgegenstände"),SUMIFS(D4_WAV!$M$5:$M$54,D4_WAV!$A$5:$A$54,B_KKAuf!$B64,D4_WAV!$C$5:$C$54,B_KKAuf!D64,D4_WAV!$B$5:$B$54,"geleistete Anzahlungen auf immaterielle Vermögensgegenstände"))</f>
        <v>0</v>
      </c>
      <c r="L64" s="197">
        <f>IF(B64="","",VLOOKUP(D64,A_Stammdaten!$E$88:$G$94,3,0))</f>
        <v>5.0700000000000002E-2</v>
      </c>
      <c r="M64" s="197">
        <f>IF(D64&gt;A_Stammdaten!$B$9,"",VLOOKUP(A_Stammdaten!$B$9,A_Stammdaten!$A$76:$B$82,2,0))</f>
        <v>3.6600000000000001E-2</v>
      </c>
      <c r="N64" s="197">
        <f>IF(D64&gt;A_Stammdaten!$B$9,"",ROUND(0.4*L64+0.6*M64,4))</f>
        <v>4.2200000000000001E-2</v>
      </c>
      <c r="O64" s="239">
        <f t="shared" si="5"/>
        <v>0</v>
      </c>
      <c r="P64" s="239">
        <f>SUMIFS(D1_SAV!$U$7:$U$402,D1_SAV!$A$7:$A$402,$B64,D1_SAV!$C$7:$C$402,B_KKAuf!$D64)</f>
        <v>0</v>
      </c>
      <c r="Q64" s="239">
        <f>SUMIFS(D4_WAV!$K$5:$K$54,D4_WAV!$A$5:$A$54,$B64,D4_WAV!$C$5:$C$54,$D64,D4_WAV!$B$5:$B$54,"&lt;&gt;"&amp;"geleistete Anzahlungen auf immaterielle Vermögensgegenstände",D4_WAV!$B$5:$B$54,"&lt;&gt;"&amp;"geleistete Anzahlungen und Anlagen im Bau des Sachanlagevermögens",D4_WAV!$B$5:$B$54,"&lt;&gt;"&amp;"Geschäfts- oder Firmenwert")</f>
        <v>0</v>
      </c>
      <c r="R64" s="239">
        <f>SUMIFS(D5_BKZ_NAKB_SoPo!$J$5:$J$54,D5_BKZ_NAKB_SoPo!$A$5:$A$54,$B64,D5_BKZ_NAKB_SoPo!$C$5:$C$54,B_KKAuf!$D64)</f>
        <v>0</v>
      </c>
      <c r="S64" s="239">
        <f>SUMIFS(D1_SAV!$W$7:$W$402,D1_SAV!$A$7:$A$402,$B64,D1_SAV!$C$7:$C$402,B_KKAuf!$D64)</f>
        <v>0</v>
      </c>
      <c r="T64" s="239">
        <f>SUMIFS(D4_WAV!$M$5:$M$54,D4_WAV!$A$5:$A$54,$B64,D4_WAV!$C$5:$C$54,$D64,D4_WAV!$B$5:$B$54,"&lt;&gt;"&amp;"geleistete Anzahlungen auf immaterielle Vermögensgegenstände",D4_WAV!$B$5:$B$54,"&lt;&gt;"&amp;"geleistete Anzahlungen und Anlagen im Bau des Sachanlagevermögens",D4_WAV!$B$5:$B$54,"&lt;&gt;"&amp;"Geschäfts- oder Firmenwert")</f>
        <v>0</v>
      </c>
      <c r="U64" s="239">
        <f>SUMIFS(D5_BKZ_NAKB_SoPo!$K$5:$K$54,D5_BKZ_NAKB_SoPo!$A$5:$A$54,$B64,D5_BKZ_NAKB_SoPo!$C$5:$C$54,B_KKAuf!$D64)</f>
        <v>0</v>
      </c>
      <c r="V64" s="239">
        <f t="shared" si="11"/>
        <v>0</v>
      </c>
      <c r="W64" s="197">
        <f>VLOOKUP(D64,A_Stammdaten!$E$88:$G$94,2,0)</f>
        <v>5.0700000000000002E-2</v>
      </c>
      <c r="X64" s="197">
        <f>VLOOKUP($D64,A_Stammdaten!$A$76:$B$82,2,0)</f>
        <v>2.9100000000000001E-2</v>
      </c>
      <c r="Y64" s="197">
        <f>IF(D64&gt;A_Stammdaten!$B$9,"",ROUND(0.4*W64+0.6*X64,4))</f>
        <v>3.7699999999999997E-2</v>
      </c>
      <c r="Z64" s="275">
        <f t="shared" si="6"/>
        <v>0</v>
      </c>
    </row>
    <row r="65" spans="1:26" x14ac:dyDescent="0.2">
      <c r="A65" s="333"/>
      <c r="B65" s="24">
        <f t="shared" ref="B65:B70" si="19">A$64</f>
        <v>0</v>
      </c>
      <c r="C65" s="336"/>
      <c r="D65" s="48">
        <v>2023</v>
      </c>
      <c r="E65" s="223">
        <f t="shared" si="8"/>
        <v>0</v>
      </c>
      <c r="F65" s="223">
        <f t="shared" si="15"/>
        <v>0</v>
      </c>
      <c r="G65" s="221">
        <f>_xlfn.IFNA((K65*VLOOKUP(D65,A_Stammdaten!$E$88:$G$94,3,0)+V65*VLOOKUP(D65,A_Stammdaten!$E$88:$G$94,2,0))*0.4*0.035*VLOOKUP(B65,A_Stammdaten!$A$99:$E$119,5,0),0)</f>
        <v>0</v>
      </c>
      <c r="H65" s="224">
        <f t="shared" si="9"/>
        <v>0</v>
      </c>
      <c r="I65" s="246">
        <f>SUMIFS(D1_SAV!$V$7:$V$402,D1_SAV!$A$7:$A$402,$B65,D1_SAV!$C$7:$C$402,$D65)</f>
        <v>0</v>
      </c>
      <c r="J65" s="241">
        <f>SUMIFS(D4_WAV!$L$5:$L$54,D4_WAV!$A$5:$A$54,$B65,D4_WAV!$C$5:$C$54,D65)
-SUMIFS(D4_WAV!$L$5:$L$54,D4_WAV!$A$5:$A$54,$B65,D4_WAV!$B$5:$B$54,"Geschäfts- oder Firmenwert",D4_WAV!$C$5:$C$54,D65)</f>
        <v>0</v>
      </c>
      <c r="K65" s="241">
        <f>AVERAGE(SUMIFS(D4_WAV!$K$5:$K$54,D4_WAV!$A$5:$A$54,B_KKAuf!$B65,D4_WAV!$C$5:$C$54,B_KKAuf!D65,D4_WAV!$B$5:$B$54,"geleistete Anzahlungen und Anlagen im Bau des Sachanlagevermögens"),SUMIFS(D4_WAV!$M$5:$M$54,D4_WAV!$A$5:$A$54,B_KKAuf!$B65,D4_WAV!$C$5:$C$54,B_KKAuf!D65,D4_WAV!$B$5:$B$54,"geleistete Anzahlungen und Anlagen im Bau des Sachanlagevermögens"))
+AVERAGE(SUMIFS(D4_WAV!$K$5:$K$54,D4_WAV!$A$5:$A$54,B_KKAuf!$B65,D4_WAV!$C$5:$C$54,B_KKAuf!D65,D4_WAV!$B$5:$B$54,"geleistete Anzahlungen auf immaterielle Vermögensgegenstände"),SUMIFS(D4_WAV!$M$5:$M$54,D4_WAV!$A$5:$A$54,B_KKAuf!$B65,D4_WAV!$C$5:$C$54,B_KKAuf!D65,D4_WAV!$B$5:$B$54,"geleistete Anzahlungen auf immaterielle Vermögensgegenstände"))</f>
        <v>0</v>
      </c>
      <c r="L65" s="199">
        <f>IF(B65="","",VLOOKUP(D65,A_Stammdaten!$E$88:$G$94,3,0))</f>
        <v>5.0700000000000002E-2</v>
      </c>
      <c r="M65" s="199">
        <f>IF(D65&gt;A_Stammdaten!$B$9,"",VLOOKUP(A_Stammdaten!$B$9,A_Stammdaten!$A$76:$B$82,2,0))</f>
        <v>3.6600000000000001E-2</v>
      </c>
      <c r="N65" s="199">
        <f>IF(D65&gt;A_Stammdaten!$B$9,"",ROUND(0.4*L65+0.6*M65,4))</f>
        <v>4.2200000000000001E-2</v>
      </c>
      <c r="O65" s="241">
        <f t="shared" si="5"/>
        <v>0</v>
      </c>
      <c r="P65" s="241">
        <f>SUMIFS(D1_SAV!$U$7:$U$402,D1_SAV!$A$7:$A$402,$B65,D1_SAV!$C$7:$C$402,B_KKAuf!$D65)</f>
        <v>0</v>
      </c>
      <c r="Q65" s="241">
        <f>SUMIFS(D4_WAV!$K$5:$K$54,D4_WAV!$A$5:$A$54,$B65,D4_WAV!$C$5:$C$54,$D65,D4_WAV!$B$5:$B$54,"&lt;&gt;"&amp;"geleistete Anzahlungen auf immaterielle Vermögensgegenstände",D4_WAV!$B$5:$B$54,"&lt;&gt;"&amp;"geleistete Anzahlungen und Anlagen im Bau des Sachanlagevermögens",D4_WAV!$B$5:$B$54,"&lt;&gt;"&amp;"Geschäfts- oder Firmenwert")</f>
        <v>0</v>
      </c>
      <c r="R65" s="241">
        <f>SUMIFS(D5_BKZ_NAKB_SoPo!$J$5:$J$54,D5_BKZ_NAKB_SoPo!$A$5:$A$54,$B65,D5_BKZ_NAKB_SoPo!$C$5:$C$54,B_KKAuf!$D65)</f>
        <v>0</v>
      </c>
      <c r="S65" s="241">
        <f>SUMIFS(D1_SAV!$W$7:$W$402,D1_SAV!$A$7:$A$402,$B65,D1_SAV!$C$7:$C$402,B_KKAuf!$D65)</f>
        <v>0</v>
      </c>
      <c r="T65" s="241">
        <f>SUMIFS(D4_WAV!$M$5:$M$54,D4_WAV!$A$5:$A$54,$B65,D4_WAV!$C$5:$C$54,$D65,D4_WAV!$B$5:$B$54,"&lt;&gt;"&amp;"geleistete Anzahlungen auf immaterielle Vermögensgegenstände",D4_WAV!$B$5:$B$54,"&lt;&gt;"&amp;"geleistete Anzahlungen und Anlagen im Bau des Sachanlagevermögens",D4_WAV!$B$5:$B$54,"&lt;&gt;"&amp;"Geschäfts- oder Firmenwert")</f>
        <v>0</v>
      </c>
      <c r="U65" s="241">
        <f>SUMIFS(D5_BKZ_NAKB_SoPo!$K$5:$K$54,D5_BKZ_NAKB_SoPo!$A$5:$A$54,$B65,D5_BKZ_NAKB_SoPo!$C$5:$C$54,B_KKAuf!$D65)</f>
        <v>0</v>
      </c>
      <c r="V65" s="241">
        <f t="shared" si="11"/>
        <v>0</v>
      </c>
      <c r="W65" s="199">
        <f>VLOOKUP(D65,A_Stammdaten!$E$88:$G$94,2,0)</f>
        <v>5.0700000000000002E-2</v>
      </c>
      <c r="X65" s="199">
        <f>VLOOKUP($D65,A_Stammdaten!$A$76:$B$82,2,0)</f>
        <v>4.3799999999999999E-2</v>
      </c>
      <c r="Y65" s="199">
        <f>IF(D65&gt;A_Stammdaten!$B$9,"",ROUND(0.4*W65+0.6*X65,4))</f>
        <v>4.6600000000000003E-2</v>
      </c>
      <c r="Z65" s="276">
        <f t="shared" si="6"/>
        <v>0</v>
      </c>
    </row>
    <row r="66" spans="1:26" x14ac:dyDescent="0.2">
      <c r="A66" s="333"/>
      <c r="B66" s="24">
        <f t="shared" si="19"/>
        <v>0</v>
      </c>
      <c r="C66" s="336"/>
      <c r="D66" s="48">
        <v>2024</v>
      </c>
      <c r="E66" s="223">
        <f t="shared" si="8"/>
        <v>0</v>
      </c>
      <c r="F66" s="223">
        <f t="shared" si="15"/>
        <v>0</v>
      </c>
      <c r="G66" s="221">
        <f>_xlfn.IFNA((K66*VLOOKUP(D66,A_Stammdaten!$E$88:$G$94,3,0)+V66*VLOOKUP(D66,A_Stammdaten!$E$88:$G$94,2,0))*0.4*0.035*VLOOKUP(B66,A_Stammdaten!$A$99:$E$119,5,0),0)</f>
        <v>0</v>
      </c>
      <c r="H66" s="224">
        <f t="shared" si="9"/>
        <v>0</v>
      </c>
      <c r="I66" s="246">
        <f>SUMIFS(D1_SAV!$V$7:$V$402,D1_SAV!$A$7:$A$402,$B66,D1_SAV!$C$7:$C$402,$D66)</f>
        <v>0</v>
      </c>
      <c r="J66" s="241">
        <f>SUMIFS(D4_WAV!$L$5:$L$54,D4_WAV!$A$5:$A$54,$B66,D4_WAV!$C$5:$C$54,D66)
-SUMIFS(D4_WAV!$L$5:$L$54,D4_WAV!$A$5:$A$54,$B66,D4_WAV!$B$5:$B$54,"Geschäfts- oder Firmenwert",D4_WAV!$C$5:$C$54,D66)</f>
        <v>0</v>
      </c>
      <c r="K66" s="241">
        <f>AVERAGE(SUMIFS(D4_WAV!$K$5:$K$54,D4_WAV!$A$5:$A$54,B_KKAuf!$B66,D4_WAV!$C$5:$C$54,B_KKAuf!D66,D4_WAV!$B$5:$B$54,"geleistete Anzahlungen und Anlagen im Bau des Sachanlagevermögens"),SUMIFS(D4_WAV!$M$5:$M$54,D4_WAV!$A$5:$A$54,B_KKAuf!$B66,D4_WAV!$C$5:$C$54,B_KKAuf!D66,D4_WAV!$B$5:$B$54,"geleistete Anzahlungen und Anlagen im Bau des Sachanlagevermögens"))
+AVERAGE(SUMIFS(D4_WAV!$K$5:$K$54,D4_WAV!$A$5:$A$54,B_KKAuf!$B66,D4_WAV!$C$5:$C$54,B_KKAuf!D66,D4_WAV!$B$5:$B$54,"geleistete Anzahlungen auf immaterielle Vermögensgegenstände"),SUMIFS(D4_WAV!$M$5:$M$54,D4_WAV!$A$5:$A$54,B_KKAuf!$B66,D4_WAV!$C$5:$C$54,B_KKAuf!D66,D4_WAV!$B$5:$B$54,"geleistete Anzahlungen auf immaterielle Vermögensgegenstände"))</f>
        <v>0</v>
      </c>
      <c r="L66" s="199">
        <f>IF(B66="","",VLOOKUP(D66,A_Stammdaten!$E$88:$G$94,3,0))</f>
        <v>7.2599999999999998E-2</v>
      </c>
      <c r="M66" s="199">
        <f>IF(D66&gt;A_Stammdaten!$B$9,"",VLOOKUP(A_Stammdaten!$B$9,A_Stammdaten!$A$76:$B$82,2,0))</f>
        <v>3.6600000000000001E-2</v>
      </c>
      <c r="N66" s="199">
        <f>IF(D66&gt;A_Stammdaten!$B$9,"",ROUND(0.4*L66+0.6*M66,4))</f>
        <v>5.0999999999999997E-2</v>
      </c>
      <c r="O66" s="241">
        <f t="shared" si="5"/>
        <v>0</v>
      </c>
      <c r="P66" s="241">
        <f>SUMIFS(D1_SAV!$U$7:$U$402,D1_SAV!$A$7:$A$402,$B66,D1_SAV!$C$7:$C$402,B_KKAuf!$D66)</f>
        <v>0</v>
      </c>
      <c r="Q66" s="241">
        <f>SUMIFS(D4_WAV!$K$5:$K$54,D4_WAV!$A$5:$A$54,$B66,D4_WAV!$C$5:$C$54,$D66,D4_WAV!$B$5:$B$54,"&lt;&gt;"&amp;"geleistete Anzahlungen auf immaterielle Vermögensgegenstände",D4_WAV!$B$5:$B$54,"&lt;&gt;"&amp;"geleistete Anzahlungen und Anlagen im Bau des Sachanlagevermögens",D4_WAV!$B$5:$B$54,"&lt;&gt;"&amp;"Geschäfts- oder Firmenwert")</f>
        <v>0</v>
      </c>
      <c r="R66" s="241">
        <f>SUMIFS(D5_BKZ_NAKB_SoPo!$J$5:$J$54,D5_BKZ_NAKB_SoPo!$A$5:$A$54,$B66,D5_BKZ_NAKB_SoPo!$C$5:$C$54,B_KKAuf!$D66)</f>
        <v>0</v>
      </c>
      <c r="S66" s="241">
        <f>SUMIFS(D1_SAV!$W$7:$W$402,D1_SAV!$A$7:$A$402,$B66,D1_SAV!$C$7:$C$402,B_KKAuf!$D66)</f>
        <v>0</v>
      </c>
      <c r="T66" s="241">
        <f>SUMIFS(D4_WAV!$M$5:$M$54,D4_WAV!$A$5:$A$54,$B66,D4_WAV!$C$5:$C$54,$D66,D4_WAV!$B$5:$B$54,"&lt;&gt;"&amp;"geleistete Anzahlungen auf immaterielle Vermögensgegenstände",D4_WAV!$B$5:$B$54,"&lt;&gt;"&amp;"geleistete Anzahlungen und Anlagen im Bau des Sachanlagevermögens",D4_WAV!$B$5:$B$54,"&lt;&gt;"&amp;"Geschäfts- oder Firmenwert")</f>
        <v>0</v>
      </c>
      <c r="U66" s="241">
        <f>SUMIFS(D5_BKZ_NAKB_SoPo!$K$5:$K$54,D5_BKZ_NAKB_SoPo!$A$5:$A$54,$B66,D5_BKZ_NAKB_SoPo!$C$5:$C$54,B_KKAuf!$D66)</f>
        <v>0</v>
      </c>
      <c r="V66" s="241">
        <f t="shared" si="11"/>
        <v>0</v>
      </c>
      <c r="W66" s="199">
        <f>VLOOKUP(D66,A_Stammdaten!$E$88:$G$94,2,0)</f>
        <v>6.93E-2</v>
      </c>
      <c r="X66" s="199">
        <f>VLOOKUP($D66,A_Stammdaten!$A$76:$B$82,2,0)</f>
        <v>3.8699999999999998E-2</v>
      </c>
      <c r="Y66" s="199">
        <f>IF(D66&gt;A_Stammdaten!$B$9,"",ROUND(0.4*W66+0.6*X66,4))</f>
        <v>5.0900000000000001E-2</v>
      </c>
      <c r="Z66" s="276">
        <f t="shared" si="6"/>
        <v>0</v>
      </c>
    </row>
    <row r="67" spans="1:26" x14ac:dyDescent="0.2">
      <c r="A67" s="333"/>
      <c r="B67" s="24">
        <f t="shared" si="19"/>
        <v>0</v>
      </c>
      <c r="C67" s="336"/>
      <c r="D67" s="48">
        <v>2025</v>
      </c>
      <c r="E67" s="223">
        <f t="shared" si="8"/>
        <v>0</v>
      </c>
      <c r="F67" s="223">
        <f t="shared" si="15"/>
        <v>0</v>
      </c>
      <c r="G67" s="221">
        <f>_xlfn.IFNA((K67*VLOOKUP(D67,A_Stammdaten!$E$88:$G$94,3,0)+V67*VLOOKUP(D67,A_Stammdaten!$E$88:$G$94,2,0))*0.4*0.035*VLOOKUP(B67,A_Stammdaten!$A$99:$E$119,5,0),0)</f>
        <v>0</v>
      </c>
      <c r="H67" s="224">
        <f t="shared" si="9"/>
        <v>0</v>
      </c>
      <c r="I67" s="246">
        <f>SUMIFS(D1_SAV!$V$7:$V$402,D1_SAV!$A$7:$A$402,$B67,D1_SAV!$C$7:$C$402,$D67)</f>
        <v>0</v>
      </c>
      <c r="J67" s="241">
        <f>SUMIFS(D4_WAV!$L$5:$L$54,D4_WAV!$A$5:$A$54,$B67,D4_WAV!$C$5:$C$54,D67)
-SUMIFS(D4_WAV!$L$5:$L$54,D4_WAV!$A$5:$A$54,$B67,D4_WAV!$B$5:$B$54,"Geschäfts- oder Firmenwert",D4_WAV!$C$5:$C$54,D67)</f>
        <v>0</v>
      </c>
      <c r="K67" s="241">
        <f>AVERAGE(SUMIFS(D4_WAV!$K$5:$K$54,D4_WAV!$A$5:$A$54,B_KKAuf!$B67,D4_WAV!$C$5:$C$54,B_KKAuf!D67,D4_WAV!$B$5:$B$54,"geleistete Anzahlungen und Anlagen im Bau des Sachanlagevermögens"),SUMIFS(D4_WAV!$M$5:$M$54,D4_WAV!$A$5:$A$54,B_KKAuf!$B67,D4_WAV!$C$5:$C$54,B_KKAuf!D67,D4_WAV!$B$5:$B$54,"geleistete Anzahlungen und Anlagen im Bau des Sachanlagevermögens"))
+AVERAGE(SUMIFS(D4_WAV!$K$5:$K$54,D4_WAV!$A$5:$A$54,B_KKAuf!$B67,D4_WAV!$C$5:$C$54,B_KKAuf!D67,D4_WAV!$B$5:$B$54,"geleistete Anzahlungen auf immaterielle Vermögensgegenstände"),SUMIFS(D4_WAV!$M$5:$M$54,D4_WAV!$A$5:$A$54,B_KKAuf!$B67,D4_WAV!$C$5:$C$54,B_KKAuf!D67,D4_WAV!$B$5:$B$54,"geleistete Anzahlungen auf immaterielle Vermögensgegenstände"))</f>
        <v>0</v>
      </c>
      <c r="L67" s="199">
        <f>IF(B67="","",VLOOKUP(D67,A_Stammdaten!$E$88:$G$94,3,0))</f>
        <v>7.2599999999999998E-2</v>
      </c>
      <c r="M67" s="199">
        <f>IF(D67&gt;A_Stammdaten!$B$9,"",VLOOKUP(A_Stammdaten!$B$9,A_Stammdaten!$A$76:$B$82,2,0))</f>
        <v>3.6600000000000001E-2</v>
      </c>
      <c r="N67" s="199">
        <f>IF(D67&gt;A_Stammdaten!$B$9,"",ROUND(0.4*L67+0.6*M67,4))</f>
        <v>5.0999999999999997E-2</v>
      </c>
      <c r="O67" s="241">
        <f t="shared" si="5"/>
        <v>0</v>
      </c>
      <c r="P67" s="241">
        <f>SUMIFS(D1_SAV!$U$7:$U$402,D1_SAV!$A$7:$A$402,$B67,D1_SAV!$C$7:$C$402,B_KKAuf!$D67)</f>
        <v>0</v>
      </c>
      <c r="Q67" s="241">
        <f>SUMIFS(D4_WAV!$K$5:$K$54,D4_WAV!$A$5:$A$54,$B67,D4_WAV!$C$5:$C$54,$D67,D4_WAV!$B$5:$B$54,"&lt;&gt;"&amp;"geleistete Anzahlungen auf immaterielle Vermögensgegenstände",D4_WAV!$B$5:$B$54,"&lt;&gt;"&amp;"geleistete Anzahlungen und Anlagen im Bau des Sachanlagevermögens",D4_WAV!$B$5:$B$54,"&lt;&gt;"&amp;"Geschäfts- oder Firmenwert")</f>
        <v>0</v>
      </c>
      <c r="R67" s="241">
        <f>SUMIFS(D5_BKZ_NAKB_SoPo!$J$5:$J$54,D5_BKZ_NAKB_SoPo!$A$5:$A$54,$B67,D5_BKZ_NAKB_SoPo!$C$5:$C$54,B_KKAuf!$D67)</f>
        <v>0</v>
      </c>
      <c r="S67" s="241">
        <f>SUMIFS(D1_SAV!$W$7:$W$402,D1_SAV!$A$7:$A$402,$B67,D1_SAV!$C$7:$C$402,B_KKAuf!$D67)</f>
        <v>0</v>
      </c>
      <c r="T67" s="241">
        <f>SUMIFS(D4_WAV!$M$5:$M$54,D4_WAV!$A$5:$A$54,$B67,D4_WAV!$C$5:$C$54,$D67,D4_WAV!$B$5:$B$54,"&lt;&gt;"&amp;"geleistete Anzahlungen auf immaterielle Vermögensgegenstände",D4_WAV!$B$5:$B$54,"&lt;&gt;"&amp;"geleistete Anzahlungen und Anlagen im Bau des Sachanlagevermögens",D4_WAV!$B$5:$B$54,"&lt;&gt;"&amp;"Geschäfts- oder Firmenwert")</f>
        <v>0</v>
      </c>
      <c r="U67" s="241">
        <f>SUMIFS(D5_BKZ_NAKB_SoPo!$K$5:$K$54,D5_BKZ_NAKB_SoPo!$A$5:$A$54,$B67,D5_BKZ_NAKB_SoPo!$C$5:$C$54,B_KKAuf!$D67)</f>
        <v>0</v>
      </c>
      <c r="V67" s="241">
        <f t="shared" si="11"/>
        <v>0</v>
      </c>
      <c r="W67" s="199">
        <f>VLOOKUP(D67,A_Stammdaten!$E$88:$G$94,2,0)</f>
        <v>7.0099999999999996E-2</v>
      </c>
      <c r="X67" s="199">
        <f>VLOOKUP($D67,A_Stammdaten!$A$76:$B$82,2,0)</f>
        <v>3.6600000000000001E-2</v>
      </c>
      <c r="Y67" s="199">
        <f>IF(D67&gt;A_Stammdaten!$B$9,"",ROUND(0.4*W67+0.6*X67,4))</f>
        <v>0.05</v>
      </c>
      <c r="Z67" s="276">
        <f t="shared" si="6"/>
        <v>0</v>
      </c>
    </row>
    <row r="68" spans="1:26" x14ac:dyDescent="0.2">
      <c r="A68" s="333"/>
      <c r="B68" s="24">
        <f t="shared" si="19"/>
        <v>0</v>
      </c>
      <c r="C68" s="336"/>
      <c r="D68" s="48">
        <v>2026</v>
      </c>
      <c r="E68" s="223">
        <f t="shared" si="8"/>
        <v>0</v>
      </c>
      <c r="F68" s="223">
        <f t="shared" si="15"/>
        <v>0</v>
      </c>
      <c r="G68" s="221">
        <f>_xlfn.IFNA((K68*VLOOKUP(D68,A_Stammdaten!$E$88:$G$94,3,0)+V68*VLOOKUP(D68,A_Stammdaten!$E$88:$G$94,2,0))*0.4*0.035*VLOOKUP(B68,A_Stammdaten!$A$99:$E$119,5,0),0)</f>
        <v>0</v>
      </c>
      <c r="H68" s="224">
        <f t="shared" si="9"/>
        <v>0</v>
      </c>
      <c r="I68" s="246">
        <f>SUMIFS(D1_SAV!$V$7:$V$402,D1_SAV!$A$7:$A$402,$B68,D1_SAV!$C$7:$C$402,$D68)</f>
        <v>0</v>
      </c>
      <c r="J68" s="241">
        <f>SUMIFS(D4_WAV!$L$5:$L$54,D4_WAV!$A$5:$A$54,$B68,D4_WAV!$C$5:$C$54,D68)
-SUMIFS(D4_WAV!$L$5:$L$54,D4_WAV!$A$5:$A$54,$B68,D4_WAV!$B$5:$B$54,"Geschäfts- oder Firmenwert",D4_WAV!$C$5:$C$54,D68)</f>
        <v>0</v>
      </c>
      <c r="K68" s="241">
        <f>AVERAGE(SUMIFS(D4_WAV!$K$5:$K$54,D4_WAV!$A$5:$A$54,B_KKAuf!$B68,D4_WAV!$C$5:$C$54,B_KKAuf!D68,D4_WAV!$B$5:$B$54,"geleistete Anzahlungen und Anlagen im Bau des Sachanlagevermögens"),SUMIFS(D4_WAV!$M$5:$M$54,D4_WAV!$A$5:$A$54,B_KKAuf!$B68,D4_WAV!$C$5:$C$54,B_KKAuf!D68,D4_WAV!$B$5:$B$54,"geleistete Anzahlungen und Anlagen im Bau des Sachanlagevermögens"))
+AVERAGE(SUMIFS(D4_WAV!$K$5:$K$54,D4_WAV!$A$5:$A$54,B_KKAuf!$B68,D4_WAV!$C$5:$C$54,B_KKAuf!D68,D4_WAV!$B$5:$B$54,"geleistete Anzahlungen auf immaterielle Vermögensgegenstände"),SUMIFS(D4_WAV!$M$5:$M$54,D4_WAV!$A$5:$A$54,B_KKAuf!$B68,D4_WAV!$C$5:$C$54,B_KKAuf!D68,D4_WAV!$B$5:$B$54,"geleistete Anzahlungen auf immaterielle Vermögensgegenstände"))</f>
        <v>0</v>
      </c>
      <c r="L68" s="199">
        <f>IF(B68="","",VLOOKUP(D68,A_Stammdaten!$E$88:$G$94,3,0))</f>
        <v>7.2599999999999998E-2</v>
      </c>
      <c r="M68" s="199">
        <f>IF(D68&gt;A_Stammdaten!$B$9,"",VLOOKUP(A_Stammdaten!$B$9,A_Stammdaten!$A$76:$B$82,2,0))</f>
        <v>3.6600000000000001E-2</v>
      </c>
      <c r="N68" s="199">
        <f>IF(D68&gt;A_Stammdaten!$B$9,"",ROUND(0.4*L68+0.6*M68,4))</f>
        <v>5.0999999999999997E-2</v>
      </c>
      <c r="O68" s="241">
        <f t="shared" si="5"/>
        <v>0</v>
      </c>
      <c r="P68" s="241">
        <f>SUMIFS(D1_SAV!$U$7:$U$402,D1_SAV!$A$7:$A$402,$B68,D1_SAV!$C$7:$C$402,B_KKAuf!$D68)</f>
        <v>0</v>
      </c>
      <c r="Q68" s="241">
        <f>SUMIFS(D4_WAV!$K$5:$K$54,D4_WAV!$A$5:$A$54,$B68,D4_WAV!$C$5:$C$54,$D68,D4_WAV!$B$5:$B$54,"&lt;&gt;"&amp;"geleistete Anzahlungen auf immaterielle Vermögensgegenstände",D4_WAV!$B$5:$B$54,"&lt;&gt;"&amp;"geleistete Anzahlungen und Anlagen im Bau des Sachanlagevermögens",D4_WAV!$B$5:$B$54,"&lt;&gt;"&amp;"Geschäfts- oder Firmenwert")</f>
        <v>0</v>
      </c>
      <c r="R68" s="241">
        <f>SUMIFS(D5_BKZ_NAKB_SoPo!$J$5:$J$54,D5_BKZ_NAKB_SoPo!$A$5:$A$54,$B68,D5_BKZ_NAKB_SoPo!$C$5:$C$54,B_KKAuf!$D68)</f>
        <v>0</v>
      </c>
      <c r="S68" s="241">
        <f>SUMIFS(D1_SAV!$W$7:$W$402,D1_SAV!$A$7:$A$402,$B68,D1_SAV!$C$7:$C$402,B_KKAuf!$D68)</f>
        <v>0</v>
      </c>
      <c r="T68" s="241">
        <f>SUMIFS(D4_WAV!$M$5:$M$54,D4_WAV!$A$5:$A$54,$B68,D4_WAV!$C$5:$C$54,$D68,D4_WAV!$B$5:$B$54,"&lt;&gt;"&amp;"geleistete Anzahlungen auf immaterielle Vermögensgegenstände",D4_WAV!$B$5:$B$54,"&lt;&gt;"&amp;"geleistete Anzahlungen und Anlagen im Bau des Sachanlagevermögens",D4_WAV!$B$5:$B$54,"&lt;&gt;"&amp;"Geschäfts- oder Firmenwert")</f>
        <v>0</v>
      </c>
      <c r="U68" s="241">
        <f>SUMIFS(D5_BKZ_NAKB_SoPo!$K$5:$K$54,D5_BKZ_NAKB_SoPo!$A$5:$A$54,$B68,D5_BKZ_NAKB_SoPo!$C$5:$C$54,B_KKAuf!$D68)</f>
        <v>0</v>
      </c>
      <c r="V68" s="241">
        <f t="shared" si="11"/>
        <v>0</v>
      </c>
      <c r="W68" s="199">
        <f>VLOOKUP(D68,A_Stammdaten!$E$88:$G$94,2,0)</f>
        <v>7.2599999999999998E-2</v>
      </c>
      <c r="X68" s="199">
        <f>VLOOKUP($D68,A_Stammdaten!$A$76:$B$82,2,0)</f>
        <v>3.6600000000000001E-2</v>
      </c>
      <c r="Y68" s="199">
        <f>IF(D68&gt;A_Stammdaten!$B$9,"",ROUND(0.4*W68+0.6*X68,4))</f>
        <v>5.0999999999999997E-2</v>
      </c>
      <c r="Z68" s="276">
        <f t="shared" si="6"/>
        <v>0</v>
      </c>
    </row>
    <row r="69" spans="1:26" x14ac:dyDescent="0.2">
      <c r="A69" s="333"/>
      <c r="B69" s="24">
        <f t="shared" si="19"/>
        <v>0</v>
      </c>
      <c r="C69" s="336"/>
      <c r="D69" s="48">
        <v>2027</v>
      </c>
      <c r="E69" s="223">
        <f t="shared" si="8"/>
        <v>0</v>
      </c>
      <c r="F69" s="223">
        <f t="shared" si="15"/>
        <v>0</v>
      </c>
      <c r="G69" s="221">
        <f>_xlfn.IFNA((K69*VLOOKUP(D69,A_Stammdaten!$E$88:$G$94,3,0)+V69*VLOOKUP(D69,A_Stammdaten!$E$88:$G$94,2,0))*0.4*0.035*VLOOKUP(B69,A_Stammdaten!$A$99:$E$119,5,0),0)</f>
        <v>0</v>
      </c>
      <c r="H69" s="224">
        <f t="shared" si="9"/>
        <v>0</v>
      </c>
      <c r="I69" s="246">
        <f>SUMIFS(D1_SAV!$V$7:$V$402,D1_SAV!$A$7:$A$402,$B69,D1_SAV!$C$7:$C$402,$D69)</f>
        <v>0</v>
      </c>
      <c r="J69" s="241">
        <f>SUMIFS(D4_WAV!$L$5:$L$54,D4_WAV!$A$5:$A$54,$B69,D4_WAV!$C$5:$C$54,D69)
-SUMIFS(D4_WAV!$L$5:$L$54,D4_WAV!$A$5:$A$54,$B69,D4_WAV!$B$5:$B$54,"Geschäfts- oder Firmenwert",D4_WAV!$C$5:$C$54,D69)</f>
        <v>0</v>
      </c>
      <c r="K69" s="241">
        <f>AVERAGE(SUMIFS(D4_WAV!$K$5:$K$54,D4_WAV!$A$5:$A$54,B_KKAuf!$B69,D4_WAV!$C$5:$C$54,B_KKAuf!D69,D4_WAV!$B$5:$B$54,"geleistete Anzahlungen und Anlagen im Bau des Sachanlagevermögens"),SUMIFS(D4_WAV!$M$5:$M$54,D4_WAV!$A$5:$A$54,B_KKAuf!$B69,D4_WAV!$C$5:$C$54,B_KKAuf!D69,D4_WAV!$B$5:$B$54,"geleistete Anzahlungen und Anlagen im Bau des Sachanlagevermögens"))
+AVERAGE(SUMIFS(D4_WAV!$K$5:$K$54,D4_WAV!$A$5:$A$54,B_KKAuf!$B69,D4_WAV!$C$5:$C$54,B_KKAuf!D69,D4_WAV!$B$5:$B$54,"geleistete Anzahlungen auf immaterielle Vermögensgegenstände"),SUMIFS(D4_WAV!$M$5:$M$54,D4_WAV!$A$5:$A$54,B_KKAuf!$B69,D4_WAV!$C$5:$C$54,B_KKAuf!D69,D4_WAV!$B$5:$B$54,"geleistete Anzahlungen auf immaterielle Vermögensgegenstände"))</f>
        <v>0</v>
      </c>
      <c r="L69" s="199">
        <f>IF(B69="","",VLOOKUP(D69,A_Stammdaten!$E$88:$G$94,3,0))</f>
        <v>7.2599999999999998E-2</v>
      </c>
      <c r="M69" s="199">
        <f>IF(D69&gt;A_Stammdaten!$B$9,"",VLOOKUP(A_Stammdaten!$B$9,A_Stammdaten!$A$76:$B$82,2,0))</f>
        <v>3.6600000000000001E-2</v>
      </c>
      <c r="N69" s="199">
        <f>IF(D69&gt;A_Stammdaten!$B$9,"",ROUND(0.4*L69+0.6*M69,4))</f>
        <v>5.0999999999999997E-2</v>
      </c>
      <c r="O69" s="241">
        <f t="shared" si="5"/>
        <v>0</v>
      </c>
      <c r="P69" s="241">
        <f>SUMIFS(D1_SAV!$U$7:$U$402,D1_SAV!$A$7:$A$402,$B69,D1_SAV!$C$7:$C$402,B_KKAuf!$D69)</f>
        <v>0</v>
      </c>
      <c r="Q69" s="241">
        <f>SUMIFS(D4_WAV!$K$5:$K$54,D4_WAV!$A$5:$A$54,$B69,D4_WAV!$C$5:$C$54,$D69,D4_WAV!$B$5:$B$54,"&lt;&gt;"&amp;"geleistete Anzahlungen auf immaterielle Vermögensgegenstände",D4_WAV!$B$5:$B$54,"&lt;&gt;"&amp;"geleistete Anzahlungen und Anlagen im Bau des Sachanlagevermögens",D4_WAV!$B$5:$B$54,"&lt;&gt;"&amp;"Geschäfts- oder Firmenwert")</f>
        <v>0</v>
      </c>
      <c r="R69" s="241">
        <f>SUMIFS(D5_BKZ_NAKB_SoPo!$J$5:$J$54,D5_BKZ_NAKB_SoPo!$A$5:$A$54,$B69,D5_BKZ_NAKB_SoPo!$C$5:$C$54,B_KKAuf!$D69)</f>
        <v>0</v>
      </c>
      <c r="S69" s="241">
        <f>SUMIFS(D1_SAV!$W$7:$W$402,D1_SAV!$A$7:$A$402,$B69,D1_SAV!$C$7:$C$402,B_KKAuf!$D69)</f>
        <v>0</v>
      </c>
      <c r="T69" s="241">
        <f>SUMIFS(D4_WAV!$M$5:$M$54,D4_WAV!$A$5:$A$54,$B69,D4_WAV!$C$5:$C$54,$D69,D4_WAV!$B$5:$B$54,"&lt;&gt;"&amp;"geleistete Anzahlungen auf immaterielle Vermögensgegenstände",D4_WAV!$B$5:$B$54,"&lt;&gt;"&amp;"geleistete Anzahlungen und Anlagen im Bau des Sachanlagevermögens",D4_WAV!$B$5:$B$54,"&lt;&gt;"&amp;"Geschäfts- oder Firmenwert")</f>
        <v>0</v>
      </c>
      <c r="U69" s="241">
        <f>SUMIFS(D5_BKZ_NAKB_SoPo!$K$5:$K$54,D5_BKZ_NAKB_SoPo!$A$5:$A$54,$B69,D5_BKZ_NAKB_SoPo!$C$5:$C$54,B_KKAuf!$D69)</f>
        <v>0</v>
      </c>
      <c r="V69" s="241">
        <f t="shared" si="11"/>
        <v>0</v>
      </c>
      <c r="W69" s="199">
        <f>VLOOKUP(D69,A_Stammdaten!$E$88:$G$94,2,0)</f>
        <v>7.2599999999999998E-2</v>
      </c>
      <c r="X69" s="199">
        <f>VLOOKUP($D69,A_Stammdaten!$A$76:$B$82,2,0)</f>
        <v>3.6600000000000001E-2</v>
      </c>
      <c r="Y69" s="199">
        <f>IF(D69&gt;A_Stammdaten!$B$9,"",ROUND(0.4*W69+0.6*X69,4))</f>
        <v>5.0999999999999997E-2</v>
      </c>
      <c r="Z69" s="276">
        <f t="shared" si="6"/>
        <v>0</v>
      </c>
    </row>
    <row r="70" spans="1:26" ht="15" thickBot="1" x14ac:dyDescent="0.25">
      <c r="A70" s="334"/>
      <c r="B70" s="41">
        <f t="shared" si="19"/>
        <v>0</v>
      </c>
      <c r="C70" s="337"/>
      <c r="D70" s="49">
        <v>2028</v>
      </c>
      <c r="E70" s="225">
        <f t="shared" si="8"/>
        <v>0</v>
      </c>
      <c r="F70" s="225">
        <f t="shared" si="15"/>
        <v>0</v>
      </c>
      <c r="G70" s="226">
        <f>_xlfn.IFNA((K70*VLOOKUP(D70,A_Stammdaten!$E$88:$G$94,3,0)+V70*VLOOKUP(D70,A_Stammdaten!$E$88:$G$94,2,0))*0.4*0.035*VLOOKUP(B70,A_Stammdaten!$A$99:$E$119,5,0),0)</f>
        <v>0</v>
      </c>
      <c r="H70" s="227">
        <f t="shared" si="9"/>
        <v>0</v>
      </c>
      <c r="I70" s="247">
        <f>SUMIFS(D1_SAV!$V$7:$V$402,D1_SAV!$A$7:$A$402,$B70,D1_SAV!$C$7:$C$402,$D70)</f>
        <v>0</v>
      </c>
      <c r="J70" s="243">
        <f>SUMIFS(D4_WAV!$L$5:$L$54,D4_WAV!$A$5:$A$54,$B70,D4_WAV!$C$5:$C$54,D70)
-SUMIFS(D4_WAV!$L$5:$L$54,D4_WAV!$A$5:$A$54,$B70,D4_WAV!$B$5:$B$54,"Geschäfts- oder Firmenwert",D4_WAV!$C$5:$C$54,D70)</f>
        <v>0</v>
      </c>
      <c r="K70" s="243">
        <f>AVERAGE(SUMIFS(D4_WAV!$K$5:$K$54,D4_WAV!$A$5:$A$54,B_KKAuf!$B70,D4_WAV!$C$5:$C$54,B_KKAuf!D70,D4_WAV!$B$5:$B$54,"geleistete Anzahlungen und Anlagen im Bau des Sachanlagevermögens"),SUMIFS(D4_WAV!$M$5:$M$54,D4_WAV!$A$5:$A$54,B_KKAuf!$B70,D4_WAV!$C$5:$C$54,B_KKAuf!D70,D4_WAV!$B$5:$B$54,"geleistete Anzahlungen und Anlagen im Bau des Sachanlagevermögens"))
+AVERAGE(SUMIFS(D4_WAV!$K$5:$K$54,D4_WAV!$A$5:$A$54,B_KKAuf!$B70,D4_WAV!$C$5:$C$54,B_KKAuf!D70,D4_WAV!$B$5:$B$54,"geleistete Anzahlungen auf immaterielle Vermögensgegenstände"),SUMIFS(D4_WAV!$M$5:$M$54,D4_WAV!$A$5:$A$54,B_KKAuf!$B70,D4_WAV!$C$5:$C$54,B_KKAuf!D70,D4_WAV!$B$5:$B$54,"geleistete Anzahlungen auf immaterielle Vermögensgegenstände"))</f>
        <v>0</v>
      </c>
      <c r="L70" s="200">
        <f>IF(B70="","",VLOOKUP(D70,A_Stammdaten!$E$88:$G$94,3,0))</f>
        <v>0</v>
      </c>
      <c r="M70" s="200" t="str">
        <f>IF(D70&gt;A_Stammdaten!$B$9,"",VLOOKUP(A_Stammdaten!$B$9,A_Stammdaten!$A$76:$B$82,2,0))</f>
        <v/>
      </c>
      <c r="N70" s="200" t="str">
        <f>IF(D70&gt;A_Stammdaten!$B$9,"",ROUND(0.4*L70+0.6*M70,4))</f>
        <v/>
      </c>
      <c r="O70" s="243">
        <f t="shared" si="5"/>
        <v>0</v>
      </c>
      <c r="P70" s="243">
        <f>SUMIFS(D1_SAV!$U$7:$U$402,D1_SAV!$A$7:$A$402,$B70,D1_SAV!$C$7:$C$402,B_KKAuf!$D70)</f>
        <v>0</v>
      </c>
      <c r="Q70" s="243">
        <f>SUMIFS(D4_WAV!$K$5:$K$54,D4_WAV!$A$5:$A$54,$B70,D4_WAV!$C$5:$C$54,$D70,D4_WAV!$B$5:$B$54,"&lt;&gt;"&amp;"geleistete Anzahlungen auf immaterielle Vermögensgegenstände",D4_WAV!$B$5:$B$54,"&lt;&gt;"&amp;"geleistete Anzahlungen und Anlagen im Bau des Sachanlagevermögens",D4_WAV!$B$5:$B$54,"&lt;&gt;"&amp;"Geschäfts- oder Firmenwert")</f>
        <v>0</v>
      </c>
      <c r="R70" s="243">
        <f>SUMIFS(D5_BKZ_NAKB_SoPo!$J$5:$J$54,D5_BKZ_NAKB_SoPo!$A$5:$A$54,$B70,D5_BKZ_NAKB_SoPo!$C$5:$C$54,B_KKAuf!$D70)</f>
        <v>0</v>
      </c>
      <c r="S70" s="243">
        <f>SUMIFS(D1_SAV!$W$7:$W$402,D1_SAV!$A$7:$A$402,$B70,D1_SAV!$C$7:$C$402,B_KKAuf!$D70)</f>
        <v>0</v>
      </c>
      <c r="T70" s="243">
        <f>SUMIFS(D4_WAV!$M$5:$M$54,D4_WAV!$A$5:$A$54,$B70,D4_WAV!$C$5:$C$54,$D70,D4_WAV!$B$5:$B$54,"&lt;&gt;"&amp;"geleistete Anzahlungen auf immaterielle Vermögensgegenstände",D4_WAV!$B$5:$B$54,"&lt;&gt;"&amp;"geleistete Anzahlungen und Anlagen im Bau des Sachanlagevermögens",D4_WAV!$B$5:$B$54,"&lt;&gt;"&amp;"Geschäfts- oder Firmenwert")</f>
        <v>0</v>
      </c>
      <c r="U70" s="243">
        <f>SUMIFS(D5_BKZ_NAKB_SoPo!$K$5:$K$54,D5_BKZ_NAKB_SoPo!$A$5:$A$54,$B70,D5_BKZ_NAKB_SoPo!$C$5:$C$54,B_KKAuf!$D70)</f>
        <v>0</v>
      </c>
      <c r="V70" s="243">
        <f t="shared" si="11"/>
        <v>0</v>
      </c>
      <c r="W70" s="200">
        <f>VLOOKUP(D70,A_Stammdaten!$E$88:$G$94,2,0)</f>
        <v>0</v>
      </c>
      <c r="X70" s="200">
        <f>VLOOKUP($D70,A_Stammdaten!$A$76:$B$82,2,0)</f>
        <v>0</v>
      </c>
      <c r="Y70" s="200" t="str">
        <f>IF(D70&gt;A_Stammdaten!$B$9,"",ROUND(0.4*W70+0.6*X70,4))</f>
        <v/>
      </c>
      <c r="Z70" s="277">
        <f t="shared" si="6"/>
        <v>0</v>
      </c>
    </row>
    <row r="71" spans="1:26" x14ac:dyDescent="0.2">
      <c r="A71" s="332">
        <f>A_Stammdaten!A108</f>
        <v>0</v>
      </c>
      <c r="B71" s="40">
        <f>A$71</f>
        <v>0</v>
      </c>
      <c r="C71" s="335">
        <f>A_Stammdaten!B$108</f>
        <v>0</v>
      </c>
      <c r="D71" s="47">
        <v>2022</v>
      </c>
      <c r="E71" s="228">
        <f t="shared" ref="E71:E105" si="20">SUM(F71:H71)</f>
        <v>0</v>
      </c>
      <c r="F71" s="228">
        <f t="shared" si="15"/>
        <v>0</v>
      </c>
      <c r="G71" s="229">
        <f>_xlfn.IFNA((K71*VLOOKUP(D71,A_Stammdaten!$E$88:$G$94,3,0)+V71*VLOOKUP(D71,A_Stammdaten!$E$88:$G$94,2,0))*0.4*0.035*VLOOKUP(B71,A_Stammdaten!$A$99:$E$119,5,0),0)</f>
        <v>0</v>
      </c>
      <c r="H71" s="230">
        <f t="shared" ref="H71:H105" si="21">I71+J71</f>
        <v>0</v>
      </c>
      <c r="I71" s="248">
        <f>SUMIFS(D1_SAV!$V$7:$V$402,D1_SAV!$A$7:$A$402,$B71,D1_SAV!$C$7:$C$402,$D71)</f>
        <v>0</v>
      </c>
      <c r="J71" s="239">
        <f>SUMIFS(D4_WAV!$L$5:$L$54,D4_WAV!$A$5:$A$54,$B71,D4_WAV!$C$5:$C$54,D71)
-SUMIFS(D4_WAV!$L$5:$L$54,D4_WAV!$A$5:$A$54,$B71,D4_WAV!$B$5:$B$54,"Geschäfts- oder Firmenwert",D4_WAV!$C$5:$C$54,D71)</f>
        <v>0</v>
      </c>
      <c r="K71" s="239">
        <f>AVERAGE(SUMIFS(D4_WAV!$K$5:$K$54,D4_WAV!$A$5:$A$54,B_KKAuf!$B71,D4_WAV!$C$5:$C$54,B_KKAuf!D71,D4_WAV!$B$5:$B$54,"geleistete Anzahlungen und Anlagen im Bau des Sachanlagevermögens"),SUMIFS(D4_WAV!$M$5:$M$54,D4_WAV!$A$5:$A$54,B_KKAuf!$B71,D4_WAV!$C$5:$C$54,B_KKAuf!D71,D4_WAV!$B$5:$B$54,"geleistete Anzahlungen und Anlagen im Bau des Sachanlagevermögens"))
+AVERAGE(SUMIFS(D4_WAV!$K$5:$K$54,D4_WAV!$A$5:$A$54,B_KKAuf!$B71,D4_WAV!$C$5:$C$54,B_KKAuf!D71,D4_WAV!$B$5:$B$54,"geleistete Anzahlungen auf immaterielle Vermögensgegenstände"),SUMIFS(D4_WAV!$M$5:$M$54,D4_WAV!$A$5:$A$54,B_KKAuf!$B71,D4_WAV!$C$5:$C$54,B_KKAuf!D71,D4_WAV!$B$5:$B$54,"geleistete Anzahlungen auf immaterielle Vermögensgegenstände"))</f>
        <v>0</v>
      </c>
      <c r="L71" s="197">
        <f>IF(B71="","",VLOOKUP(D71,A_Stammdaten!$E$88:$G$94,3,0))</f>
        <v>5.0700000000000002E-2</v>
      </c>
      <c r="M71" s="197">
        <f>IF(D71&gt;A_Stammdaten!$B$9,"",VLOOKUP(A_Stammdaten!$B$9,A_Stammdaten!$A$76:$B$82,2,0))</f>
        <v>3.6600000000000001E-2</v>
      </c>
      <c r="N71" s="197">
        <f>IF(D71&gt;A_Stammdaten!$B$9,"",ROUND(0.4*L71+0.6*M71,4))</f>
        <v>4.2200000000000001E-2</v>
      </c>
      <c r="O71" s="239">
        <f t="shared" si="5"/>
        <v>0</v>
      </c>
      <c r="P71" s="239">
        <f>SUMIFS(D1_SAV!$U$7:$U$402,D1_SAV!$A$7:$A$402,$B71,D1_SAV!$C$7:$C$402,B_KKAuf!$D71)</f>
        <v>0</v>
      </c>
      <c r="Q71" s="239">
        <f>SUMIFS(D4_WAV!$K$5:$K$54,D4_WAV!$A$5:$A$54,$B71,D4_WAV!$C$5:$C$54,$D71,D4_WAV!$B$5:$B$54,"&lt;&gt;"&amp;"geleistete Anzahlungen auf immaterielle Vermögensgegenstände",D4_WAV!$B$5:$B$54,"&lt;&gt;"&amp;"geleistete Anzahlungen und Anlagen im Bau des Sachanlagevermögens",D4_WAV!$B$5:$B$54,"&lt;&gt;"&amp;"Geschäfts- oder Firmenwert")</f>
        <v>0</v>
      </c>
      <c r="R71" s="239">
        <f>SUMIFS(D5_BKZ_NAKB_SoPo!$J$5:$J$54,D5_BKZ_NAKB_SoPo!$A$5:$A$54,$B71,D5_BKZ_NAKB_SoPo!$C$5:$C$54,B_KKAuf!$D71)</f>
        <v>0</v>
      </c>
      <c r="S71" s="239">
        <f>SUMIFS(D1_SAV!$W$7:$W$402,D1_SAV!$A$7:$A$402,$B71,D1_SAV!$C$7:$C$402,B_KKAuf!$D71)</f>
        <v>0</v>
      </c>
      <c r="T71" s="239">
        <f>SUMIFS(D4_WAV!$M$5:$M$54,D4_WAV!$A$5:$A$54,$B71,D4_WAV!$C$5:$C$54,$D71,D4_WAV!$B$5:$B$54,"&lt;&gt;"&amp;"geleistete Anzahlungen auf immaterielle Vermögensgegenstände",D4_WAV!$B$5:$B$54,"&lt;&gt;"&amp;"geleistete Anzahlungen und Anlagen im Bau des Sachanlagevermögens",D4_WAV!$B$5:$B$54,"&lt;&gt;"&amp;"Geschäfts- oder Firmenwert")</f>
        <v>0</v>
      </c>
      <c r="U71" s="239">
        <f>SUMIFS(D5_BKZ_NAKB_SoPo!$K$5:$K$54,D5_BKZ_NAKB_SoPo!$A$5:$A$54,$B71,D5_BKZ_NAKB_SoPo!$C$5:$C$54,B_KKAuf!$D71)</f>
        <v>0</v>
      </c>
      <c r="V71" s="239">
        <f t="shared" si="11"/>
        <v>0</v>
      </c>
      <c r="W71" s="197">
        <f>VLOOKUP(D71,A_Stammdaten!$E$88:$G$94,2,0)</f>
        <v>5.0700000000000002E-2</v>
      </c>
      <c r="X71" s="197">
        <f>VLOOKUP($D71,A_Stammdaten!$A$76:$B$82,2,0)</f>
        <v>2.9100000000000001E-2</v>
      </c>
      <c r="Y71" s="197">
        <f>IF(D71&gt;A_Stammdaten!$B$9,"",ROUND(0.4*W71+0.6*X71,4))</f>
        <v>3.7699999999999997E-2</v>
      </c>
      <c r="Z71" s="275">
        <f t="shared" si="6"/>
        <v>0</v>
      </c>
    </row>
    <row r="72" spans="1:26" x14ac:dyDescent="0.2">
      <c r="A72" s="333"/>
      <c r="B72" s="24">
        <f t="shared" ref="B72:B77" si="22">A$71</f>
        <v>0</v>
      </c>
      <c r="C72" s="336"/>
      <c r="D72" s="48">
        <v>2023</v>
      </c>
      <c r="E72" s="223">
        <f t="shared" si="20"/>
        <v>0</v>
      </c>
      <c r="F72" s="223">
        <f t="shared" ref="F72:F105" si="23">O72+Z72</f>
        <v>0</v>
      </c>
      <c r="G72" s="221">
        <f>_xlfn.IFNA((K72*VLOOKUP(D72,A_Stammdaten!$E$88:$G$94,3,0)+V72*VLOOKUP(D72,A_Stammdaten!$E$88:$G$94,2,0))*0.4*0.035*VLOOKUP(B72,A_Stammdaten!$A$99:$E$119,5,0),0)</f>
        <v>0</v>
      </c>
      <c r="H72" s="224">
        <f t="shared" si="21"/>
        <v>0</v>
      </c>
      <c r="I72" s="246">
        <f>SUMIFS(D1_SAV!$V$7:$V$402,D1_SAV!$A$7:$A$402,$B72,D1_SAV!$C$7:$C$402,$D72)</f>
        <v>0</v>
      </c>
      <c r="J72" s="241">
        <f>SUMIFS(D4_WAV!$L$5:$L$54,D4_WAV!$A$5:$A$54,$B72,D4_WAV!$C$5:$C$54,D72)
-SUMIFS(D4_WAV!$L$5:$L$54,D4_WAV!$A$5:$A$54,$B72,D4_WAV!$B$5:$B$54,"Geschäfts- oder Firmenwert",D4_WAV!$C$5:$C$54,D72)</f>
        <v>0</v>
      </c>
      <c r="K72" s="241">
        <f>AVERAGE(SUMIFS(D4_WAV!$K$5:$K$54,D4_WAV!$A$5:$A$54,B_KKAuf!$B72,D4_WAV!$C$5:$C$54,B_KKAuf!D72,D4_WAV!$B$5:$B$54,"geleistete Anzahlungen und Anlagen im Bau des Sachanlagevermögens"),SUMIFS(D4_WAV!$M$5:$M$54,D4_WAV!$A$5:$A$54,B_KKAuf!$B72,D4_WAV!$C$5:$C$54,B_KKAuf!D72,D4_WAV!$B$5:$B$54,"geleistete Anzahlungen und Anlagen im Bau des Sachanlagevermögens"))
+AVERAGE(SUMIFS(D4_WAV!$K$5:$K$54,D4_WAV!$A$5:$A$54,B_KKAuf!$B72,D4_WAV!$C$5:$C$54,B_KKAuf!D72,D4_WAV!$B$5:$B$54,"geleistete Anzahlungen auf immaterielle Vermögensgegenstände"),SUMIFS(D4_WAV!$M$5:$M$54,D4_WAV!$A$5:$A$54,B_KKAuf!$B72,D4_WAV!$C$5:$C$54,B_KKAuf!D72,D4_WAV!$B$5:$B$54,"geleistete Anzahlungen auf immaterielle Vermögensgegenstände"))</f>
        <v>0</v>
      </c>
      <c r="L72" s="199">
        <f>IF(B72="","",VLOOKUP(D72,A_Stammdaten!$E$88:$G$94,3,0))</f>
        <v>5.0700000000000002E-2</v>
      </c>
      <c r="M72" s="199">
        <f>IF(D72&gt;A_Stammdaten!$B$9,"",VLOOKUP(A_Stammdaten!$B$9,A_Stammdaten!$A$76:$B$82,2,0))</f>
        <v>3.6600000000000001E-2</v>
      </c>
      <c r="N72" s="199">
        <f>IF(D72&gt;A_Stammdaten!$B$9,"",ROUND(0.4*L72+0.6*M72,4))</f>
        <v>4.2200000000000001E-2</v>
      </c>
      <c r="O72" s="241">
        <f t="shared" si="5"/>
        <v>0</v>
      </c>
      <c r="P72" s="241">
        <f>SUMIFS(D1_SAV!$U$7:$U$402,D1_SAV!$A$7:$A$402,$B72,D1_SAV!$C$7:$C$402,B_KKAuf!$D72)</f>
        <v>0</v>
      </c>
      <c r="Q72" s="241">
        <f>SUMIFS(D4_WAV!$K$5:$K$54,D4_WAV!$A$5:$A$54,$B72,D4_WAV!$C$5:$C$54,$D72,D4_WAV!$B$5:$B$54,"&lt;&gt;"&amp;"geleistete Anzahlungen auf immaterielle Vermögensgegenstände",D4_WAV!$B$5:$B$54,"&lt;&gt;"&amp;"geleistete Anzahlungen und Anlagen im Bau des Sachanlagevermögens",D4_WAV!$B$5:$B$54,"&lt;&gt;"&amp;"Geschäfts- oder Firmenwert")</f>
        <v>0</v>
      </c>
      <c r="R72" s="241">
        <f>SUMIFS(D5_BKZ_NAKB_SoPo!$J$5:$J$54,D5_BKZ_NAKB_SoPo!$A$5:$A$54,$B72,D5_BKZ_NAKB_SoPo!$C$5:$C$54,B_KKAuf!$D72)</f>
        <v>0</v>
      </c>
      <c r="S72" s="241">
        <f>SUMIFS(D1_SAV!$W$7:$W$402,D1_SAV!$A$7:$A$402,$B72,D1_SAV!$C$7:$C$402,B_KKAuf!$D72)</f>
        <v>0</v>
      </c>
      <c r="T72" s="241">
        <f>SUMIFS(D4_WAV!$M$5:$M$54,D4_WAV!$A$5:$A$54,$B72,D4_WAV!$C$5:$C$54,$D72,D4_WAV!$B$5:$B$54,"&lt;&gt;"&amp;"geleistete Anzahlungen auf immaterielle Vermögensgegenstände",D4_WAV!$B$5:$B$54,"&lt;&gt;"&amp;"geleistete Anzahlungen und Anlagen im Bau des Sachanlagevermögens",D4_WAV!$B$5:$B$54,"&lt;&gt;"&amp;"Geschäfts- oder Firmenwert")</f>
        <v>0</v>
      </c>
      <c r="U72" s="241">
        <f>SUMIFS(D5_BKZ_NAKB_SoPo!$K$5:$K$54,D5_BKZ_NAKB_SoPo!$A$5:$A$54,$B72,D5_BKZ_NAKB_SoPo!$C$5:$C$54,B_KKAuf!$D72)</f>
        <v>0</v>
      </c>
      <c r="V72" s="241">
        <f t="shared" si="11"/>
        <v>0</v>
      </c>
      <c r="W72" s="199">
        <f>VLOOKUP(D72,A_Stammdaten!$E$88:$G$94,2,0)</f>
        <v>5.0700000000000002E-2</v>
      </c>
      <c r="X72" s="199">
        <f>VLOOKUP($D72,A_Stammdaten!$A$76:$B$82,2,0)</f>
        <v>4.3799999999999999E-2</v>
      </c>
      <c r="Y72" s="199">
        <f>IF(D72&gt;A_Stammdaten!$B$9,"",ROUND(0.4*W72+0.6*X72,4))</f>
        <v>4.6600000000000003E-2</v>
      </c>
      <c r="Z72" s="276">
        <f t="shared" si="6"/>
        <v>0</v>
      </c>
    </row>
    <row r="73" spans="1:26" x14ac:dyDescent="0.2">
      <c r="A73" s="333"/>
      <c r="B73" s="24">
        <f t="shared" si="22"/>
        <v>0</v>
      </c>
      <c r="C73" s="336"/>
      <c r="D73" s="48">
        <v>2024</v>
      </c>
      <c r="E73" s="223">
        <f t="shared" si="20"/>
        <v>0</v>
      </c>
      <c r="F73" s="223">
        <f t="shared" si="23"/>
        <v>0</v>
      </c>
      <c r="G73" s="221">
        <f>_xlfn.IFNA((K73*VLOOKUP(D73,A_Stammdaten!$E$88:$G$94,3,0)+V73*VLOOKUP(D73,A_Stammdaten!$E$88:$G$94,2,0))*0.4*0.035*VLOOKUP(B73,A_Stammdaten!$A$99:$E$119,5,0),0)</f>
        <v>0</v>
      </c>
      <c r="H73" s="224">
        <f t="shared" si="21"/>
        <v>0</v>
      </c>
      <c r="I73" s="246">
        <f>SUMIFS(D1_SAV!$V$7:$V$402,D1_SAV!$A$7:$A$402,$B73,D1_SAV!$C$7:$C$402,$D73)</f>
        <v>0</v>
      </c>
      <c r="J73" s="241">
        <f>SUMIFS(D4_WAV!$L$5:$L$54,D4_WAV!$A$5:$A$54,$B73,D4_WAV!$C$5:$C$54,D73)
-SUMIFS(D4_WAV!$L$5:$L$54,D4_WAV!$A$5:$A$54,$B73,D4_WAV!$B$5:$B$54,"Geschäfts- oder Firmenwert",D4_WAV!$C$5:$C$54,D73)</f>
        <v>0</v>
      </c>
      <c r="K73" s="241">
        <f>AVERAGE(SUMIFS(D4_WAV!$K$5:$K$54,D4_WAV!$A$5:$A$54,B_KKAuf!$B73,D4_WAV!$C$5:$C$54,B_KKAuf!D73,D4_WAV!$B$5:$B$54,"geleistete Anzahlungen und Anlagen im Bau des Sachanlagevermögens"),SUMIFS(D4_WAV!$M$5:$M$54,D4_WAV!$A$5:$A$54,B_KKAuf!$B73,D4_WAV!$C$5:$C$54,B_KKAuf!D73,D4_WAV!$B$5:$B$54,"geleistete Anzahlungen und Anlagen im Bau des Sachanlagevermögens"))
+AVERAGE(SUMIFS(D4_WAV!$K$5:$K$54,D4_WAV!$A$5:$A$54,B_KKAuf!$B73,D4_WAV!$C$5:$C$54,B_KKAuf!D73,D4_WAV!$B$5:$B$54,"geleistete Anzahlungen auf immaterielle Vermögensgegenstände"),SUMIFS(D4_WAV!$M$5:$M$54,D4_WAV!$A$5:$A$54,B_KKAuf!$B73,D4_WAV!$C$5:$C$54,B_KKAuf!D73,D4_WAV!$B$5:$B$54,"geleistete Anzahlungen auf immaterielle Vermögensgegenstände"))</f>
        <v>0</v>
      </c>
      <c r="L73" s="199">
        <f>IF(B73="","",VLOOKUP(D73,A_Stammdaten!$E$88:$G$94,3,0))</f>
        <v>7.2599999999999998E-2</v>
      </c>
      <c r="M73" s="199">
        <f>IF(D73&gt;A_Stammdaten!$B$9,"",VLOOKUP(A_Stammdaten!$B$9,A_Stammdaten!$A$76:$B$82,2,0))</f>
        <v>3.6600000000000001E-2</v>
      </c>
      <c r="N73" s="199">
        <f>IF(D73&gt;A_Stammdaten!$B$9,"",ROUND(0.4*L73+0.6*M73,4))</f>
        <v>5.0999999999999997E-2</v>
      </c>
      <c r="O73" s="241">
        <f t="shared" ref="O73:O105" si="24">IFERROR($K73*N73,0)</f>
        <v>0</v>
      </c>
      <c r="P73" s="241">
        <f>SUMIFS(D1_SAV!$U$7:$U$402,D1_SAV!$A$7:$A$402,$B73,D1_SAV!$C$7:$C$402,B_KKAuf!$D73)</f>
        <v>0</v>
      </c>
      <c r="Q73" s="241">
        <f>SUMIFS(D4_WAV!$K$5:$K$54,D4_WAV!$A$5:$A$54,$B73,D4_WAV!$C$5:$C$54,$D73,D4_WAV!$B$5:$B$54,"&lt;&gt;"&amp;"geleistete Anzahlungen auf immaterielle Vermögensgegenstände",D4_WAV!$B$5:$B$54,"&lt;&gt;"&amp;"geleistete Anzahlungen und Anlagen im Bau des Sachanlagevermögens",D4_WAV!$B$5:$B$54,"&lt;&gt;"&amp;"Geschäfts- oder Firmenwert")</f>
        <v>0</v>
      </c>
      <c r="R73" s="241">
        <f>SUMIFS(D5_BKZ_NAKB_SoPo!$J$5:$J$54,D5_BKZ_NAKB_SoPo!$A$5:$A$54,$B73,D5_BKZ_NAKB_SoPo!$C$5:$C$54,B_KKAuf!$D73)</f>
        <v>0</v>
      </c>
      <c r="S73" s="241">
        <f>SUMIFS(D1_SAV!$W$7:$W$402,D1_SAV!$A$7:$A$402,$B73,D1_SAV!$C$7:$C$402,B_KKAuf!$D73)</f>
        <v>0</v>
      </c>
      <c r="T73" s="241">
        <f>SUMIFS(D4_WAV!$M$5:$M$54,D4_WAV!$A$5:$A$54,$B73,D4_WAV!$C$5:$C$54,$D73,D4_WAV!$B$5:$B$54,"&lt;&gt;"&amp;"geleistete Anzahlungen auf immaterielle Vermögensgegenstände",D4_WAV!$B$5:$B$54,"&lt;&gt;"&amp;"geleistete Anzahlungen und Anlagen im Bau des Sachanlagevermögens",D4_WAV!$B$5:$B$54,"&lt;&gt;"&amp;"Geschäfts- oder Firmenwert")</f>
        <v>0</v>
      </c>
      <c r="U73" s="241">
        <f>SUMIFS(D5_BKZ_NAKB_SoPo!$K$5:$K$54,D5_BKZ_NAKB_SoPo!$A$5:$A$54,$B73,D5_BKZ_NAKB_SoPo!$C$5:$C$54,B_KKAuf!$D73)</f>
        <v>0</v>
      </c>
      <c r="V73" s="241">
        <f t="shared" si="11"/>
        <v>0</v>
      </c>
      <c r="W73" s="199">
        <f>VLOOKUP(D73,A_Stammdaten!$E$88:$G$94,2,0)</f>
        <v>6.93E-2</v>
      </c>
      <c r="X73" s="199">
        <f>VLOOKUP($D73,A_Stammdaten!$A$76:$B$82,2,0)</f>
        <v>3.8699999999999998E-2</v>
      </c>
      <c r="Y73" s="199">
        <f>IF(D73&gt;A_Stammdaten!$B$9,"",ROUND(0.4*W73+0.6*X73,4))</f>
        <v>5.0900000000000001E-2</v>
      </c>
      <c r="Z73" s="276">
        <f t="shared" ref="Z73:Z105" si="25">IFERROR($V73*Y73,0)</f>
        <v>0</v>
      </c>
    </row>
    <row r="74" spans="1:26" x14ac:dyDescent="0.2">
      <c r="A74" s="333"/>
      <c r="B74" s="24">
        <f t="shared" si="22"/>
        <v>0</v>
      </c>
      <c r="C74" s="336"/>
      <c r="D74" s="48">
        <v>2025</v>
      </c>
      <c r="E74" s="223">
        <f t="shared" si="20"/>
        <v>0</v>
      </c>
      <c r="F74" s="223">
        <f t="shared" si="23"/>
        <v>0</v>
      </c>
      <c r="G74" s="221">
        <f>_xlfn.IFNA((K74*VLOOKUP(D74,A_Stammdaten!$E$88:$G$94,3,0)+V74*VLOOKUP(D74,A_Stammdaten!$E$88:$G$94,2,0))*0.4*0.035*VLOOKUP(B74,A_Stammdaten!$A$99:$E$119,5,0),0)</f>
        <v>0</v>
      </c>
      <c r="H74" s="224">
        <f t="shared" si="21"/>
        <v>0</v>
      </c>
      <c r="I74" s="246">
        <f>SUMIFS(D1_SAV!$V$7:$V$402,D1_SAV!$A$7:$A$402,$B74,D1_SAV!$C$7:$C$402,$D74)</f>
        <v>0</v>
      </c>
      <c r="J74" s="241">
        <f>SUMIFS(D4_WAV!$L$5:$L$54,D4_WAV!$A$5:$A$54,$B74,D4_WAV!$C$5:$C$54,D74)
-SUMIFS(D4_WAV!$L$5:$L$54,D4_WAV!$A$5:$A$54,$B74,D4_WAV!$B$5:$B$54,"Geschäfts- oder Firmenwert",D4_WAV!$C$5:$C$54,D74)</f>
        <v>0</v>
      </c>
      <c r="K74" s="241">
        <f>AVERAGE(SUMIFS(D4_WAV!$K$5:$K$54,D4_WAV!$A$5:$A$54,B_KKAuf!$B74,D4_WAV!$C$5:$C$54,B_KKAuf!D74,D4_WAV!$B$5:$B$54,"geleistete Anzahlungen und Anlagen im Bau des Sachanlagevermögens"),SUMIFS(D4_WAV!$M$5:$M$54,D4_WAV!$A$5:$A$54,B_KKAuf!$B74,D4_WAV!$C$5:$C$54,B_KKAuf!D74,D4_WAV!$B$5:$B$54,"geleistete Anzahlungen und Anlagen im Bau des Sachanlagevermögens"))
+AVERAGE(SUMIFS(D4_WAV!$K$5:$K$54,D4_WAV!$A$5:$A$54,B_KKAuf!$B74,D4_WAV!$C$5:$C$54,B_KKAuf!D74,D4_WAV!$B$5:$B$54,"geleistete Anzahlungen auf immaterielle Vermögensgegenstände"),SUMIFS(D4_WAV!$M$5:$M$54,D4_WAV!$A$5:$A$54,B_KKAuf!$B74,D4_WAV!$C$5:$C$54,B_KKAuf!D74,D4_WAV!$B$5:$B$54,"geleistete Anzahlungen auf immaterielle Vermögensgegenstände"))</f>
        <v>0</v>
      </c>
      <c r="L74" s="199">
        <f>IF(B74="","",VLOOKUP(D74,A_Stammdaten!$E$88:$G$94,3,0))</f>
        <v>7.2599999999999998E-2</v>
      </c>
      <c r="M74" s="199">
        <f>IF(D74&gt;A_Stammdaten!$B$9,"",VLOOKUP(A_Stammdaten!$B$9,A_Stammdaten!$A$76:$B$82,2,0))</f>
        <v>3.6600000000000001E-2</v>
      </c>
      <c r="N74" s="199">
        <f>IF(D74&gt;A_Stammdaten!$B$9,"",ROUND(0.4*L74+0.6*M74,4))</f>
        <v>5.0999999999999997E-2</v>
      </c>
      <c r="O74" s="241">
        <f t="shared" si="24"/>
        <v>0</v>
      </c>
      <c r="P74" s="241">
        <f>SUMIFS(D1_SAV!$U$7:$U$402,D1_SAV!$A$7:$A$402,$B74,D1_SAV!$C$7:$C$402,B_KKAuf!$D74)</f>
        <v>0</v>
      </c>
      <c r="Q74" s="241">
        <f>SUMIFS(D4_WAV!$K$5:$K$54,D4_WAV!$A$5:$A$54,$B74,D4_WAV!$C$5:$C$54,$D74,D4_WAV!$B$5:$B$54,"&lt;&gt;"&amp;"geleistete Anzahlungen auf immaterielle Vermögensgegenstände",D4_WAV!$B$5:$B$54,"&lt;&gt;"&amp;"geleistete Anzahlungen und Anlagen im Bau des Sachanlagevermögens",D4_WAV!$B$5:$B$54,"&lt;&gt;"&amp;"Geschäfts- oder Firmenwert")</f>
        <v>0</v>
      </c>
      <c r="R74" s="241">
        <f>SUMIFS(D5_BKZ_NAKB_SoPo!$J$5:$J$54,D5_BKZ_NAKB_SoPo!$A$5:$A$54,$B74,D5_BKZ_NAKB_SoPo!$C$5:$C$54,B_KKAuf!$D74)</f>
        <v>0</v>
      </c>
      <c r="S74" s="241">
        <f>SUMIFS(D1_SAV!$W$7:$W$402,D1_SAV!$A$7:$A$402,$B74,D1_SAV!$C$7:$C$402,B_KKAuf!$D74)</f>
        <v>0</v>
      </c>
      <c r="T74" s="241">
        <f>SUMIFS(D4_WAV!$M$5:$M$54,D4_WAV!$A$5:$A$54,$B74,D4_WAV!$C$5:$C$54,$D74,D4_WAV!$B$5:$B$54,"&lt;&gt;"&amp;"geleistete Anzahlungen auf immaterielle Vermögensgegenstände",D4_WAV!$B$5:$B$54,"&lt;&gt;"&amp;"geleistete Anzahlungen und Anlagen im Bau des Sachanlagevermögens",D4_WAV!$B$5:$B$54,"&lt;&gt;"&amp;"Geschäfts- oder Firmenwert")</f>
        <v>0</v>
      </c>
      <c r="U74" s="241">
        <f>SUMIFS(D5_BKZ_NAKB_SoPo!$K$5:$K$54,D5_BKZ_NAKB_SoPo!$A$5:$A$54,$B74,D5_BKZ_NAKB_SoPo!$C$5:$C$54,B_KKAuf!$D74)</f>
        <v>0</v>
      </c>
      <c r="V74" s="241">
        <f t="shared" si="11"/>
        <v>0</v>
      </c>
      <c r="W74" s="199">
        <f>VLOOKUP(D74,A_Stammdaten!$E$88:$G$94,2,0)</f>
        <v>7.0099999999999996E-2</v>
      </c>
      <c r="X74" s="199">
        <f>VLOOKUP($D74,A_Stammdaten!$A$76:$B$82,2,0)</f>
        <v>3.6600000000000001E-2</v>
      </c>
      <c r="Y74" s="199">
        <f>IF(D74&gt;A_Stammdaten!$B$9,"",ROUND(0.4*W74+0.6*X74,4))</f>
        <v>0.05</v>
      </c>
      <c r="Z74" s="276">
        <f t="shared" si="25"/>
        <v>0</v>
      </c>
    </row>
    <row r="75" spans="1:26" x14ac:dyDescent="0.2">
      <c r="A75" s="333"/>
      <c r="B75" s="24">
        <f t="shared" si="22"/>
        <v>0</v>
      </c>
      <c r="C75" s="336"/>
      <c r="D75" s="48">
        <v>2026</v>
      </c>
      <c r="E75" s="223">
        <f t="shared" si="20"/>
        <v>0</v>
      </c>
      <c r="F75" s="223">
        <f t="shared" si="23"/>
        <v>0</v>
      </c>
      <c r="G75" s="221">
        <f>_xlfn.IFNA((K75*VLOOKUP(D75,A_Stammdaten!$E$88:$G$94,3,0)+V75*VLOOKUP(D75,A_Stammdaten!$E$88:$G$94,2,0))*0.4*0.035*VLOOKUP(B75,A_Stammdaten!$A$99:$E$119,5,0),0)</f>
        <v>0</v>
      </c>
      <c r="H75" s="224">
        <f t="shared" si="21"/>
        <v>0</v>
      </c>
      <c r="I75" s="246">
        <f>SUMIFS(D1_SAV!$V$7:$V$402,D1_SAV!$A$7:$A$402,$B75,D1_SAV!$C$7:$C$402,$D75)</f>
        <v>0</v>
      </c>
      <c r="J75" s="241">
        <f>SUMIFS(D4_WAV!$L$5:$L$54,D4_WAV!$A$5:$A$54,$B75,D4_WAV!$C$5:$C$54,D75)
-SUMIFS(D4_WAV!$L$5:$L$54,D4_WAV!$A$5:$A$54,$B75,D4_WAV!$B$5:$B$54,"Geschäfts- oder Firmenwert",D4_WAV!$C$5:$C$54,D75)</f>
        <v>0</v>
      </c>
      <c r="K75" s="241">
        <f>AVERAGE(SUMIFS(D4_WAV!$K$5:$K$54,D4_WAV!$A$5:$A$54,B_KKAuf!$B75,D4_WAV!$C$5:$C$54,B_KKAuf!D75,D4_WAV!$B$5:$B$54,"geleistete Anzahlungen und Anlagen im Bau des Sachanlagevermögens"),SUMIFS(D4_WAV!$M$5:$M$54,D4_WAV!$A$5:$A$54,B_KKAuf!$B75,D4_WAV!$C$5:$C$54,B_KKAuf!D75,D4_WAV!$B$5:$B$54,"geleistete Anzahlungen und Anlagen im Bau des Sachanlagevermögens"))
+AVERAGE(SUMIFS(D4_WAV!$K$5:$K$54,D4_WAV!$A$5:$A$54,B_KKAuf!$B75,D4_WAV!$C$5:$C$54,B_KKAuf!D75,D4_WAV!$B$5:$B$54,"geleistete Anzahlungen auf immaterielle Vermögensgegenstände"),SUMIFS(D4_WAV!$M$5:$M$54,D4_WAV!$A$5:$A$54,B_KKAuf!$B75,D4_WAV!$C$5:$C$54,B_KKAuf!D75,D4_WAV!$B$5:$B$54,"geleistete Anzahlungen auf immaterielle Vermögensgegenstände"))</f>
        <v>0</v>
      </c>
      <c r="L75" s="199">
        <f>IF(B75="","",VLOOKUP(D75,A_Stammdaten!$E$88:$G$94,3,0))</f>
        <v>7.2599999999999998E-2</v>
      </c>
      <c r="M75" s="199">
        <f>IF(D75&gt;A_Stammdaten!$B$9,"",VLOOKUP(A_Stammdaten!$B$9,A_Stammdaten!$A$76:$B$82,2,0))</f>
        <v>3.6600000000000001E-2</v>
      </c>
      <c r="N75" s="199">
        <f>IF(D75&gt;A_Stammdaten!$B$9,"",ROUND(0.4*L75+0.6*M75,4))</f>
        <v>5.0999999999999997E-2</v>
      </c>
      <c r="O75" s="241">
        <f t="shared" si="24"/>
        <v>0</v>
      </c>
      <c r="P75" s="241">
        <f>SUMIFS(D1_SAV!$U$7:$U$402,D1_SAV!$A$7:$A$402,$B75,D1_SAV!$C$7:$C$402,B_KKAuf!$D75)</f>
        <v>0</v>
      </c>
      <c r="Q75" s="241">
        <f>SUMIFS(D4_WAV!$K$5:$K$54,D4_WAV!$A$5:$A$54,$B75,D4_WAV!$C$5:$C$54,$D75,D4_WAV!$B$5:$B$54,"&lt;&gt;"&amp;"geleistete Anzahlungen auf immaterielle Vermögensgegenstände",D4_WAV!$B$5:$B$54,"&lt;&gt;"&amp;"geleistete Anzahlungen und Anlagen im Bau des Sachanlagevermögens",D4_WAV!$B$5:$B$54,"&lt;&gt;"&amp;"Geschäfts- oder Firmenwert")</f>
        <v>0</v>
      </c>
      <c r="R75" s="241">
        <f>SUMIFS(D5_BKZ_NAKB_SoPo!$J$5:$J$54,D5_BKZ_NAKB_SoPo!$A$5:$A$54,$B75,D5_BKZ_NAKB_SoPo!$C$5:$C$54,B_KKAuf!$D75)</f>
        <v>0</v>
      </c>
      <c r="S75" s="241">
        <f>SUMIFS(D1_SAV!$W$7:$W$402,D1_SAV!$A$7:$A$402,$B75,D1_SAV!$C$7:$C$402,B_KKAuf!$D75)</f>
        <v>0</v>
      </c>
      <c r="T75" s="241">
        <f>SUMIFS(D4_WAV!$M$5:$M$54,D4_WAV!$A$5:$A$54,$B75,D4_WAV!$C$5:$C$54,$D75,D4_WAV!$B$5:$B$54,"&lt;&gt;"&amp;"geleistete Anzahlungen auf immaterielle Vermögensgegenstände",D4_WAV!$B$5:$B$54,"&lt;&gt;"&amp;"geleistete Anzahlungen und Anlagen im Bau des Sachanlagevermögens",D4_WAV!$B$5:$B$54,"&lt;&gt;"&amp;"Geschäfts- oder Firmenwert")</f>
        <v>0</v>
      </c>
      <c r="U75" s="241">
        <f>SUMIFS(D5_BKZ_NAKB_SoPo!$K$5:$K$54,D5_BKZ_NAKB_SoPo!$A$5:$A$54,$B75,D5_BKZ_NAKB_SoPo!$C$5:$C$54,B_KKAuf!$D75)</f>
        <v>0</v>
      </c>
      <c r="V75" s="241">
        <f t="shared" si="11"/>
        <v>0</v>
      </c>
      <c r="W75" s="199">
        <f>VLOOKUP(D75,A_Stammdaten!$E$88:$G$94,2,0)</f>
        <v>7.2599999999999998E-2</v>
      </c>
      <c r="X75" s="199">
        <f>VLOOKUP($D75,A_Stammdaten!$A$76:$B$82,2,0)</f>
        <v>3.6600000000000001E-2</v>
      </c>
      <c r="Y75" s="199">
        <f>IF(D75&gt;A_Stammdaten!$B$9,"",ROUND(0.4*W75+0.6*X75,4))</f>
        <v>5.0999999999999997E-2</v>
      </c>
      <c r="Z75" s="276">
        <f t="shared" si="25"/>
        <v>0</v>
      </c>
    </row>
    <row r="76" spans="1:26" x14ac:dyDescent="0.2">
      <c r="A76" s="333"/>
      <c r="B76" s="24">
        <f t="shared" si="22"/>
        <v>0</v>
      </c>
      <c r="C76" s="336"/>
      <c r="D76" s="48">
        <v>2027</v>
      </c>
      <c r="E76" s="223">
        <f t="shared" si="20"/>
        <v>0</v>
      </c>
      <c r="F76" s="223">
        <f t="shared" si="23"/>
        <v>0</v>
      </c>
      <c r="G76" s="221">
        <f>_xlfn.IFNA((K76*VLOOKUP(D76,A_Stammdaten!$E$88:$G$94,3,0)+V76*VLOOKUP(D76,A_Stammdaten!$E$88:$G$94,2,0))*0.4*0.035*VLOOKUP(B76,A_Stammdaten!$A$99:$E$119,5,0),0)</f>
        <v>0</v>
      </c>
      <c r="H76" s="224">
        <f t="shared" si="21"/>
        <v>0</v>
      </c>
      <c r="I76" s="246">
        <f>SUMIFS(D1_SAV!$V$7:$V$402,D1_SAV!$A$7:$A$402,$B76,D1_SAV!$C$7:$C$402,$D76)</f>
        <v>0</v>
      </c>
      <c r="J76" s="241">
        <f>SUMIFS(D4_WAV!$L$5:$L$54,D4_WAV!$A$5:$A$54,$B76,D4_WAV!$C$5:$C$54,D76)
-SUMIFS(D4_WAV!$L$5:$L$54,D4_WAV!$A$5:$A$54,$B76,D4_WAV!$B$5:$B$54,"Geschäfts- oder Firmenwert",D4_WAV!$C$5:$C$54,D76)</f>
        <v>0</v>
      </c>
      <c r="K76" s="241">
        <f>AVERAGE(SUMIFS(D4_WAV!$K$5:$K$54,D4_WAV!$A$5:$A$54,B_KKAuf!$B76,D4_WAV!$C$5:$C$54,B_KKAuf!D76,D4_WAV!$B$5:$B$54,"geleistete Anzahlungen und Anlagen im Bau des Sachanlagevermögens"),SUMIFS(D4_WAV!$M$5:$M$54,D4_WAV!$A$5:$A$54,B_KKAuf!$B76,D4_WAV!$C$5:$C$54,B_KKAuf!D76,D4_WAV!$B$5:$B$54,"geleistete Anzahlungen und Anlagen im Bau des Sachanlagevermögens"))
+AVERAGE(SUMIFS(D4_WAV!$K$5:$K$54,D4_WAV!$A$5:$A$54,B_KKAuf!$B76,D4_WAV!$C$5:$C$54,B_KKAuf!D76,D4_WAV!$B$5:$B$54,"geleistete Anzahlungen auf immaterielle Vermögensgegenstände"),SUMIFS(D4_WAV!$M$5:$M$54,D4_WAV!$A$5:$A$54,B_KKAuf!$B76,D4_WAV!$C$5:$C$54,B_KKAuf!D76,D4_WAV!$B$5:$B$54,"geleistete Anzahlungen auf immaterielle Vermögensgegenstände"))</f>
        <v>0</v>
      </c>
      <c r="L76" s="199">
        <f>IF(B76="","",VLOOKUP(D76,A_Stammdaten!$E$88:$G$94,3,0))</f>
        <v>7.2599999999999998E-2</v>
      </c>
      <c r="M76" s="199">
        <f>IF(D76&gt;A_Stammdaten!$B$9,"",VLOOKUP(A_Stammdaten!$B$9,A_Stammdaten!$A$76:$B$82,2,0))</f>
        <v>3.6600000000000001E-2</v>
      </c>
      <c r="N76" s="199">
        <f>IF(D76&gt;A_Stammdaten!$B$9,"",ROUND(0.4*L76+0.6*M76,4))</f>
        <v>5.0999999999999997E-2</v>
      </c>
      <c r="O76" s="241">
        <f t="shared" si="24"/>
        <v>0</v>
      </c>
      <c r="P76" s="241">
        <f>SUMIFS(D1_SAV!$U$7:$U$402,D1_SAV!$A$7:$A$402,$B76,D1_SAV!$C$7:$C$402,B_KKAuf!$D76)</f>
        <v>0</v>
      </c>
      <c r="Q76" s="241">
        <f>SUMIFS(D4_WAV!$K$5:$K$54,D4_WAV!$A$5:$A$54,$B76,D4_WAV!$C$5:$C$54,$D76,D4_WAV!$B$5:$B$54,"&lt;&gt;"&amp;"geleistete Anzahlungen auf immaterielle Vermögensgegenstände",D4_WAV!$B$5:$B$54,"&lt;&gt;"&amp;"geleistete Anzahlungen und Anlagen im Bau des Sachanlagevermögens",D4_WAV!$B$5:$B$54,"&lt;&gt;"&amp;"Geschäfts- oder Firmenwert")</f>
        <v>0</v>
      </c>
      <c r="R76" s="241">
        <f>SUMIFS(D5_BKZ_NAKB_SoPo!$J$5:$J$54,D5_BKZ_NAKB_SoPo!$A$5:$A$54,$B76,D5_BKZ_NAKB_SoPo!$C$5:$C$54,B_KKAuf!$D76)</f>
        <v>0</v>
      </c>
      <c r="S76" s="241">
        <f>SUMIFS(D1_SAV!$W$7:$W$402,D1_SAV!$A$7:$A$402,$B76,D1_SAV!$C$7:$C$402,B_KKAuf!$D76)</f>
        <v>0</v>
      </c>
      <c r="T76" s="241">
        <f>SUMIFS(D4_WAV!$M$5:$M$54,D4_WAV!$A$5:$A$54,$B76,D4_WAV!$C$5:$C$54,$D76,D4_WAV!$B$5:$B$54,"&lt;&gt;"&amp;"geleistete Anzahlungen auf immaterielle Vermögensgegenstände",D4_WAV!$B$5:$B$54,"&lt;&gt;"&amp;"geleistete Anzahlungen und Anlagen im Bau des Sachanlagevermögens",D4_WAV!$B$5:$B$54,"&lt;&gt;"&amp;"Geschäfts- oder Firmenwert")</f>
        <v>0</v>
      </c>
      <c r="U76" s="241">
        <f>SUMIFS(D5_BKZ_NAKB_SoPo!$K$5:$K$54,D5_BKZ_NAKB_SoPo!$A$5:$A$54,$B76,D5_BKZ_NAKB_SoPo!$C$5:$C$54,B_KKAuf!$D76)</f>
        <v>0</v>
      </c>
      <c r="V76" s="241">
        <f t="shared" si="11"/>
        <v>0</v>
      </c>
      <c r="W76" s="199">
        <f>VLOOKUP(D76,A_Stammdaten!$E$88:$G$94,2,0)</f>
        <v>7.2599999999999998E-2</v>
      </c>
      <c r="X76" s="199">
        <f>VLOOKUP($D76,A_Stammdaten!$A$76:$B$82,2,0)</f>
        <v>3.6600000000000001E-2</v>
      </c>
      <c r="Y76" s="199">
        <f>IF(D76&gt;A_Stammdaten!$B$9,"",ROUND(0.4*W76+0.6*X76,4))</f>
        <v>5.0999999999999997E-2</v>
      </c>
      <c r="Z76" s="276">
        <f t="shared" si="25"/>
        <v>0</v>
      </c>
    </row>
    <row r="77" spans="1:26" ht="15" thickBot="1" x14ac:dyDescent="0.25">
      <c r="A77" s="334"/>
      <c r="B77" s="41">
        <f t="shared" si="22"/>
        <v>0</v>
      </c>
      <c r="C77" s="337"/>
      <c r="D77" s="49">
        <v>2028</v>
      </c>
      <c r="E77" s="225">
        <f t="shared" si="20"/>
        <v>0</v>
      </c>
      <c r="F77" s="225">
        <f t="shared" si="23"/>
        <v>0</v>
      </c>
      <c r="G77" s="226">
        <f>_xlfn.IFNA((K77*VLOOKUP(D77,A_Stammdaten!$E$88:$G$94,3,0)+V77*VLOOKUP(D77,A_Stammdaten!$E$88:$G$94,2,0))*0.4*0.035*VLOOKUP(B77,A_Stammdaten!$A$99:$E$119,5,0),0)</f>
        <v>0</v>
      </c>
      <c r="H77" s="227">
        <f t="shared" si="21"/>
        <v>0</v>
      </c>
      <c r="I77" s="247">
        <f>SUMIFS(D1_SAV!$V$7:$V$402,D1_SAV!$A$7:$A$402,$B77,D1_SAV!$C$7:$C$402,$D77)</f>
        <v>0</v>
      </c>
      <c r="J77" s="243">
        <f>SUMIFS(D4_WAV!$L$5:$L$54,D4_WAV!$A$5:$A$54,$B77,D4_WAV!$C$5:$C$54,D77)
-SUMIFS(D4_WAV!$L$5:$L$54,D4_WAV!$A$5:$A$54,$B77,D4_WAV!$B$5:$B$54,"Geschäfts- oder Firmenwert",D4_WAV!$C$5:$C$54,D77)</f>
        <v>0</v>
      </c>
      <c r="K77" s="243">
        <f>AVERAGE(SUMIFS(D4_WAV!$K$5:$K$54,D4_WAV!$A$5:$A$54,B_KKAuf!$B77,D4_WAV!$C$5:$C$54,B_KKAuf!D77,D4_WAV!$B$5:$B$54,"geleistete Anzahlungen und Anlagen im Bau des Sachanlagevermögens"),SUMIFS(D4_WAV!$M$5:$M$54,D4_WAV!$A$5:$A$54,B_KKAuf!$B77,D4_WAV!$C$5:$C$54,B_KKAuf!D77,D4_WAV!$B$5:$B$54,"geleistete Anzahlungen und Anlagen im Bau des Sachanlagevermögens"))
+AVERAGE(SUMIFS(D4_WAV!$K$5:$K$54,D4_WAV!$A$5:$A$54,B_KKAuf!$B77,D4_WAV!$C$5:$C$54,B_KKAuf!D77,D4_WAV!$B$5:$B$54,"geleistete Anzahlungen auf immaterielle Vermögensgegenstände"),SUMIFS(D4_WAV!$M$5:$M$54,D4_WAV!$A$5:$A$54,B_KKAuf!$B77,D4_WAV!$C$5:$C$54,B_KKAuf!D77,D4_WAV!$B$5:$B$54,"geleistete Anzahlungen auf immaterielle Vermögensgegenstände"))</f>
        <v>0</v>
      </c>
      <c r="L77" s="200">
        <f>IF(B77="","",VLOOKUP(D77,A_Stammdaten!$E$88:$G$94,3,0))</f>
        <v>0</v>
      </c>
      <c r="M77" s="200" t="str">
        <f>IF(D77&gt;A_Stammdaten!$B$9,"",VLOOKUP(A_Stammdaten!$B$9,A_Stammdaten!$A$76:$B$82,2,0))</f>
        <v/>
      </c>
      <c r="N77" s="200" t="str">
        <f>IF(D77&gt;A_Stammdaten!$B$9,"",ROUND(0.4*L77+0.6*M77,4))</f>
        <v/>
      </c>
      <c r="O77" s="243">
        <f t="shared" si="24"/>
        <v>0</v>
      </c>
      <c r="P77" s="243">
        <f>SUMIFS(D1_SAV!$U$7:$U$402,D1_SAV!$A$7:$A$402,$B77,D1_SAV!$C$7:$C$402,B_KKAuf!$D77)</f>
        <v>0</v>
      </c>
      <c r="Q77" s="243">
        <f>SUMIFS(D4_WAV!$K$5:$K$54,D4_WAV!$A$5:$A$54,$B77,D4_WAV!$C$5:$C$54,$D77,D4_WAV!$B$5:$B$54,"&lt;&gt;"&amp;"geleistete Anzahlungen auf immaterielle Vermögensgegenstände",D4_WAV!$B$5:$B$54,"&lt;&gt;"&amp;"geleistete Anzahlungen und Anlagen im Bau des Sachanlagevermögens",D4_WAV!$B$5:$B$54,"&lt;&gt;"&amp;"Geschäfts- oder Firmenwert")</f>
        <v>0</v>
      </c>
      <c r="R77" s="243">
        <f>SUMIFS(D5_BKZ_NAKB_SoPo!$J$5:$J$54,D5_BKZ_NAKB_SoPo!$A$5:$A$54,$B77,D5_BKZ_NAKB_SoPo!$C$5:$C$54,B_KKAuf!$D77)</f>
        <v>0</v>
      </c>
      <c r="S77" s="243">
        <f>SUMIFS(D1_SAV!$W$7:$W$402,D1_SAV!$A$7:$A$402,$B77,D1_SAV!$C$7:$C$402,B_KKAuf!$D77)</f>
        <v>0</v>
      </c>
      <c r="T77" s="243">
        <f>SUMIFS(D4_WAV!$M$5:$M$54,D4_WAV!$A$5:$A$54,$B77,D4_WAV!$C$5:$C$54,$D77,D4_WAV!$B$5:$B$54,"&lt;&gt;"&amp;"geleistete Anzahlungen auf immaterielle Vermögensgegenstände",D4_WAV!$B$5:$B$54,"&lt;&gt;"&amp;"geleistete Anzahlungen und Anlagen im Bau des Sachanlagevermögens",D4_WAV!$B$5:$B$54,"&lt;&gt;"&amp;"Geschäfts- oder Firmenwert")</f>
        <v>0</v>
      </c>
      <c r="U77" s="243">
        <f>SUMIFS(D5_BKZ_NAKB_SoPo!$K$5:$K$54,D5_BKZ_NAKB_SoPo!$A$5:$A$54,$B77,D5_BKZ_NAKB_SoPo!$C$5:$C$54,B_KKAuf!$D77)</f>
        <v>0</v>
      </c>
      <c r="V77" s="243">
        <f t="shared" si="11"/>
        <v>0</v>
      </c>
      <c r="W77" s="200">
        <f>VLOOKUP(D77,A_Stammdaten!$E$88:$G$94,2,0)</f>
        <v>0</v>
      </c>
      <c r="X77" s="200">
        <f>VLOOKUP($D77,A_Stammdaten!$A$76:$B$82,2,0)</f>
        <v>0</v>
      </c>
      <c r="Y77" s="200" t="str">
        <f>IF(D77&gt;A_Stammdaten!$B$9,"",ROUND(0.4*W77+0.6*X77,4))</f>
        <v/>
      </c>
      <c r="Z77" s="277">
        <f t="shared" si="25"/>
        <v>0</v>
      </c>
    </row>
    <row r="78" spans="1:26" x14ac:dyDescent="0.2">
      <c r="A78" s="332">
        <f>A_Stammdaten!A109</f>
        <v>0</v>
      </c>
      <c r="B78" s="40">
        <f>A$78</f>
        <v>0</v>
      </c>
      <c r="C78" s="335">
        <f>A_Stammdaten!B$109</f>
        <v>0</v>
      </c>
      <c r="D78" s="47">
        <v>2022</v>
      </c>
      <c r="E78" s="228">
        <f t="shared" si="20"/>
        <v>0</v>
      </c>
      <c r="F78" s="228">
        <f t="shared" si="23"/>
        <v>0</v>
      </c>
      <c r="G78" s="229">
        <f>_xlfn.IFNA((K78*VLOOKUP(D78,A_Stammdaten!$E$88:$G$94,3,0)+V78*VLOOKUP(D78,A_Stammdaten!$E$88:$G$94,2,0))*0.4*0.035*VLOOKUP(B78,A_Stammdaten!$A$99:$E$119,5,0),0)</f>
        <v>0</v>
      </c>
      <c r="H78" s="230">
        <f t="shared" si="21"/>
        <v>0</v>
      </c>
      <c r="I78" s="248">
        <f>SUMIFS(D1_SAV!$V$7:$V$402,D1_SAV!$A$7:$A$402,$B78,D1_SAV!$C$7:$C$402,$D78)</f>
        <v>0</v>
      </c>
      <c r="J78" s="239">
        <f>SUMIFS(D4_WAV!$L$5:$L$54,D4_WAV!$A$5:$A$54,$B78,D4_WAV!$C$5:$C$54,D78)
-SUMIFS(D4_WAV!$L$5:$L$54,D4_WAV!$A$5:$A$54,$B78,D4_WAV!$B$5:$B$54,"Geschäfts- oder Firmenwert",D4_WAV!$C$5:$C$54,D78)</f>
        <v>0</v>
      </c>
      <c r="K78" s="239">
        <f>AVERAGE(SUMIFS(D4_WAV!$K$5:$K$54,D4_WAV!$A$5:$A$54,B_KKAuf!$B78,D4_WAV!$C$5:$C$54,B_KKAuf!D78,D4_WAV!$B$5:$B$54,"geleistete Anzahlungen und Anlagen im Bau des Sachanlagevermögens"),SUMIFS(D4_WAV!$M$5:$M$54,D4_WAV!$A$5:$A$54,B_KKAuf!$B78,D4_WAV!$C$5:$C$54,B_KKAuf!D78,D4_WAV!$B$5:$B$54,"geleistete Anzahlungen und Anlagen im Bau des Sachanlagevermögens"))
+AVERAGE(SUMIFS(D4_WAV!$K$5:$K$54,D4_WAV!$A$5:$A$54,B_KKAuf!$B78,D4_WAV!$C$5:$C$54,B_KKAuf!D78,D4_WAV!$B$5:$B$54,"geleistete Anzahlungen auf immaterielle Vermögensgegenstände"),SUMIFS(D4_WAV!$M$5:$M$54,D4_WAV!$A$5:$A$54,B_KKAuf!$B78,D4_WAV!$C$5:$C$54,B_KKAuf!D78,D4_WAV!$B$5:$B$54,"geleistete Anzahlungen auf immaterielle Vermögensgegenstände"))</f>
        <v>0</v>
      </c>
      <c r="L78" s="197">
        <f>IF(B78="","",VLOOKUP(D78,A_Stammdaten!$E$88:$G$94,3,0))</f>
        <v>5.0700000000000002E-2</v>
      </c>
      <c r="M78" s="197">
        <f>IF(D78&gt;A_Stammdaten!$B$9,"",VLOOKUP(A_Stammdaten!$B$9,A_Stammdaten!$A$76:$B$82,2,0))</f>
        <v>3.6600000000000001E-2</v>
      </c>
      <c r="N78" s="197">
        <f>IF(D78&gt;A_Stammdaten!$B$9,"",ROUND(0.4*L78+0.6*M78,4))</f>
        <v>4.2200000000000001E-2</v>
      </c>
      <c r="O78" s="239">
        <f t="shared" si="24"/>
        <v>0</v>
      </c>
      <c r="P78" s="239">
        <f>SUMIFS(D1_SAV!$U$7:$U$402,D1_SAV!$A$7:$A$402,$B78,D1_SAV!$C$7:$C$402,B_KKAuf!$D78)</f>
        <v>0</v>
      </c>
      <c r="Q78" s="239">
        <f>SUMIFS(D4_WAV!$K$5:$K$54,D4_WAV!$A$5:$A$54,$B78,D4_WAV!$C$5:$C$54,$D78,D4_WAV!$B$5:$B$54,"&lt;&gt;"&amp;"geleistete Anzahlungen auf immaterielle Vermögensgegenstände",D4_WAV!$B$5:$B$54,"&lt;&gt;"&amp;"geleistete Anzahlungen und Anlagen im Bau des Sachanlagevermögens",D4_WAV!$B$5:$B$54,"&lt;&gt;"&amp;"Geschäfts- oder Firmenwert")</f>
        <v>0</v>
      </c>
      <c r="R78" s="239">
        <f>SUMIFS(D5_BKZ_NAKB_SoPo!$J$5:$J$54,D5_BKZ_NAKB_SoPo!$A$5:$A$54,$B78,D5_BKZ_NAKB_SoPo!$C$5:$C$54,B_KKAuf!$D78)</f>
        <v>0</v>
      </c>
      <c r="S78" s="239">
        <f>SUMIFS(D1_SAV!$W$7:$W$402,D1_SAV!$A$7:$A$402,$B78,D1_SAV!$C$7:$C$402,B_KKAuf!$D78)</f>
        <v>0</v>
      </c>
      <c r="T78" s="239">
        <f>SUMIFS(D4_WAV!$M$5:$M$54,D4_WAV!$A$5:$A$54,$B78,D4_WAV!$C$5:$C$54,$D78,D4_WAV!$B$5:$B$54,"&lt;&gt;"&amp;"geleistete Anzahlungen auf immaterielle Vermögensgegenstände",D4_WAV!$B$5:$B$54,"&lt;&gt;"&amp;"geleistete Anzahlungen und Anlagen im Bau des Sachanlagevermögens",D4_WAV!$B$5:$B$54,"&lt;&gt;"&amp;"Geschäfts- oder Firmenwert")</f>
        <v>0</v>
      </c>
      <c r="U78" s="239">
        <f>SUMIFS(D5_BKZ_NAKB_SoPo!$K$5:$K$54,D5_BKZ_NAKB_SoPo!$A$5:$A$54,$B78,D5_BKZ_NAKB_SoPo!$C$5:$C$54,B_KKAuf!$D78)</f>
        <v>0</v>
      </c>
      <c r="V78" s="239">
        <f t="shared" si="11"/>
        <v>0</v>
      </c>
      <c r="W78" s="197">
        <f>VLOOKUP(D78,A_Stammdaten!$E$88:$G$94,2,0)</f>
        <v>5.0700000000000002E-2</v>
      </c>
      <c r="X78" s="197">
        <f>VLOOKUP($D78,A_Stammdaten!$A$76:$B$82,2,0)</f>
        <v>2.9100000000000001E-2</v>
      </c>
      <c r="Y78" s="197">
        <f>IF(D78&gt;A_Stammdaten!$B$9,"",ROUND(0.4*W78+0.6*X78,4))</f>
        <v>3.7699999999999997E-2</v>
      </c>
      <c r="Z78" s="275">
        <f t="shared" si="25"/>
        <v>0</v>
      </c>
    </row>
    <row r="79" spans="1:26" x14ac:dyDescent="0.2">
      <c r="A79" s="333"/>
      <c r="B79" s="24">
        <f t="shared" ref="B79:B84" si="26">A$78</f>
        <v>0</v>
      </c>
      <c r="C79" s="336"/>
      <c r="D79" s="48">
        <v>2023</v>
      </c>
      <c r="E79" s="223">
        <f t="shared" si="20"/>
        <v>0</v>
      </c>
      <c r="F79" s="223">
        <f t="shared" si="23"/>
        <v>0</v>
      </c>
      <c r="G79" s="221">
        <f>_xlfn.IFNA((K79*VLOOKUP(D79,A_Stammdaten!$E$88:$G$94,3,0)+V79*VLOOKUP(D79,A_Stammdaten!$E$88:$G$94,2,0))*0.4*0.035*VLOOKUP(B79,A_Stammdaten!$A$99:$E$119,5,0),0)</f>
        <v>0</v>
      </c>
      <c r="H79" s="224">
        <f t="shared" si="21"/>
        <v>0</v>
      </c>
      <c r="I79" s="246">
        <f>SUMIFS(D1_SAV!$V$7:$V$402,D1_SAV!$A$7:$A$402,$B79,D1_SAV!$C$7:$C$402,$D79)</f>
        <v>0</v>
      </c>
      <c r="J79" s="241">
        <f>SUMIFS(D4_WAV!$L$5:$L$54,D4_WAV!$A$5:$A$54,$B79,D4_WAV!$C$5:$C$54,D79)
-SUMIFS(D4_WAV!$L$5:$L$54,D4_WAV!$A$5:$A$54,$B79,D4_WAV!$B$5:$B$54,"Geschäfts- oder Firmenwert",D4_WAV!$C$5:$C$54,D79)</f>
        <v>0</v>
      </c>
      <c r="K79" s="241">
        <f>AVERAGE(SUMIFS(D4_WAV!$K$5:$K$54,D4_WAV!$A$5:$A$54,B_KKAuf!$B79,D4_WAV!$C$5:$C$54,B_KKAuf!D79,D4_WAV!$B$5:$B$54,"geleistete Anzahlungen und Anlagen im Bau des Sachanlagevermögens"),SUMIFS(D4_WAV!$M$5:$M$54,D4_WAV!$A$5:$A$54,B_KKAuf!$B79,D4_WAV!$C$5:$C$54,B_KKAuf!D79,D4_WAV!$B$5:$B$54,"geleistete Anzahlungen und Anlagen im Bau des Sachanlagevermögens"))
+AVERAGE(SUMIFS(D4_WAV!$K$5:$K$54,D4_WAV!$A$5:$A$54,B_KKAuf!$B79,D4_WAV!$C$5:$C$54,B_KKAuf!D79,D4_WAV!$B$5:$B$54,"geleistete Anzahlungen auf immaterielle Vermögensgegenstände"),SUMIFS(D4_WAV!$M$5:$M$54,D4_WAV!$A$5:$A$54,B_KKAuf!$B79,D4_WAV!$C$5:$C$54,B_KKAuf!D79,D4_WAV!$B$5:$B$54,"geleistete Anzahlungen auf immaterielle Vermögensgegenstände"))</f>
        <v>0</v>
      </c>
      <c r="L79" s="199">
        <f>IF(B79="","",VLOOKUP(D79,A_Stammdaten!$E$88:$G$94,3,0))</f>
        <v>5.0700000000000002E-2</v>
      </c>
      <c r="M79" s="199">
        <f>IF(D79&gt;A_Stammdaten!$B$9,"",VLOOKUP(A_Stammdaten!$B$9,A_Stammdaten!$A$76:$B$82,2,0))</f>
        <v>3.6600000000000001E-2</v>
      </c>
      <c r="N79" s="199">
        <f>IF(D79&gt;A_Stammdaten!$B$9,"",ROUND(0.4*L79+0.6*M79,4))</f>
        <v>4.2200000000000001E-2</v>
      </c>
      <c r="O79" s="241">
        <f t="shared" si="24"/>
        <v>0</v>
      </c>
      <c r="P79" s="241">
        <f>SUMIFS(D1_SAV!$U$7:$U$402,D1_SAV!$A$7:$A$402,$B79,D1_SAV!$C$7:$C$402,B_KKAuf!$D79)</f>
        <v>0</v>
      </c>
      <c r="Q79" s="241">
        <f>SUMIFS(D4_WAV!$K$5:$K$54,D4_WAV!$A$5:$A$54,$B79,D4_WAV!$C$5:$C$54,$D79,D4_WAV!$B$5:$B$54,"&lt;&gt;"&amp;"geleistete Anzahlungen auf immaterielle Vermögensgegenstände",D4_WAV!$B$5:$B$54,"&lt;&gt;"&amp;"geleistete Anzahlungen und Anlagen im Bau des Sachanlagevermögens",D4_WAV!$B$5:$B$54,"&lt;&gt;"&amp;"Geschäfts- oder Firmenwert")</f>
        <v>0</v>
      </c>
      <c r="R79" s="241">
        <f>SUMIFS(D5_BKZ_NAKB_SoPo!$J$5:$J$54,D5_BKZ_NAKB_SoPo!$A$5:$A$54,$B79,D5_BKZ_NAKB_SoPo!$C$5:$C$54,B_KKAuf!$D79)</f>
        <v>0</v>
      </c>
      <c r="S79" s="241">
        <f>SUMIFS(D1_SAV!$W$7:$W$402,D1_SAV!$A$7:$A$402,$B79,D1_SAV!$C$7:$C$402,B_KKAuf!$D79)</f>
        <v>0</v>
      </c>
      <c r="T79" s="241">
        <f>SUMIFS(D4_WAV!$M$5:$M$54,D4_WAV!$A$5:$A$54,$B79,D4_WAV!$C$5:$C$54,$D79,D4_WAV!$B$5:$B$54,"&lt;&gt;"&amp;"geleistete Anzahlungen auf immaterielle Vermögensgegenstände",D4_WAV!$B$5:$B$54,"&lt;&gt;"&amp;"geleistete Anzahlungen und Anlagen im Bau des Sachanlagevermögens",D4_WAV!$B$5:$B$54,"&lt;&gt;"&amp;"Geschäfts- oder Firmenwert")</f>
        <v>0</v>
      </c>
      <c r="U79" s="241">
        <f>SUMIFS(D5_BKZ_NAKB_SoPo!$K$5:$K$54,D5_BKZ_NAKB_SoPo!$A$5:$A$54,$B79,D5_BKZ_NAKB_SoPo!$C$5:$C$54,B_KKAuf!$D79)</f>
        <v>0</v>
      </c>
      <c r="V79" s="241">
        <f t="shared" si="11"/>
        <v>0</v>
      </c>
      <c r="W79" s="199">
        <f>VLOOKUP(D79,A_Stammdaten!$E$88:$G$94,2,0)</f>
        <v>5.0700000000000002E-2</v>
      </c>
      <c r="X79" s="199">
        <f>VLOOKUP($D79,A_Stammdaten!$A$76:$B$82,2,0)</f>
        <v>4.3799999999999999E-2</v>
      </c>
      <c r="Y79" s="199">
        <f>IF(D79&gt;A_Stammdaten!$B$9,"",ROUND(0.4*W79+0.6*X79,4))</f>
        <v>4.6600000000000003E-2</v>
      </c>
      <c r="Z79" s="276">
        <f t="shared" si="25"/>
        <v>0</v>
      </c>
    </row>
    <row r="80" spans="1:26" x14ac:dyDescent="0.2">
      <c r="A80" s="333"/>
      <c r="B80" s="24">
        <f t="shared" si="26"/>
        <v>0</v>
      </c>
      <c r="C80" s="336"/>
      <c r="D80" s="48">
        <v>2024</v>
      </c>
      <c r="E80" s="223">
        <f t="shared" si="20"/>
        <v>0</v>
      </c>
      <c r="F80" s="223">
        <f t="shared" si="23"/>
        <v>0</v>
      </c>
      <c r="G80" s="221">
        <f>_xlfn.IFNA((K80*VLOOKUP(D80,A_Stammdaten!$E$88:$G$94,3,0)+V80*VLOOKUP(D80,A_Stammdaten!$E$88:$G$94,2,0))*0.4*0.035*VLOOKUP(B80,A_Stammdaten!$A$99:$E$119,5,0),0)</f>
        <v>0</v>
      </c>
      <c r="H80" s="224">
        <f t="shared" si="21"/>
        <v>0</v>
      </c>
      <c r="I80" s="246">
        <f>SUMIFS(D1_SAV!$V$7:$V$402,D1_SAV!$A$7:$A$402,$B80,D1_SAV!$C$7:$C$402,$D80)</f>
        <v>0</v>
      </c>
      <c r="J80" s="241">
        <f>SUMIFS(D4_WAV!$L$5:$L$54,D4_WAV!$A$5:$A$54,$B80,D4_WAV!$C$5:$C$54,D80)
-SUMIFS(D4_WAV!$L$5:$L$54,D4_WAV!$A$5:$A$54,$B80,D4_WAV!$B$5:$B$54,"Geschäfts- oder Firmenwert",D4_WAV!$C$5:$C$54,D80)</f>
        <v>0</v>
      </c>
      <c r="K80" s="241">
        <f>AVERAGE(SUMIFS(D4_WAV!$K$5:$K$54,D4_WAV!$A$5:$A$54,B_KKAuf!$B80,D4_WAV!$C$5:$C$54,B_KKAuf!D80,D4_WAV!$B$5:$B$54,"geleistete Anzahlungen und Anlagen im Bau des Sachanlagevermögens"),SUMIFS(D4_WAV!$M$5:$M$54,D4_WAV!$A$5:$A$54,B_KKAuf!$B80,D4_WAV!$C$5:$C$54,B_KKAuf!D80,D4_WAV!$B$5:$B$54,"geleistete Anzahlungen und Anlagen im Bau des Sachanlagevermögens"))
+AVERAGE(SUMIFS(D4_WAV!$K$5:$K$54,D4_WAV!$A$5:$A$54,B_KKAuf!$B80,D4_WAV!$C$5:$C$54,B_KKAuf!D80,D4_WAV!$B$5:$B$54,"geleistete Anzahlungen auf immaterielle Vermögensgegenstände"),SUMIFS(D4_WAV!$M$5:$M$54,D4_WAV!$A$5:$A$54,B_KKAuf!$B80,D4_WAV!$C$5:$C$54,B_KKAuf!D80,D4_WAV!$B$5:$B$54,"geleistete Anzahlungen auf immaterielle Vermögensgegenstände"))</f>
        <v>0</v>
      </c>
      <c r="L80" s="199">
        <f>IF(B80="","",VLOOKUP(D80,A_Stammdaten!$E$88:$G$94,3,0))</f>
        <v>7.2599999999999998E-2</v>
      </c>
      <c r="M80" s="199">
        <f>IF(D80&gt;A_Stammdaten!$B$9,"",VLOOKUP(A_Stammdaten!$B$9,A_Stammdaten!$A$76:$B$82,2,0))</f>
        <v>3.6600000000000001E-2</v>
      </c>
      <c r="N80" s="199">
        <f>IF(D80&gt;A_Stammdaten!$B$9,"",ROUND(0.4*L80+0.6*M80,4))</f>
        <v>5.0999999999999997E-2</v>
      </c>
      <c r="O80" s="241">
        <f t="shared" si="24"/>
        <v>0</v>
      </c>
      <c r="P80" s="241">
        <f>SUMIFS(D1_SAV!$U$7:$U$402,D1_SAV!$A$7:$A$402,$B80,D1_SAV!$C$7:$C$402,B_KKAuf!$D80)</f>
        <v>0</v>
      </c>
      <c r="Q80" s="241">
        <f>SUMIFS(D4_WAV!$K$5:$K$54,D4_WAV!$A$5:$A$54,$B80,D4_WAV!$C$5:$C$54,$D80,D4_WAV!$B$5:$B$54,"&lt;&gt;"&amp;"geleistete Anzahlungen auf immaterielle Vermögensgegenstände",D4_WAV!$B$5:$B$54,"&lt;&gt;"&amp;"geleistete Anzahlungen und Anlagen im Bau des Sachanlagevermögens",D4_WAV!$B$5:$B$54,"&lt;&gt;"&amp;"Geschäfts- oder Firmenwert")</f>
        <v>0</v>
      </c>
      <c r="R80" s="241">
        <f>SUMIFS(D5_BKZ_NAKB_SoPo!$J$5:$J$54,D5_BKZ_NAKB_SoPo!$A$5:$A$54,$B80,D5_BKZ_NAKB_SoPo!$C$5:$C$54,B_KKAuf!$D80)</f>
        <v>0</v>
      </c>
      <c r="S80" s="241">
        <f>SUMIFS(D1_SAV!$W$7:$W$402,D1_SAV!$A$7:$A$402,$B80,D1_SAV!$C$7:$C$402,B_KKAuf!$D80)</f>
        <v>0</v>
      </c>
      <c r="T80" s="241">
        <f>SUMIFS(D4_WAV!$M$5:$M$54,D4_WAV!$A$5:$A$54,$B80,D4_WAV!$C$5:$C$54,$D80,D4_WAV!$B$5:$B$54,"&lt;&gt;"&amp;"geleistete Anzahlungen auf immaterielle Vermögensgegenstände",D4_WAV!$B$5:$B$54,"&lt;&gt;"&amp;"geleistete Anzahlungen und Anlagen im Bau des Sachanlagevermögens",D4_WAV!$B$5:$B$54,"&lt;&gt;"&amp;"Geschäfts- oder Firmenwert")</f>
        <v>0</v>
      </c>
      <c r="U80" s="241">
        <f>SUMIFS(D5_BKZ_NAKB_SoPo!$K$5:$K$54,D5_BKZ_NAKB_SoPo!$A$5:$A$54,$B80,D5_BKZ_NAKB_SoPo!$C$5:$C$54,B_KKAuf!$D80)</f>
        <v>0</v>
      </c>
      <c r="V80" s="241">
        <f t="shared" ref="V80:V105" si="27">AVERAGE(SUM(P80:Q80,-R80),SUM(S80:T80,-U80))</f>
        <v>0</v>
      </c>
      <c r="W80" s="199">
        <f>VLOOKUP(D80,A_Stammdaten!$E$88:$G$94,2,0)</f>
        <v>6.93E-2</v>
      </c>
      <c r="X80" s="199">
        <f>VLOOKUP($D80,A_Stammdaten!$A$76:$B$82,2,0)</f>
        <v>3.8699999999999998E-2</v>
      </c>
      <c r="Y80" s="199">
        <f>IF(D80&gt;A_Stammdaten!$B$9,"",ROUND(0.4*W80+0.6*X80,4))</f>
        <v>5.0900000000000001E-2</v>
      </c>
      <c r="Z80" s="276">
        <f t="shared" si="25"/>
        <v>0</v>
      </c>
    </row>
    <row r="81" spans="1:26" x14ac:dyDescent="0.2">
      <c r="A81" s="333"/>
      <c r="B81" s="24">
        <f t="shared" si="26"/>
        <v>0</v>
      </c>
      <c r="C81" s="336"/>
      <c r="D81" s="48">
        <v>2025</v>
      </c>
      <c r="E81" s="223">
        <f t="shared" si="20"/>
        <v>0</v>
      </c>
      <c r="F81" s="223">
        <f t="shared" si="23"/>
        <v>0</v>
      </c>
      <c r="G81" s="221">
        <f>_xlfn.IFNA((K81*VLOOKUP(D81,A_Stammdaten!$E$88:$G$94,3,0)+V81*VLOOKUP(D81,A_Stammdaten!$E$88:$G$94,2,0))*0.4*0.035*VLOOKUP(B81,A_Stammdaten!$A$99:$E$119,5,0),0)</f>
        <v>0</v>
      </c>
      <c r="H81" s="224">
        <f t="shared" si="21"/>
        <v>0</v>
      </c>
      <c r="I81" s="246">
        <f>SUMIFS(D1_SAV!$V$7:$V$402,D1_SAV!$A$7:$A$402,$B81,D1_SAV!$C$7:$C$402,$D81)</f>
        <v>0</v>
      </c>
      <c r="J81" s="241">
        <f>SUMIFS(D4_WAV!$L$5:$L$54,D4_WAV!$A$5:$A$54,$B81,D4_WAV!$C$5:$C$54,D81)
-SUMIFS(D4_WAV!$L$5:$L$54,D4_WAV!$A$5:$A$54,$B81,D4_WAV!$B$5:$B$54,"Geschäfts- oder Firmenwert",D4_WAV!$C$5:$C$54,D81)</f>
        <v>0</v>
      </c>
      <c r="K81" s="241">
        <f>AVERAGE(SUMIFS(D4_WAV!$K$5:$K$54,D4_WAV!$A$5:$A$54,B_KKAuf!$B81,D4_WAV!$C$5:$C$54,B_KKAuf!D81,D4_WAV!$B$5:$B$54,"geleistete Anzahlungen und Anlagen im Bau des Sachanlagevermögens"),SUMIFS(D4_WAV!$M$5:$M$54,D4_WAV!$A$5:$A$54,B_KKAuf!$B81,D4_WAV!$C$5:$C$54,B_KKAuf!D81,D4_WAV!$B$5:$B$54,"geleistete Anzahlungen und Anlagen im Bau des Sachanlagevermögens"))
+AVERAGE(SUMIFS(D4_WAV!$K$5:$K$54,D4_WAV!$A$5:$A$54,B_KKAuf!$B81,D4_WAV!$C$5:$C$54,B_KKAuf!D81,D4_WAV!$B$5:$B$54,"geleistete Anzahlungen auf immaterielle Vermögensgegenstände"),SUMIFS(D4_WAV!$M$5:$M$54,D4_WAV!$A$5:$A$54,B_KKAuf!$B81,D4_WAV!$C$5:$C$54,B_KKAuf!D81,D4_WAV!$B$5:$B$54,"geleistete Anzahlungen auf immaterielle Vermögensgegenstände"))</f>
        <v>0</v>
      </c>
      <c r="L81" s="199">
        <f>IF(B81="","",VLOOKUP(D81,A_Stammdaten!$E$88:$G$94,3,0))</f>
        <v>7.2599999999999998E-2</v>
      </c>
      <c r="M81" s="199">
        <f>IF(D81&gt;A_Stammdaten!$B$9,"",VLOOKUP(A_Stammdaten!$B$9,A_Stammdaten!$A$76:$B$82,2,0))</f>
        <v>3.6600000000000001E-2</v>
      </c>
      <c r="N81" s="199">
        <f>IF(D81&gt;A_Stammdaten!$B$9,"",ROUND(0.4*L81+0.6*M81,4))</f>
        <v>5.0999999999999997E-2</v>
      </c>
      <c r="O81" s="241">
        <f t="shared" si="24"/>
        <v>0</v>
      </c>
      <c r="P81" s="241">
        <f>SUMIFS(D1_SAV!$U$7:$U$402,D1_SAV!$A$7:$A$402,$B81,D1_SAV!$C$7:$C$402,B_KKAuf!$D81)</f>
        <v>0</v>
      </c>
      <c r="Q81" s="241">
        <f>SUMIFS(D4_WAV!$K$5:$K$54,D4_WAV!$A$5:$A$54,$B81,D4_WAV!$C$5:$C$54,$D81,D4_WAV!$B$5:$B$54,"&lt;&gt;"&amp;"geleistete Anzahlungen auf immaterielle Vermögensgegenstände",D4_WAV!$B$5:$B$54,"&lt;&gt;"&amp;"geleistete Anzahlungen und Anlagen im Bau des Sachanlagevermögens",D4_WAV!$B$5:$B$54,"&lt;&gt;"&amp;"Geschäfts- oder Firmenwert")</f>
        <v>0</v>
      </c>
      <c r="R81" s="241">
        <f>SUMIFS(D5_BKZ_NAKB_SoPo!$J$5:$J$54,D5_BKZ_NAKB_SoPo!$A$5:$A$54,$B81,D5_BKZ_NAKB_SoPo!$C$5:$C$54,B_KKAuf!$D81)</f>
        <v>0</v>
      </c>
      <c r="S81" s="241">
        <f>SUMIFS(D1_SAV!$W$7:$W$402,D1_SAV!$A$7:$A$402,$B81,D1_SAV!$C$7:$C$402,B_KKAuf!$D81)</f>
        <v>0</v>
      </c>
      <c r="T81" s="241">
        <f>SUMIFS(D4_WAV!$M$5:$M$54,D4_WAV!$A$5:$A$54,$B81,D4_WAV!$C$5:$C$54,$D81,D4_WAV!$B$5:$B$54,"&lt;&gt;"&amp;"geleistete Anzahlungen auf immaterielle Vermögensgegenstände",D4_WAV!$B$5:$B$54,"&lt;&gt;"&amp;"geleistete Anzahlungen und Anlagen im Bau des Sachanlagevermögens",D4_WAV!$B$5:$B$54,"&lt;&gt;"&amp;"Geschäfts- oder Firmenwert")</f>
        <v>0</v>
      </c>
      <c r="U81" s="241">
        <f>SUMIFS(D5_BKZ_NAKB_SoPo!$K$5:$K$54,D5_BKZ_NAKB_SoPo!$A$5:$A$54,$B81,D5_BKZ_NAKB_SoPo!$C$5:$C$54,B_KKAuf!$D81)</f>
        <v>0</v>
      </c>
      <c r="V81" s="241">
        <f t="shared" si="27"/>
        <v>0</v>
      </c>
      <c r="W81" s="199">
        <f>VLOOKUP(D81,A_Stammdaten!$E$88:$G$94,2,0)</f>
        <v>7.0099999999999996E-2</v>
      </c>
      <c r="X81" s="199">
        <f>VLOOKUP($D81,A_Stammdaten!$A$76:$B$82,2,0)</f>
        <v>3.6600000000000001E-2</v>
      </c>
      <c r="Y81" s="199">
        <f>IF(D81&gt;A_Stammdaten!$B$9,"",ROUND(0.4*W81+0.6*X81,4))</f>
        <v>0.05</v>
      </c>
      <c r="Z81" s="276">
        <f t="shared" si="25"/>
        <v>0</v>
      </c>
    </row>
    <row r="82" spans="1:26" x14ac:dyDescent="0.2">
      <c r="A82" s="333"/>
      <c r="B82" s="24">
        <f t="shared" si="26"/>
        <v>0</v>
      </c>
      <c r="C82" s="336"/>
      <c r="D82" s="48">
        <v>2026</v>
      </c>
      <c r="E82" s="223">
        <f t="shared" si="20"/>
        <v>0</v>
      </c>
      <c r="F82" s="223">
        <f t="shared" si="23"/>
        <v>0</v>
      </c>
      <c r="G82" s="221">
        <f>_xlfn.IFNA((K82*VLOOKUP(D82,A_Stammdaten!$E$88:$G$94,3,0)+V82*VLOOKUP(D82,A_Stammdaten!$E$88:$G$94,2,0))*0.4*0.035*VLOOKUP(B82,A_Stammdaten!$A$99:$E$119,5,0),0)</f>
        <v>0</v>
      </c>
      <c r="H82" s="224">
        <f t="shared" si="21"/>
        <v>0</v>
      </c>
      <c r="I82" s="246">
        <f>SUMIFS(D1_SAV!$V$7:$V$402,D1_SAV!$A$7:$A$402,$B82,D1_SAV!$C$7:$C$402,$D82)</f>
        <v>0</v>
      </c>
      <c r="J82" s="241">
        <f>SUMIFS(D4_WAV!$L$5:$L$54,D4_WAV!$A$5:$A$54,$B82,D4_WAV!$C$5:$C$54,D82)
-SUMIFS(D4_WAV!$L$5:$L$54,D4_WAV!$A$5:$A$54,$B82,D4_WAV!$B$5:$B$54,"Geschäfts- oder Firmenwert",D4_WAV!$C$5:$C$54,D82)</f>
        <v>0</v>
      </c>
      <c r="K82" s="241">
        <f>AVERAGE(SUMIFS(D4_WAV!$K$5:$K$54,D4_WAV!$A$5:$A$54,B_KKAuf!$B82,D4_WAV!$C$5:$C$54,B_KKAuf!D82,D4_WAV!$B$5:$B$54,"geleistete Anzahlungen und Anlagen im Bau des Sachanlagevermögens"),SUMIFS(D4_WAV!$M$5:$M$54,D4_WAV!$A$5:$A$54,B_KKAuf!$B82,D4_WAV!$C$5:$C$54,B_KKAuf!D82,D4_WAV!$B$5:$B$54,"geleistete Anzahlungen und Anlagen im Bau des Sachanlagevermögens"))
+AVERAGE(SUMIFS(D4_WAV!$K$5:$K$54,D4_WAV!$A$5:$A$54,B_KKAuf!$B82,D4_WAV!$C$5:$C$54,B_KKAuf!D82,D4_WAV!$B$5:$B$54,"geleistete Anzahlungen auf immaterielle Vermögensgegenstände"),SUMIFS(D4_WAV!$M$5:$M$54,D4_WAV!$A$5:$A$54,B_KKAuf!$B82,D4_WAV!$C$5:$C$54,B_KKAuf!D82,D4_WAV!$B$5:$B$54,"geleistete Anzahlungen auf immaterielle Vermögensgegenstände"))</f>
        <v>0</v>
      </c>
      <c r="L82" s="199">
        <f>IF(B82="","",VLOOKUP(D82,A_Stammdaten!$E$88:$G$94,3,0))</f>
        <v>7.2599999999999998E-2</v>
      </c>
      <c r="M82" s="199">
        <f>IF(D82&gt;A_Stammdaten!$B$9,"",VLOOKUP(A_Stammdaten!$B$9,A_Stammdaten!$A$76:$B$82,2,0))</f>
        <v>3.6600000000000001E-2</v>
      </c>
      <c r="N82" s="199">
        <f>IF(D82&gt;A_Stammdaten!$B$9,"",ROUND(0.4*L82+0.6*M82,4))</f>
        <v>5.0999999999999997E-2</v>
      </c>
      <c r="O82" s="241">
        <f t="shared" si="24"/>
        <v>0</v>
      </c>
      <c r="P82" s="241">
        <f>SUMIFS(D1_SAV!$U$7:$U$402,D1_SAV!$A$7:$A$402,$B82,D1_SAV!$C$7:$C$402,B_KKAuf!$D82)</f>
        <v>0</v>
      </c>
      <c r="Q82" s="241">
        <f>SUMIFS(D4_WAV!$K$5:$K$54,D4_WAV!$A$5:$A$54,$B82,D4_WAV!$C$5:$C$54,$D82,D4_WAV!$B$5:$B$54,"&lt;&gt;"&amp;"geleistete Anzahlungen auf immaterielle Vermögensgegenstände",D4_WAV!$B$5:$B$54,"&lt;&gt;"&amp;"geleistete Anzahlungen und Anlagen im Bau des Sachanlagevermögens",D4_WAV!$B$5:$B$54,"&lt;&gt;"&amp;"Geschäfts- oder Firmenwert")</f>
        <v>0</v>
      </c>
      <c r="R82" s="241">
        <f>SUMIFS(D5_BKZ_NAKB_SoPo!$J$5:$J$54,D5_BKZ_NAKB_SoPo!$A$5:$A$54,$B82,D5_BKZ_NAKB_SoPo!$C$5:$C$54,B_KKAuf!$D82)</f>
        <v>0</v>
      </c>
      <c r="S82" s="241">
        <f>SUMIFS(D1_SAV!$W$7:$W$402,D1_SAV!$A$7:$A$402,$B82,D1_SAV!$C$7:$C$402,B_KKAuf!$D82)</f>
        <v>0</v>
      </c>
      <c r="T82" s="241">
        <f>SUMIFS(D4_WAV!$M$5:$M$54,D4_WAV!$A$5:$A$54,$B82,D4_WAV!$C$5:$C$54,$D82,D4_WAV!$B$5:$B$54,"&lt;&gt;"&amp;"geleistete Anzahlungen auf immaterielle Vermögensgegenstände",D4_WAV!$B$5:$B$54,"&lt;&gt;"&amp;"geleistete Anzahlungen und Anlagen im Bau des Sachanlagevermögens",D4_WAV!$B$5:$B$54,"&lt;&gt;"&amp;"Geschäfts- oder Firmenwert")</f>
        <v>0</v>
      </c>
      <c r="U82" s="241">
        <f>SUMIFS(D5_BKZ_NAKB_SoPo!$K$5:$K$54,D5_BKZ_NAKB_SoPo!$A$5:$A$54,$B82,D5_BKZ_NAKB_SoPo!$C$5:$C$54,B_KKAuf!$D82)</f>
        <v>0</v>
      </c>
      <c r="V82" s="241">
        <f t="shared" si="27"/>
        <v>0</v>
      </c>
      <c r="W82" s="199">
        <f>VLOOKUP(D82,A_Stammdaten!$E$88:$G$94,2,0)</f>
        <v>7.2599999999999998E-2</v>
      </c>
      <c r="X82" s="199">
        <f>VLOOKUP($D82,A_Stammdaten!$A$76:$B$82,2,0)</f>
        <v>3.6600000000000001E-2</v>
      </c>
      <c r="Y82" s="199">
        <f>IF(D82&gt;A_Stammdaten!$B$9,"",ROUND(0.4*W82+0.6*X82,4))</f>
        <v>5.0999999999999997E-2</v>
      </c>
      <c r="Z82" s="276">
        <f t="shared" si="25"/>
        <v>0</v>
      </c>
    </row>
    <row r="83" spans="1:26" x14ac:dyDescent="0.2">
      <c r="A83" s="333"/>
      <c r="B83" s="24">
        <f t="shared" si="26"/>
        <v>0</v>
      </c>
      <c r="C83" s="336"/>
      <c r="D83" s="48">
        <v>2027</v>
      </c>
      <c r="E83" s="223">
        <f t="shared" si="20"/>
        <v>0</v>
      </c>
      <c r="F83" s="223">
        <f t="shared" si="23"/>
        <v>0</v>
      </c>
      <c r="G83" s="221">
        <f>_xlfn.IFNA((K83*VLOOKUP(D83,A_Stammdaten!$E$88:$G$94,3,0)+V83*VLOOKUP(D83,A_Stammdaten!$E$88:$G$94,2,0))*0.4*0.035*VLOOKUP(B83,A_Stammdaten!$A$99:$E$119,5,0),0)</f>
        <v>0</v>
      </c>
      <c r="H83" s="224">
        <f t="shared" si="21"/>
        <v>0</v>
      </c>
      <c r="I83" s="246">
        <f>SUMIFS(D1_SAV!$V$7:$V$402,D1_SAV!$A$7:$A$402,$B83,D1_SAV!$C$7:$C$402,$D83)</f>
        <v>0</v>
      </c>
      <c r="J83" s="241">
        <f>SUMIFS(D4_WAV!$L$5:$L$54,D4_WAV!$A$5:$A$54,$B83,D4_WAV!$C$5:$C$54,D83)
-SUMIFS(D4_WAV!$L$5:$L$54,D4_WAV!$A$5:$A$54,$B83,D4_WAV!$B$5:$B$54,"Geschäfts- oder Firmenwert",D4_WAV!$C$5:$C$54,D83)</f>
        <v>0</v>
      </c>
      <c r="K83" s="241">
        <f>AVERAGE(SUMIFS(D4_WAV!$K$5:$K$54,D4_WAV!$A$5:$A$54,B_KKAuf!$B83,D4_WAV!$C$5:$C$54,B_KKAuf!D83,D4_WAV!$B$5:$B$54,"geleistete Anzahlungen und Anlagen im Bau des Sachanlagevermögens"),SUMIFS(D4_WAV!$M$5:$M$54,D4_WAV!$A$5:$A$54,B_KKAuf!$B83,D4_WAV!$C$5:$C$54,B_KKAuf!D83,D4_WAV!$B$5:$B$54,"geleistete Anzahlungen und Anlagen im Bau des Sachanlagevermögens"))
+AVERAGE(SUMIFS(D4_WAV!$K$5:$K$54,D4_WAV!$A$5:$A$54,B_KKAuf!$B83,D4_WAV!$C$5:$C$54,B_KKAuf!D83,D4_WAV!$B$5:$B$54,"geleistete Anzahlungen auf immaterielle Vermögensgegenstände"),SUMIFS(D4_WAV!$M$5:$M$54,D4_WAV!$A$5:$A$54,B_KKAuf!$B83,D4_WAV!$C$5:$C$54,B_KKAuf!D83,D4_WAV!$B$5:$B$54,"geleistete Anzahlungen auf immaterielle Vermögensgegenstände"))</f>
        <v>0</v>
      </c>
      <c r="L83" s="199">
        <f>IF(B83="","",VLOOKUP(D83,A_Stammdaten!$E$88:$G$94,3,0))</f>
        <v>7.2599999999999998E-2</v>
      </c>
      <c r="M83" s="199">
        <f>IF(D83&gt;A_Stammdaten!$B$9,"",VLOOKUP(A_Stammdaten!$B$9,A_Stammdaten!$A$76:$B$82,2,0))</f>
        <v>3.6600000000000001E-2</v>
      </c>
      <c r="N83" s="199">
        <f>IF(D83&gt;A_Stammdaten!$B$9,"",ROUND(0.4*L83+0.6*M83,4))</f>
        <v>5.0999999999999997E-2</v>
      </c>
      <c r="O83" s="241">
        <f t="shared" si="24"/>
        <v>0</v>
      </c>
      <c r="P83" s="241">
        <f>SUMIFS(D1_SAV!$U$7:$U$402,D1_SAV!$A$7:$A$402,$B83,D1_SAV!$C$7:$C$402,B_KKAuf!$D83)</f>
        <v>0</v>
      </c>
      <c r="Q83" s="241">
        <f>SUMIFS(D4_WAV!$K$5:$K$54,D4_WAV!$A$5:$A$54,$B83,D4_WAV!$C$5:$C$54,$D83,D4_WAV!$B$5:$B$54,"&lt;&gt;"&amp;"geleistete Anzahlungen auf immaterielle Vermögensgegenstände",D4_WAV!$B$5:$B$54,"&lt;&gt;"&amp;"geleistete Anzahlungen und Anlagen im Bau des Sachanlagevermögens",D4_WAV!$B$5:$B$54,"&lt;&gt;"&amp;"Geschäfts- oder Firmenwert")</f>
        <v>0</v>
      </c>
      <c r="R83" s="241">
        <f>SUMIFS(D5_BKZ_NAKB_SoPo!$J$5:$J$54,D5_BKZ_NAKB_SoPo!$A$5:$A$54,$B83,D5_BKZ_NAKB_SoPo!$C$5:$C$54,B_KKAuf!$D83)</f>
        <v>0</v>
      </c>
      <c r="S83" s="241">
        <f>SUMIFS(D1_SAV!$W$7:$W$402,D1_SAV!$A$7:$A$402,$B83,D1_SAV!$C$7:$C$402,B_KKAuf!$D83)</f>
        <v>0</v>
      </c>
      <c r="T83" s="241">
        <f>SUMIFS(D4_WAV!$M$5:$M$54,D4_WAV!$A$5:$A$54,$B83,D4_WAV!$C$5:$C$54,$D83,D4_WAV!$B$5:$B$54,"&lt;&gt;"&amp;"geleistete Anzahlungen auf immaterielle Vermögensgegenstände",D4_WAV!$B$5:$B$54,"&lt;&gt;"&amp;"geleistete Anzahlungen und Anlagen im Bau des Sachanlagevermögens",D4_WAV!$B$5:$B$54,"&lt;&gt;"&amp;"Geschäfts- oder Firmenwert")</f>
        <v>0</v>
      </c>
      <c r="U83" s="241">
        <f>SUMIFS(D5_BKZ_NAKB_SoPo!$K$5:$K$54,D5_BKZ_NAKB_SoPo!$A$5:$A$54,$B83,D5_BKZ_NAKB_SoPo!$C$5:$C$54,B_KKAuf!$D83)</f>
        <v>0</v>
      </c>
      <c r="V83" s="241">
        <f t="shared" si="27"/>
        <v>0</v>
      </c>
      <c r="W83" s="199">
        <f>VLOOKUP(D83,A_Stammdaten!$E$88:$G$94,2,0)</f>
        <v>7.2599999999999998E-2</v>
      </c>
      <c r="X83" s="199">
        <f>VLOOKUP($D83,A_Stammdaten!$A$76:$B$82,2,0)</f>
        <v>3.6600000000000001E-2</v>
      </c>
      <c r="Y83" s="199">
        <f>IF(D83&gt;A_Stammdaten!$B$9,"",ROUND(0.4*W83+0.6*X83,4))</f>
        <v>5.0999999999999997E-2</v>
      </c>
      <c r="Z83" s="276">
        <f t="shared" si="25"/>
        <v>0</v>
      </c>
    </row>
    <row r="84" spans="1:26" ht="15" thickBot="1" x14ac:dyDescent="0.25">
      <c r="A84" s="334"/>
      <c r="B84" s="41">
        <f t="shared" si="26"/>
        <v>0</v>
      </c>
      <c r="C84" s="337"/>
      <c r="D84" s="49">
        <v>2028</v>
      </c>
      <c r="E84" s="225">
        <f t="shared" si="20"/>
        <v>0</v>
      </c>
      <c r="F84" s="225">
        <f t="shared" si="23"/>
        <v>0</v>
      </c>
      <c r="G84" s="226">
        <f>_xlfn.IFNA((K84*VLOOKUP(D84,A_Stammdaten!$E$88:$G$94,3,0)+V84*VLOOKUP(D84,A_Stammdaten!$E$88:$G$94,2,0))*0.4*0.035*VLOOKUP(B84,A_Stammdaten!$A$99:$E$119,5,0),0)</f>
        <v>0</v>
      </c>
      <c r="H84" s="227">
        <f t="shared" si="21"/>
        <v>0</v>
      </c>
      <c r="I84" s="247">
        <f>SUMIFS(D1_SAV!$V$7:$V$402,D1_SAV!$A$7:$A$402,$B84,D1_SAV!$C$7:$C$402,$D84)</f>
        <v>0</v>
      </c>
      <c r="J84" s="243">
        <f>SUMIFS(D4_WAV!$L$5:$L$54,D4_WAV!$A$5:$A$54,$B84,D4_WAV!$C$5:$C$54,D84)
-SUMIFS(D4_WAV!$L$5:$L$54,D4_WAV!$A$5:$A$54,$B84,D4_WAV!$B$5:$B$54,"Geschäfts- oder Firmenwert",D4_WAV!$C$5:$C$54,D84)</f>
        <v>0</v>
      </c>
      <c r="K84" s="243">
        <f>AVERAGE(SUMIFS(D4_WAV!$K$5:$K$54,D4_WAV!$A$5:$A$54,B_KKAuf!$B84,D4_WAV!$C$5:$C$54,B_KKAuf!D84,D4_WAV!$B$5:$B$54,"geleistete Anzahlungen und Anlagen im Bau des Sachanlagevermögens"),SUMIFS(D4_WAV!$M$5:$M$54,D4_WAV!$A$5:$A$54,B_KKAuf!$B84,D4_WAV!$C$5:$C$54,B_KKAuf!D84,D4_WAV!$B$5:$B$54,"geleistete Anzahlungen und Anlagen im Bau des Sachanlagevermögens"))
+AVERAGE(SUMIFS(D4_WAV!$K$5:$K$54,D4_WAV!$A$5:$A$54,B_KKAuf!$B84,D4_WAV!$C$5:$C$54,B_KKAuf!D84,D4_WAV!$B$5:$B$54,"geleistete Anzahlungen auf immaterielle Vermögensgegenstände"),SUMIFS(D4_WAV!$M$5:$M$54,D4_WAV!$A$5:$A$54,B_KKAuf!$B84,D4_WAV!$C$5:$C$54,B_KKAuf!D84,D4_WAV!$B$5:$B$54,"geleistete Anzahlungen auf immaterielle Vermögensgegenstände"))</f>
        <v>0</v>
      </c>
      <c r="L84" s="200">
        <f>IF(B84="","",VLOOKUP(D84,A_Stammdaten!$E$88:$G$94,3,0))</f>
        <v>0</v>
      </c>
      <c r="M84" s="200" t="str">
        <f>IF(D84&gt;A_Stammdaten!$B$9,"",VLOOKUP(A_Stammdaten!$B$9,A_Stammdaten!$A$76:$B$82,2,0))</f>
        <v/>
      </c>
      <c r="N84" s="200" t="str">
        <f>IF(D84&gt;A_Stammdaten!$B$9,"",ROUND(0.4*L84+0.6*M84,4))</f>
        <v/>
      </c>
      <c r="O84" s="243">
        <f t="shared" si="24"/>
        <v>0</v>
      </c>
      <c r="P84" s="243">
        <f>SUMIFS(D1_SAV!$U$7:$U$402,D1_SAV!$A$7:$A$402,$B84,D1_SAV!$C$7:$C$402,B_KKAuf!$D84)</f>
        <v>0</v>
      </c>
      <c r="Q84" s="243">
        <f>SUMIFS(D4_WAV!$K$5:$K$54,D4_WAV!$A$5:$A$54,$B84,D4_WAV!$C$5:$C$54,$D84,D4_WAV!$B$5:$B$54,"&lt;&gt;"&amp;"geleistete Anzahlungen auf immaterielle Vermögensgegenstände",D4_WAV!$B$5:$B$54,"&lt;&gt;"&amp;"geleistete Anzahlungen und Anlagen im Bau des Sachanlagevermögens",D4_WAV!$B$5:$B$54,"&lt;&gt;"&amp;"Geschäfts- oder Firmenwert")</f>
        <v>0</v>
      </c>
      <c r="R84" s="243">
        <f>SUMIFS(D5_BKZ_NAKB_SoPo!$J$5:$J$54,D5_BKZ_NAKB_SoPo!$A$5:$A$54,$B84,D5_BKZ_NAKB_SoPo!$C$5:$C$54,B_KKAuf!$D84)</f>
        <v>0</v>
      </c>
      <c r="S84" s="243">
        <f>SUMIFS(D1_SAV!$W$7:$W$402,D1_SAV!$A$7:$A$402,$B84,D1_SAV!$C$7:$C$402,B_KKAuf!$D84)</f>
        <v>0</v>
      </c>
      <c r="T84" s="243">
        <f>SUMIFS(D4_WAV!$M$5:$M$54,D4_WAV!$A$5:$A$54,$B84,D4_WAV!$C$5:$C$54,$D84,D4_WAV!$B$5:$B$54,"&lt;&gt;"&amp;"geleistete Anzahlungen auf immaterielle Vermögensgegenstände",D4_WAV!$B$5:$B$54,"&lt;&gt;"&amp;"geleistete Anzahlungen und Anlagen im Bau des Sachanlagevermögens",D4_WAV!$B$5:$B$54,"&lt;&gt;"&amp;"Geschäfts- oder Firmenwert")</f>
        <v>0</v>
      </c>
      <c r="U84" s="243">
        <f>SUMIFS(D5_BKZ_NAKB_SoPo!$K$5:$K$54,D5_BKZ_NAKB_SoPo!$A$5:$A$54,$B84,D5_BKZ_NAKB_SoPo!$C$5:$C$54,B_KKAuf!$D84)</f>
        <v>0</v>
      </c>
      <c r="V84" s="243">
        <f t="shared" si="27"/>
        <v>0</v>
      </c>
      <c r="W84" s="200">
        <f>VLOOKUP(D84,A_Stammdaten!$E$88:$G$94,2,0)</f>
        <v>0</v>
      </c>
      <c r="X84" s="200">
        <f>VLOOKUP($D84,A_Stammdaten!$A$76:$B$82,2,0)</f>
        <v>0</v>
      </c>
      <c r="Y84" s="200" t="str">
        <f>IF(D84&gt;A_Stammdaten!$B$9,"",ROUND(0.4*W84+0.6*X84,4))</f>
        <v/>
      </c>
      <c r="Z84" s="277">
        <f t="shared" si="25"/>
        <v>0</v>
      </c>
    </row>
    <row r="85" spans="1:26" x14ac:dyDescent="0.2">
      <c r="A85" s="332">
        <f>A_Stammdaten!A110</f>
        <v>0</v>
      </c>
      <c r="B85" s="40">
        <f>A$85</f>
        <v>0</v>
      </c>
      <c r="C85" s="335">
        <f>A_Stammdaten!B$110</f>
        <v>0</v>
      </c>
      <c r="D85" s="47">
        <v>2022</v>
      </c>
      <c r="E85" s="228">
        <f t="shared" si="20"/>
        <v>0</v>
      </c>
      <c r="F85" s="228">
        <f t="shared" si="23"/>
        <v>0</v>
      </c>
      <c r="G85" s="229">
        <f>_xlfn.IFNA((K85*VLOOKUP(D85,A_Stammdaten!$E$88:$G$94,3,0)+V85*VLOOKUP(D85,A_Stammdaten!$E$88:$G$94,2,0))*0.4*0.035*VLOOKUP(B85,A_Stammdaten!$A$99:$E$119,5,0),0)</f>
        <v>0</v>
      </c>
      <c r="H85" s="230">
        <f t="shared" si="21"/>
        <v>0</v>
      </c>
      <c r="I85" s="248">
        <f>SUMIFS(D1_SAV!$V$7:$V$402,D1_SAV!$A$7:$A$402,$B85,D1_SAV!$C$7:$C$402,$D85)</f>
        <v>0</v>
      </c>
      <c r="J85" s="239">
        <f>SUMIFS(D4_WAV!$L$5:$L$54,D4_WAV!$A$5:$A$54,$B85,D4_WAV!$C$5:$C$54,D85)
-SUMIFS(D4_WAV!$L$5:$L$54,D4_WAV!$A$5:$A$54,$B85,D4_WAV!$B$5:$B$54,"Geschäfts- oder Firmenwert",D4_WAV!$C$5:$C$54,D85)</f>
        <v>0</v>
      </c>
      <c r="K85" s="239">
        <f>AVERAGE(SUMIFS(D4_WAV!$K$5:$K$54,D4_WAV!$A$5:$A$54,B_KKAuf!$B85,D4_WAV!$C$5:$C$54,B_KKAuf!D85,D4_WAV!$B$5:$B$54,"geleistete Anzahlungen und Anlagen im Bau des Sachanlagevermögens"),SUMIFS(D4_WAV!$M$5:$M$54,D4_WAV!$A$5:$A$54,B_KKAuf!$B85,D4_WAV!$C$5:$C$54,B_KKAuf!D85,D4_WAV!$B$5:$B$54,"geleistete Anzahlungen und Anlagen im Bau des Sachanlagevermögens"))
+AVERAGE(SUMIFS(D4_WAV!$K$5:$K$54,D4_WAV!$A$5:$A$54,B_KKAuf!$B85,D4_WAV!$C$5:$C$54,B_KKAuf!D85,D4_WAV!$B$5:$B$54,"geleistete Anzahlungen auf immaterielle Vermögensgegenstände"),SUMIFS(D4_WAV!$M$5:$M$54,D4_WAV!$A$5:$A$54,B_KKAuf!$B85,D4_WAV!$C$5:$C$54,B_KKAuf!D85,D4_WAV!$B$5:$B$54,"geleistete Anzahlungen auf immaterielle Vermögensgegenstände"))</f>
        <v>0</v>
      </c>
      <c r="L85" s="197">
        <f>IF(B85="","",VLOOKUP(D85,A_Stammdaten!$E$88:$G$94,3,0))</f>
        <v>5.0700000000000002E-2</v>
      </c>
      <c r="M85" s="197">
        <f>IF(D85&gt;A_Stammdaten!$B$9,"",VLOOKUP(A_Stammdaten!$B$9,A_Stammdaten!$A$76:$B$82,2,0))</f>
        <v>3.6600000000000001E-2</v>
      </c>
      <c r="N85" s="197">
        <f>IF(D85&gt;A_Stammdaten!$B$9,"",ROUND(0.4*L85+0.6*M85,4))</f>
        <v>4.2200000000000001E-2</v>
      </c>
      <c r="O85" s="239">
        <f t="shared" si="24"/>
        <v>0</v>
      </c>
      <c r="P85" s="239">
        <f>SUMIFS(D1_SAV!$U$7:$U$402,D1_SAV!$A$7:$A$402,$B85,D1_SAV!$C$7:$C$402,B_KKAuf!$D85)</f>
        <v>0</v>
      </c>
      <c r="Q85" s="239">
        <f>SUMIFS(D4_WAV!$K$5:$K$54,D4_WAV!$A$5:$A$54,$B85,D4_WAV!$C$5:$C$54,$D85,D4_WAV!$B$5:$B$54,"&lt;&gt;"&amp;"geleistete Anzahlungen auf immaterielle Vermögensgegenstände",D4_WAV!$B$5:$B$54,"&lt;&gt;"&amp;"geleistete Anzahlungen und Anlagen im Bau des Sachanlagevermögens",D4_WAV!$B$5:$B$54,"&lt;&gt;"&amp;"Geschäfts- oder Firmenwert")</f>
        <v>0</v>
      </c>
      <c r="R85" s="239">
        <f>SUMIFS(D5_BKZ_NAKB_SoPo!$J$5:$J$54,D5_BKZ_NAKB_SoPo!$A$5:$A$54,$B85,D5_BKZ_NAKB_SoPo!$C$5:$C$54,B_KKAuf!$D85)</f>
        <v>0</v>
      </c>
      <c r="S85" s="239">
        <f>SUMIFS(D1_SAV!$W$7:$W$402,D1_SAV!$A$7:$A$402,$B85,D1_SAV!$C$7:$C$402,B_KKAuf!$D85)</f>
        <v>0</v>
      </c>
      <c r="T85" s="239">
        <f>SUMIFS(D4_WAV!$M$5:$M$54,D4_WAV!$A$5:$A$54,$B85,D4_WAV!$C$5:$C$54,$D85,D4_WAV!$B$5:$B$54,"&lt;&gt;"&amp;"geleistete Anzahlungen auf immaterielle Vermögensgegenstände",D4_WAV!$B$5:$B$54,"&lt;&gt;"&amp;"geleistete Anzahlungen und Anlagen im Bau des Sachanlagevermögens",D4_WAV!$B$5:$B$54,"&lt;&gt;"&amp;"Geschäfts- oder Firmenwert")</f>
        <v>0</v>
      </c>
      <c r="U85" s="239">
        <f>SUMIFS(D5_BKZ_NAKB_SoPo!$K$5:$K$54,D5_BKZ_NAKB_SoPo!$A$5:$A$54,$B85,D5_BKZ_NAKB_SoPo!$C$5:$C$54,B_KKAuf!$D85)</f>
        <v>0</v>
      </c>
      <c r="V85" s="239">
        <f t="shared" si="27"/>
        <v>0</v>
      </c>
      <c r="W85" s="197">
        <f>VLOOKUP(D85,A_Stammdaten!$E$88:$G$94,2,0)</f>
        <v>5.0700000000000002E-2</v>
      </c>
      <c r="X85" s="197">
        <f>VLOOKUP($D85,A_Stammdaten!$A$76:$B$82,2,0)</f>
        <v>2.9100000000000001E-2</v>
      </c>
      <c r="Y85" s="197">
        <f>IF(D85&gt;A_Stammdaten!$B$9,"",ROUND(0.4*W85+0.6*X85,4))</f>
        <v>3.7699999999999997E-2</v>
      </c>
      <c r="Z85" s="275">
        <f t="shared" si="25"/>
        <v>0</v>
      </c>
    </row>
    <row r="86" spans="1:26" x14ac:dyDescent="0.2">
      <c r="A86" s="333"/>
      <c r="B86" s="24">
        <f t="shared" ref="B86:B91" si="28">A$85</f>
        <v>0</v>
      </c>
      <c r="C86" s="336"/>
      <c r="D86" s="48">
        <v>2023</v>
      </c>
      <c r="E86" s="223">
        <f t="shared" si="20"/>
        <v>0</v>
      </c>
      <c r="F86" s="223">
        <f t="shared" si="23"/>
        <v>0</v>
      </c>
      <c r="G86" s="221">
        <f>_xlfn.IFNA((K86*VLOOKUP(D86,A_Stammdaten!$E$88:$G$94,3,0)+V86*VLOOKUP(D86,A_Stammdaten!$E$88:$G$94,2,0))*0.4*0.035*VLOOKUP(B86,A_Stammdaten!$A$99:$E$119,5,0),0)</f>
        <v>0</v>
      </c>
      <c r="H86" s="224">
        <f t="shared" si="21"/>
        <v>0</v>
      </c>
      <c r="I86" s="246">
        <f>SUMIFS(D1_SAV!$V$7:$V$402,D1_SAV!$A$7:$A$402,$B86,D1_SAV!$C$7:$C$402,$D86)</f>
        <v>0</v>
      </c>
      <c r="J86" s="241">
        <f>SUMIFS(D4_WAV!$L$5:$L$54,D4_WAV!$A$5:$A$54,$B86,D4_WAV!$C$5:$C$54,D86)
-SUMIFS(D4_WAV!$L$5:$L$54,D4_WAV!$A$5:$A$54,$B86,D4_WAV!$B$5:$B$54,"Geschäfts- oder Firmenwert",D4_WAV!$C$5:$C$54,D86)</f>
        <v>0</v>
      </c>
      <c r="K86" s="241">
        <f>AVERAGE(SUMIFS(D4_WAV!$K$5:$K$54,D4_WAV!$A$5:$A$54,B_KKAuf!$B86,D4_WAV!$C$5:$C$54,B_KKAuf!D86,D4_WAV!$B$5:$B$54,"geleistete Anzahlungen und Anlagen im Bau des Sachanlagevermögens"),SUMIFS(D4_WAV!$M$5:$M$54,D4_WAV!$A$5:$A$54,B_KKAuf!$B86,D4_WAV!$C$5:$C$54,B_KKAuf!D86,D4_WAV!$B$5:$B$54,"geleistete Anzahlungen und Anlagen im Bau des Sachanlagevermögens"))
+AVERAGE(SUMIFS(D4_WAV!$K$5:$K$54,D4_WAV!$A$5:$A$54,B_KKAuf!$B86,D4_WAV!$C$5:$C$54,B_KKAuf!D86,D4_WAV!$B$5:$B$54,"geleistete Anzahlungen auf immaterielle Vermögensgegenstände"),SUMIFS(D4_WAV!$M$5:$M$54,D4_WAV!$A$5:$A$54,B_KKAuf!$B86,D4_WAV!$C$5:$C$54,B_KKAuf!D86,D4_WAV!$B$5:$B$54,"geleistete Anzahlungen auf immaterielle Vermögensgegenstände"))</f>
        <v>0</v>
      </c>
      <c r="L86" s="199">
        <f>IF(B86="","",VLOOKUP(D86,A_Stammdaten!$E$88:$G$94,3,0))</f>
        <v>5.0700000000000002E-2</v>
      </c>
      <c r="M86" s="199">
        <f>IF(D86&gt;A_Stammdaten!$B$9,"",VLOOKUP(A_Stammdaten!$B$9,A_Stammdaten!$A$76:$B$82,2,0))</f>
        <v>3.6600000000000001E-2</v>
      </c>
      <c r="N86" s="199">
        <f>IF(D86&gt;A_Stammdaten!$B$9,"",ROUND(0.4*L86+0.6*M86,4))</f>
        <v>4.2200000000000001E-2</v>
      </c>
      <c r="O86" s="241">
        <f t="shared" si="24"/>
        <v>0</v>
      </c>
      <c r="P86" s="241">
        <f>SUMIFS(D1_SAV!$U$7:$U$402,D1_SAV!$A$7:$A$402,$B86,D1_SAV!$C$7:$C$402,B_KKAuf!$D86)</f>
        <v>0</v>
      </c>
      <c r="Q86" s="241">
        <f>SUMIFS(D4_WAV!$K$5:$K$54,D4_WAV!$A$5:$A$54,$B86,D4_WAV!$C$5:$C$54,$D86,D4_WAV!$B$5:$B$54,"&lt;&gt;"&amp;"geleistete Anzahlungen auf immaterielle Vermögensgegenstände",D4_WAV!$B$5:$B$54,"&lt;&gt;"&amp;"geleistete Anzahlungen und Anlagen im Bau des Sachanlagevermögens",D4_WAV!$B$5:$B$54,"&lt;&gt;"&amp;"Geschäfts- oder Firmenwert")</f>
        <v>0</v>
      </c>
      <c r="R86" s="241">
        <f>SUMIFS(D5_BKZ_NAKB_SoPo!$J$5:$J$54,D5_BKZ_NAKB_SoPo!$A$5:$A$54,$B86,D5_BKZ_NAKB_SoPo!$C$5:$C$54,B_KKAuf!$D86)</f>
        <v>0</v>
      </c>
      <c r="S86" s="241">
        <f>SUMIFS(D1_SAV!$W$7:$W$402,D1_SAV!$A$7:$A$402,$B86,D1_SAV!$C$7:$C$402,B_KKAuf!$D86)</f>
        <v>0</v>
      </c>
      <c r="T86" s="241">
        <f>SUMIFS(D4_WAV!$M$5:$M$54,D4_WAV!$A$5:$A$54,$B86,D4_WAV!$C$5:$C$54,$D86,D4_WAV!$B$5:$B$54,"&lt;&gt;"&amp;"geleistete Anzahlungen auf immaterielle Vermögensgegenstände",D4_WAV!$B$5:$B$54,"&lt;&gt;"&amp;"geleistete Anzahlungen und Anlagen im Bau des Sachanlagevermögens",D4_WAV!$B$5:$B$54,"&lt;&gt;"&amp;"Geschäfts- oder Firmenwert")</f>
        <v>0</v>
      </c>
      <c r="U86" s="241">
        <f>SUMIFS(D5_BKZ_NAKB_SoPo!$K$5:$K$54,D5_BKZ_NAKB_SoPo!$A$5:$A$54,$B86,D5_BKZ_NAKB_SoPo!$C$5:$C$54,B_KKAuf!$D86)</f>
        <v>0</v>
      </c>
      <c r="V86" s="241">
        <f t="shared" si="27"/>
        <v>0</v>
      </c>
      <c r="W86" s="199">
        <f>VLOOKUP(D86,A_Stammdaten!$E$88:$G$94,2,0)</f>
        <v>5.0700000000000002E-2</v>
      </c>
      <c r="X86" s="199">
        <f>VLOOKUP($D86,A_Stammdaten!$A$76:$B$82,2,0)</f>
        <v>4.3799999999999999E-2</v>
      </c>
      <c r="Y86" s="199">
        <f>IF(D86&gt;A_Stammdaten!$B$9,"",ROUND(0.4*W86+0.6*X86,4))</f>
        <v>4.6600000000000003E-2</v>
      </c>
      <c r="Z86" s="276">
        <f t="shared" si="25"/>
        <v>0</v>
      </c>
    </row>
    <row r="87" spans="1:26" x14ac:dyDescent="0.2">
      <c r="A87" s="333"/>
      <c r="B87" s="24">
        <f t="shared" si="28"/>
        <v>0</v>
      </c>
      <c r="C87" s="336"/>
      <c r="D87" s="48">
        <v>2024</v>
      </c>
      <c r="E87" s="223">
        <f t="shared" si="20"/>
        <v>0</v>
      </c>
      <c r="F87" s="223">
        <f t="shared" si="23"/>
        <v>0</v>
      </c>
      <c r="G87" s="221">
        <f>_xlfn.IFNA((K87*VLOOKUP(D87,A_Stammdaten!$E$88:$G$94,3,0)+V87*VLOOKUP(D87,A_Stammdaten!$E$88:$G$94,2,0))*0.4*0.035*VLOOKUP(B87,A_Stammdaten!$A$99:$E$119,5,0),0)</f>
        <v>0</v>
      </c>
      <c r="H87" s="224">
        <f t="shared" si="21"/>
        <v>0</v>
      </c>
      <c r="I87" s="246">
        <f>SUMIFS(D1_SAV!$V$7:$V$402,D1_SAV!$A$7:$A$402,$B87,D1_SAV!$C$7:$C$402,$D87)</f>
        <v>0</v>
      </c>
      <c r="J87" s="241">
        <f>SUMIFS(D4_WAV!$L$5:$L$54,D4_WAV!$A$5:$A$54,$B87,D4_WAV!$C$5:$C$54,D87)
-SUMIFS(D4_WAV!$L$5:$L$54,D4_WAV!$A$5:$A$54,$B87,D4_WAV!$B$5:$B$54,"Geschäfts- oder Firmenwert",D4_WAV!$C$5:$C$54,D87)</f>
        <v>0</v>
      </c>
      <c r="K87" s="241">
        <f>AVERAGE(SUMIFS(D4_WAV!$K$5:$K$54,D4_WAV!$A$5:$A$54,B_KKAuf!$B87,D4_WAV!$C$5:$C$54,B_KKAuf!D87,D4_WAV!$B$5:$B$54,"geleistete Anzahlungen und Anlagen im Bau des Sachanlagevermögens"),SUMIFS(D4_WAV!$M$5:$M$54,D4_WAV!$A$5:$A$54,B_KKAuf!$B87,D4_WAV!$C$5:$C$54,B_KKAuf!D87,D4_WAV!$B$5:$B$54,"geleistete Anzahlungen und Anlagen im Bau des Sachanlagevermögens"))
+AVERAGE(SUMIFS(D4_WAV!$K$5:$K$54,D4_WAV!$A$5:$A$54,B_KKAuf!$B87,D4_WAV!$C$5:$C$54,B_KKAuf!D87,D4_WAV!$B$5:$B$54,"geleistete Anzahlungen auf immaterielle Vermögensgegenstände"),SUMIFS(D4_WAV!$M$5:$M$54,D4_WAV!$A$5:$A$54,B_KKAuf!$B87,D4_WAV!$C$5:$C$54,B_KKAuf!D87,D4_WAV!$B$5:$B$54,"geleistete Anzahlungen auf immaterielle Vermögensgegenstände"))</f>
        <v>0</v>
      </c>
      <c r="L87" s="199">
        <f>IF(B87="","",VLOOKUP(D87,A_Stammdaten!$E$88:$G$94,3,0))</f>
        <v>7.2599999999999998E-2</v>
      </c>
      <c r="M87" s="199">
        <f>IF(D87&gt;A_Stammdaten!$B$9,"",VLOOKUP(A_Stammdaten!$B$9,A_Stammdaten!$A$76:$B$82,2,0))</f>
        <v>3.6600000000000001E-2</v>
      </c>
      <c r="N87" s="199">
        <f>IF(D87&gt;A_Stammdaten!$B$9,"",ROUND(0.4*L87+0.6*M87,4))</f>
        <v>5.0999999999999997E-2</v>
      </c>
      <c r="O87" s="241">
        <f t="shared" si="24"/>
        <v>0</v>
      </c>
      <c r="P87" s="241">
        <f>SUMIFS(D1_SAV!$U$7:$U$402,D1_SAV!$A$7:$A$402,$B87,D1_SAV!$C$7:$C$402,B_KKAuf!$D87)</f>
        <v>0</v>
      </c>
      <c r="Q87" s="241">
        <f>SUMIFS(D4_WAV!$K$5:$K$54,D4_WAV!$A$5:$A$54,$B87,D4_WAV!$C$5:$C$54,$D87,D4_WAV!$B$5:$B$54,"&lt;&gt;"&amp;"geleistete Anzahlungen auf immaterielle Vermögensgegenstände",D4_WAV!$B$5:$B$54,"&lt;&gt;"&amp;"geleistete Anzahlungen und Anlagen im Bau des Sachanlagevermögens",D4_WAV!$B$5:$B$54,"&lt;&gt;"&amp;"Geschäfts- oder Firmenwert")</f>
        <v>0</v>
      </c>
      <c r="R87" s="241">
        <f>SUMIFS(D5_BKZ_NAKB_SoPo!$J$5:$J$54,D5_BKZ_NAKB_SoPo!$A$5:$A$54,$B87,D5_BKZ_NAKB_SoPo!$C$5:$C$54,B_KKAuf!$D87)</f>
        <v>0</v>
      </c>
      <c r="S87" s="241">
        <f>SUMIFS(D1_SAV!$W$7:$W$402,D1_SAV!$A$7:$A$402,$B87,D1_SAV!$C$7:$C$402,B_KKAuf!$D87)</f>
        <v>0</v>
      </c>
      <c r="T87" s="241">
        <f>SUMIFS(D4_WAV!$M$5:$M$54,D4_WAV!$A$5:$A$54,$B87,D4_WAV!$C$5:$C$54,$D87,D4_WAV!$B$5:$B$54,"&lt;&gt;"&amp;"geleistete Anzahlungen auf immaterielle Vermögensgegenstände",D4_WAV!$B$5:$B$54,"&lt;&gt;"&amp;"geleistete Anzahlungen und Anlagen im Bau des Sachanlagevermögens",D4_WAV!$B$5:$B$54,"&lt;&gt;"&amp;"Geschäfts- oder Firmenwert")</f>
        <v>0</v>
      </c>
      <c r="U87" s="241">
        <f>SUMIFS(D5_BKZ_NAKB_SoPo!$K$5:$K$54,D5_BKZ_NAKB_SoPo!$A$5:$A$54,$B87,D5_BKZ_NAKB_SoPo!$C$5:$C$54,B_KKAuf!$D87)</f>
        <v>0</v>
      </c>
      <c r="V87" s="241">
        <f t="shared" si="27"/>
        <v>0</v>
      </c>
      <c r="W87" s="199">
        <f>VLOOKUP(D87,A_Stammdaten!$E$88:$G$94,2,0)</f>
        <v>6.93E-2</v>
      </c>
      <c r="X87" s="199">
        <f>VLOOKUP($D87,A_Stammdaten!$A$76:$B$82,2,0)</f>
        <v>3.8699999999999998E-2</v>
      </c>
      <c r="Y87" s="199">
        <f>IF(D87&gt;A_Stammdaten!$B$9,"",ROUND(0.4*W87+0.6*X87,4))</f>
        <v>5.0900000000000001E-2</v>
      </c>
      <c r="Z87" s="276">
        <f t="shared" si="25"/>
        <v>0</v>
      </c>
    </row>
    <row r="88" spans="1:26" x14ac:dyDescent="0.2">
      <c r="A88" s="333"/>
      <c r="B88" s="24">
        <f t="shared" si="28"/>
        <v>0</v>
      </c>
      <c r="C88" s="336"/>
      <c r="D88" s="48">
        <v>2025</v>
      </c>
      <c r="E88" s="223">
        <f t="shared" si="20"/>
        <v>0</v>
      </c>
      <c r="F88" s="223">
        <f t="shared" si="23"/>
        <v>0</v>
      </c>
      <c r="G88" s="221">
        <f>_xlfn.IFNA((K88*VLOOKUP(D88,A_Stammdaten!$E$88:$G$94,3,0)+V88*VLOOKUP(D88,A_Stammdaten!$E$88:$G$94,2,0))*0.4*0.035*VLOOKUP(B88,A_Stammdaten!$A$99:$E$119,5,0),0)</f>
        <v>0</v>
      </c>
      <c r="H88" s="224">
        <f t="shared" si="21"/>
        <v>0</v>
      </c>
      <c r="I88" s="246">
        <f>SUMIFS(D1_SAV!$V$7:$V$402,D1_SAV!$A$7:$A$402,$B88,D1_SAV!$C$7:$C$402,$D88)</f>
        <v>0</v>
      </c>
      <c r="J88" s="241">
        <f>SUMIFS(D4_WAV!$L$5:$L$54,D4_WAV!$A$5:$A$54,$B88,D4_WAV!$C$5:$C$54,D88)
-SUMIFS(D4_WAV!$L$5:$L$54,D4_WAV!$A$5:$A$54,$B88,D4_WAV!$B$5:$B$54,"Geschäfts- oder Firmenwert",D4_WAV!$C$5:$C$54,D88)</f>
        <v>0</v>
      </c>
      <c r="K88" s="241">
        <f>AVERAGE(SUMIFS(D4_WAV!$K$5:$K$54,D4_WAV!$A$5:$A$54,B_KKAuf!$B88,D4_WAV!$C$5:$C$54,B_KKAuf!D88,D4_WAV!$B$5:$B$54,"geleistete Anzahlungen und Anlagen im Bau des Sachanlagevermögens"),SUMIFS(D4_WAV!$M$5:$M$54,D4_WAV!$A$5:$A$54,B_KKAuf!$B88,D4_WAV!$C$5:$C$54,B_KKAuf!D88,D4_WAV!$B$5:$B$54,"geleistete Anzahlungen und Anlagen im Bau des Sachanlagevermögens"))
+AVERAGE(SUMIFS(D4_WAV!$K$5:$K$54,D4_WAV!$A$5:$A$54,B_KKAuf!$B88,D4_WAV!$C$5:$C$54,B_KKAuf!D88,D4_WAV!$B$5:$B$54,"geleistete Anzahlungen auf immaterielle Vermögensgegenstände"),SUMIFS(D4_WAV!$M$5:$M$54,D4_WAV!$A$5:$A$54,B_KKAuf!$B88,D4_WAV!$C$5:$C$54,B_KKAuf!D88,D4_WAV!$B$5:$B$54,"geleistete Anzahlungen auf immaterielle Vermögensgegenstände"))</f>
        <v>0</v>
      </c>
      <c r="L88" s="199">
        <f>IF(B88="","",VLOOKUP(D88,A_Stammdaten!$E$88:$G$94,3,0))</f>
        <v>7.2599999999999998E-2</v>
      </c>
      <c r="M88" s="199">
        <f>IF(D88&gt;A_Stammdaten!$B$9,"",VLOOKUP(A_Stammdaten!$B$9,A_Stammdaten!$A$76:$B$82,2,0))</f>
        <v>3.6600000000000001E-2</v>
      </c>
      <c r="N88" s="199">
        <f>IF(D88&gt;A_Stammdaten!$B$9,"",ROUND(0.4*L88+0.6*M88,4))</f>
        <v>5.0999999999999997E-2</v>
      </c>
      <c r="O88" s="241">
        <f t="shared" si="24"/>
        <v>0</v>
      </c>
      <c r="P88" s="241">
        <f>SUMIFS(D1_SAV!$U$7:$U$402,D1_SAV!$A$7:$A$402,$B88,D1_SAV!$C$7:$C$402,B_KKAuf!$D88)</f>
        <v>0</v>
      </c>
      <c r="Q88" s="241">
        <f>SUMIFS(D4_WAV!$K$5:$K$54,D4_WAV!$A$5:$A$54,$B88,D4_WAV!$C$5:$C$54,$D88,D4_WAV!$B$5:$B$54,"&lt;&gt;"&amp;"geleistete Anzahlungen auf immaterielle Vermögensgegenstände",D4_WAV!$B$5:$B$54,"&lt;&gt;"&amp;"geleistete Anzahlungen und Anlagen im Bau des Sachanlagevermögens",D4_WAV!$B$5:$B$54,"&lt;&gt;"&amp;"Geschäfts- oder Firmenwert")</f>
        <v>0</v>
      </c>
      <c r="R88" s="241">
        <f>SUMIFS(D5_BKZ_NAKB_SoPo!$J$5:$J$54,D5_BKZ_NAKB_SoPo!$A$5:$A$54,$B88,D5_BKZ_NAKB_SoPo!$C$5:$C$54,B_KKAuf!$D88)</f>
        <v>0</v>
      </c>
      <c r="S88" s="241">
        <f>SUMIFS(D1_SAV!$W$7:$W$402,D1_SAV!$A$7:$A$402,$B88,D1_SAV!$C$7:$C$402,B_KKAuf!$D88)</f>
        <v>0</v>
      </c>
      <c r="T88" s="241">
        <f>SUMIFS(D4_WAV!$M$5:$M$54,D4_WAV!$A$5:$A$54,$B88,D4_WAV!$C$5:$C$54,$D88,D4_WAV!$B$5:$B$54,"&lt;&gt;"&amp;"geleistete Anzahlungen auf immaterielle Vermögensgegenstände",D4_WAV!$B$5:$B$54,"&lt;&gt;"&amp;"geleistete Anzahlungen und Anlagen im Bau des Sachanlagevermögens",D4_WAV!$B$5:$B$54,"&lt;&gt;"&amp;"Geschäfts- oder Firmenwert")</f>
        <v>0</v>
      </c>
      <c r="U88" s="241">
        <f>SUMIFS(D5_BKZ_NAKB_SoPo!$K$5:$K$54,D5_BKZ_NAKB_SoPo!$A$5:$A$54,$B88,D5_BKZ_NAKB_SoPo!$C$5:$C$54,B_KKAuf!$D88)</f>
        <v>0</v>
      </c>
      <c r="V88" s="241">
        <f t="shared" si="27"/>
        <v>0</v>
      </c>
      <c r="W88" s="199">
        <f>VLOOKUP(D88,A_Stammdaten!$E$88:$G$94,2,0)</f>
        <v>7.0099999999999996E-2</v>
      </c>
      <c r="X88" s="199">
        <f>VLOOKUP($D88,A_Stammdaten!$A$76:$B$82,2,0)</f>
        <v>3.6600000000000001E-2</v>
      </c>
      <c r="Y88" s="199">
        <f>IF(D88&gt;A_Stammdaten!$B$9,"",ROUND(0.4*W88+0.6*X88,4))</f>
        <v>0.05</v>
      </c>
      <c r="Z88" s="276">
        <f t="shared" si="25"/>
        <v>0</v>
      </c>
    </row>
    <row r="89" spans="1:26" x14ac:dyDescent="0.2">
      <c r="A89" s="333"/>
      <c r="B89" s="24">
        <f t="shared" si="28"/>
        <v>0</v>
      </c>
      <c r="C89" s="336"/>
      <c r="D89" s="48">
        <v>2026</v>
      </c>
      <c r="E89" s="223">
        <f t="shared" si="20"/>
        <v>0</v>
      </c>
      <c r="F89" s="223">
        <f t="shared" si="23"/>
        <v>0</v>
      </c>
      <c r="G89" s="221">
        <f>_xlfn.IFNA((K89*VLOOKUP(D89,A_Stammdaten!$E$88:$G$94,3,0)+V89*VLOOKUP(D89,A_Stammdaten!$E$88:$G$94,2,0))*0.4*0.035*VLOOKUP(B89,A_Stammdaten!$A$99:$E$119,5,0),0)</f>
        <v>0</v>
      </c>
      <c r="H89" s="224">
        <f t="shared" si="21"/>
        <v>0</v>
      </c>
      <c r="I89" s="246">
        <f>SUMIFS(D1_SAV!$V$7:$V$402,D1_SAV!$A$7:$A$402,$B89,D1_SAV!$C$7:$C$402,$D89)</f>
        <v>0</v>
      </c>
      <c r="J89" s="241">
        <f>SUMIFS(D4_WAV!$L$5:$L$54,D4_WAV!$A$5:$A$54,$B89,D4_WAV!$C$5:$C$54,D89)
-SUMIFS(D4_WAV!$L$5:$L$54,D4_WAV!$A$5:$A$54,$B89,D4_WAV!$B$5:$B$54,"Geschäfts- oder Firmenwert",D4_WAV!$C$5:$C$54,D89)</f>
        <v>0</v>
      </c>
      <c r="K89" s="241">
        <f>AVERAGE(SUMIFS(D4_WAV!$K$5:$K$54,D4_WAV!$A$5:$A$54,B_KKAuf!$B89,D4_WAV!$C$5:$C$54,B_KKAuf!D89,D4_WAV!$B$5:$B$54,"geleistete Anzahlungen und Anlagen im Bau des Sachanlagevermögens"),SUMIFS(D4_WAV!$M$5:$M$54,D4_WAV!$A$5:$A$54,B_KKAuf!$B89,D4_WAV!$C$5:$C$54,B_KKAuf!D89,D4_WAV!$B$5:$B$54,"geleistete Anzahlungen und Anlagen im Bau des Sachanlagevermögens"))
+AVERAGE(SUMIFS(D4_WAV!$K$5:$K$54,D4_WAV!$A$5:$A$54,B_KKAuf!$B89,D4_WAV!$C$5:$C$54,B_KKAuf!D89,D4_WAV!$B$5:$B$54,"geleistete Anzahlungen auf immaterielle Vermögensgegenstände"),SUMIFS(D4_WAV!$M$5:$M$54,D4_WAV!$A$5:$A$54,B_KKAuf!$B89,D4_WAV!$C$5:$C$54,B_KKAuf!D89,D4_WAV!$B$5:$B$54,"geleistete Anzahlungen auf immaterielle Vermögensgegenstände"))</f>
        <v>0</v>
      </c>
      <c r="L89" s="199">
        <f>IF(B89="","",VLOOKUP(D89,A_Stammdaten!$E$88:$G$94,3,0))</f>
        <v>7.2599999999999998E-2</v>
      </c>
      <c r="M89" s="199">
        <f>IF(D89&gt;A_Stammdaten!$B$9,"",VLOOKUP(A_Stammdaten!$B$9,A_Stammdaten!$A$76:$B$82,2,0))</f>
        <v>3.6600000000000001E-2</v>
      </c>
      <c r="N89" s="199">
        <f>IF(D89&gt;A_Stammdaten!$B$9,"",ROUND(0.4*L89+0.6*M89,4))</f>
        <v>5.0999999999999997E-2</v>
      </c>
      <c r="O89" s="241">
        <f t="shared" si="24"/>
        <v>0</v>
      </c>
      <c r="P89" s="241">
        <f>SUMIFS(D1_SAV!$U$7:$U$402,D1_SAV!$A$7:$A$402,$B89,D1_SAV!$C$7:$C$402,B_KKAuf!$D89)</f>
        <v>0</v>
      </c>
      <c r="Q89" s="241">
        <f>SUMIFS(D4_WAV!$K$5:$K$54,D4_WAV!$A$5:$A$54,$B89,D4_WAV!$C$5:$C$54,$D89,D4_WAV!$B$5:$B$54,"&lt;&gt;"&amp;"geleistete Anzahlungen auf immaterielle Vermögensgegenstände",D4_WAV!$B$5:$B$54,"&lt;&gt;"&amp;"geleistete Anzahlungen und Anlagen im Bau des Sachanlagevermögens",D4_WAV!$B$5:$B$54,"&lt;&gt;"&amp;"Geschäfts- oder Firmenwert")</f>
        <v>0</v>
      </c>
      <c r="R89" s="241">
        <f>SUMIFS(D5_BKZ_NAKB_SoPo!$J$5:$J$54,D5_BKZ_NAKB_SoPo!$A$5:$A$54,$B89,D5_BKZ_NAKB_SoPo!$C$5:$C$54,B_KKAuf!$D89)</f>
        <v>0</v>
      </c>
      <c r="S89" s="241">
        <f>SUMIFS(D1_SAV!$W$7:$W$402,D1_SAV!$A$7:$A$402,$B89,D1_SAV!$C$7:$C$402,B_KKAuf!$D89)</f>
        <v>0</v>
      </c>
      <c r="T89" s="241">
        <f>SUMIFS(D4_WAV!$M$5:$M$54,D4_WAV!$A$5:$A$54,$B89,D4_WAV!$C$5:$C$54,$D89,D4_WAV!$B$5:$B$54,"&lt;&gt;"&amp;"geleistete Anzahlungen auf immaterielle Vermögensgegenstände",D4_WAV!$B$5:$B$54,"&lt;&gt;"&amp;"geleistete Anzahlungen und Anlagen im Bau des Sachanlagevermögens",D4_WAV!$B$5:$B$54,"&lt;&gt;"&amp;"Geschäfts- oder Firmenwert")</f>
        <v>0</v>
      </c>
      <c r="U89" s="241">
        <f>SUMIFS(D5_BKZ_NAKB_SoPo!$K$5:$K$54,D5_BKZ_NAKB_SoPo!$A$5:$A$54,$B89,D5_BKZ_NAKB_SoPo!$C$5:$C$54,B_KKAuf!$D89)</f>
        <v>0</v>
      </c>
      <c r="V89" s="241">
        <f t="shared" si="27"/>
        <v>0</v>
      </c>
      <c r="W89" s="199">
        <f>VLOOKUP(D89,A_Stammdaten!$E$88:$G$94,2,0)</f>
        <v>7.2599999999999998E-2</v>
      </c>
      <c r="X89" s="199">
        <f>VLOOKUP($D89,A_Stammdaten!$A$76:$B$82,2,0)</f>
        <v>3.6600000000000001E-2</v>
      </c>
      <c r="Y89" s="199">
        <f>IF(D89&gt;A_Stammdaten!$B$9,"",ROUND(0.4*W89+0.6*X89,4))</f>
        <v>5.0999999999999997E-2</v>
      </c>
      <c r="Z89" s="276">
        <f t="shared" si="25"/>
        <v>0</v>
      </c>
    </row>
    <row r="90" spans="1:26" x14ac:dyDescent="0.2">
      <c r="A90" s="333"/>
      <c r="B90" s="24">
        <f t="shared" si="28"/>
        <v>0</v>
      </c>
      <c r="C90" s="336"/>
      <c r="D90" s="48">
        <v>2027</v>
      </c>
      <c r="E90" s="223">
        <f t="shared" si="20"/>
        <v>0</v>
      </c>
      <c r="F90" s="223">
        <f t="shared" si="23"/>
        <v>0</v>
      </c>
      <c r="G90" s="221">
        <f>_xlfn.IFNA((K90*VLOOKUP(D90,A_Stammdaten!$E$88:$G$94,3,0)+V90*VLOOKUP(D90,A_Stammdaten!$E$88:$G$94,2,0))*0.4*0.035*VLOOKUP(B90,A_Stammdaten!$A$99:$E$119,5,0),0)</f>
        <v>0</v>
      </c>
      <c r="H90" s="224">
        <f t="shared" si="21"/>
        <v>0</v>
      </c>
      <c r="I90" s="246">
        <f>SUMIFS(D1_SAV!$V$7:$V$402,D1_SAV!$A$7:$A$402,$B90,D1_SAV!$C$7:$C$402,$D90)</f>
        <v>0</v>
      </c>
      <c r="J90" s="241">
        <f>SUMIFS(D4_WAV!$L$5:$L$54,D4_WAV!$A$5:$A$54,$B90,D4_WAV!$C$5:$C$54,D90)
-SUMIFS(D4_WAV!$L$5:$L$54,D4_WAV!$A$5:$A$54,$B90,D4_WAV!$B$5:$B$54,"Geschäfts- oder Firmenwert",D4_WAV!$C$5:$C$54,D90)</f>
        <v>0</v>
      </c>
      <c r="K90" s="241">
        <f>AVERAGE(SUMIFS(D4_WAV!$K$5:$K$54,D4_WAV!$A$5:$A$54,B_KKAuf!$B90,D4_WAV!$C$5:$C$54,B_KKAuf!D90,D4_WAV!$B$5:$B$54,"geleistete Anzahlungen und Anlagen im Bau des Sachanlagevermögens"),SUMIFS(D4_WAV!$M$5:$M$54,D4_WAV!$A$5:$A$54,B_KKAuf!$B90,D4_WAV!$C$5:$C$54,B_KKAuf!D90,D4_WAV!$B$5:$B$54,"geleistete Anzahlungen und Anlagen im Bau des Sachanlagevermögens"))
+AVERAGE(SUMIFS(D4_WAV!$K$5:$K$54,D4_WAV!$A$5:$A$54,B_KKAuf!$B90,D4_WAV!$C$5:$C$54,B_KKAuf!D90,D4_WAV!$B$5:$B$54,"geleistete Anzahlungen auf immaterielle Vermögensgegenstände"),SUMIFS(D4_WAV!$M$5:$M$54,D4_WAV!$A$5:$A$54,B_KKAuf!$B90,D4_WAV!$C$5:$C$54,B_KKAuf!D90,D4_WAV!$B$5:$B$54,"geleistete Anzahlungen auf immaterielle Vermögensgegenstände"))</f>
        <v>0</v>
      </c>
      <c r="L90" s="199">
        <f>IF(B90="","",VLOOKUP(D90,A_Stammdaten!$E$88:$G$94,3,0))</f>
        <v>7.2599999999999998E-2</v>
      </c>
      <c r="M90" s="199">
        <f>IF(D90&gt;A_Stammdaten!$B$9,"",VLOOKUP(A_Stammdaten!$B$9,A_Stammdaten!$A$76:$B$82,2,0))</f>
        <v>3.6600000000000001E-2</v>
      </c>
      <c r="N90" s="199">
        <f>IF(D90&gt;A_Stammdaten!$B$9,"",ROUND(0.4*L90+0.6*M90,4))</f>
        <v>5.0999999999999997E-2</v>
      </c>
      <c r="O90" s="241">
        <f t="shared" si="24"/>
        <v>0</v>
      </c>
      <c r="P90" s="241">
        <f>SUMIFS(D1_SAV!$U$7:$U$402,D1_SAV!$A$7:$A$402,$B90,D1_SAV!$C$7:$C$402,B_KKAuf!$D90)</f>
        <v>0</v>
      </c>
      <c r="Q90" s="241">
        <f>SUMIFS(D4_WAV!$K$5:$K$54,D4_WAV!$A$5:$A$54,$B90,D4_WAV!$C$5:$C$54,$D90,D4_WAV!$B$5:$B$54,"&lt;&gt;"&amp;"geleistete Anzahlungen auf immaterielle Vermögensgegenstände",D4_WAV!$B$5:$B$54,"&lt;&gt;"&amp;"geleistete Anzahlungen und Anlagen im Bau des Sachanlagevermögens",D4_WAV!$B$5:$B$54,"&lt;&gt;"&amp;"Geschäfts- oder Firmenwert")</f>
        <v>0</v>
      </c>
      <c r="R90" s="241">
        <f>SUMIFS(D5_BKZ_NAKB_SoPo!$J$5:$J$54,D5_BKZ_NAKB_SoPo!$A$5:$A$54,$B90,D5_BKZ_NAKB_SoPo!$C$5:$C$54,B_KKAuf!$D90)</f>
        <v>0</v>
      </c>
      <c r="S90" s="241">
        <f>SUMIFS(D1_SAV!$W$7:$W$402,D1_SAV!$A$7:$A$402,$B90,D1_SAV!$C$7:$C$402,B_KKAuf!$D90)</f>
        <v>0</v>
      </c>
      <c r="T90" s="241">
        <f>SUMIFS(D4_WAV!$M$5:$M$54,D4_WAV!$A$5:$A$54,$B90,D4_WAV!$C$5:$C$54,$D90,D4_WAV!$B$5:$B$54,"&lt;&gt;"&amp;"geleistete Anzahlungen auf immaterielle Vermögensgegenstände",D4_WAV!$B$5:$B$54,"&lt;&gt;"&amp;"geleistete Anzahlungen und Anlagen im Bau des Sachanlagevermögens",D4_WAV!$B$5:$B$54,"&lt;&gt;"&amp;"Geschäfts- oder Firmenwert")</f>
        <v>0</v>
      </c>
      <c r="U90" s="241">
        <f>SUMIFS(D5_BKZ_NAKB_SoPo!$K$5:$K$54,D5_BKZ_NAKB_SoPo!$A$5:$A$54,$B90,D5_BKZ_NAKB_SoPo!$C$5:$C$54,B_KKAuf!$D90)</f>
        <v>0</v>
      </c>
      <c r="V90" s="241">
        <f t="shared" si="27"/>
        <v>0</v>
      </c>
      <c r="W90" s="199">
        <f>VLOOKUP(D90,A_Stammdaten!$E$88:$G$94,2,0)</f>
        <v>7.2599999999999998E-2</v>
      </c>
      <c r="X90" s="199">
        <f>VLOOKUP($D90,A_Stammdaten!$A$76:$B$82,2,0)</f>
        <v>3.6600000000000001E-2</v>
      </c>
      <c r="Y90" s="199">
        <f>IF(D90&gt;A_Stammdaten!$B$9,"",ROUND(0.4*W90+0.6*X90,4))</f>
        <v>5.0999999999999997E-2</v>
      </c>
      <c r="Z90" s="276">
        <f t="shared" si="25"/>
        <v>0</v>
      </c>
    </row>
    <row r="91" spans="1:26" ht="15" thickBot="1" x14ac:dyDescent="0.25">
      <c r="A91" s="334"/>
      <c r="B91" s="41">
        <f t="shared" si="28"/>
        <v>0</v>
      </c>
      <c r="C91" s="337"/>
      <c r="D91" s="49">
        <v>2028</v>
      </c>
      <c r="E91" s="225">
        <f t="shared" si="20"/>
        <v>0</v>
      </c>
      <c r="F91" s="225">
        <f t="shared" si="23"/>
        <v>0</v>
      </c>
      <c r="G91" s="226">
        <f>_xlfn.IFNA((K91*VLOOKUP(D91,A_Stammdaten!$E$88:$G$94,3,0)+V91*VLOOKUP(D91,A_Stammdaten!$E$88:$G$94,2,0))*0.4*0.035*VLOOKUP(B91,A_Stammdaten!$A$99:$E$119,5,0),0)</f>
        <v>0</v>
      </c>
      <c r="H91" s="227">
        <f t="shared" si="21"/>
        <v>0</v>
      </c>
      <c r="I91" s="247">
        <f>SUMIFS(D1_SAV!$V$7:$V$402,D1_SAV!$A$7:$A$402,$B91,D1_SAV!$C$7:$C$402,$D91)</f>
        <v>0</v>
      </c>
      <c r="J91" s="243">
        <f>SUMIFS(D4_WAV!$L$5:$L$54,D4_WAV!$A$5:$A$54,$B91,D4_WAV!$C$5:$C$54,D91)
-SUMIFS(D4_WAV!$L$5:$L$54,D4_WAV!$A$5:$A$54,$B91,D4_WAV!$B$5:$B$54,"Geschäfts- oder Firmenwert",D4_WAV!$C$5:$C$54,D91)</f>
        <v>0</v>
      </c>
      <c r="K91" s="243">
        <f>AVERAGE(SUMIFS(D4_WAV!$K$5:$K$54,D4_WAV!$A$5:$A$54,B_KKAuf!$B91,D4_WAV!$C$5:$C$54,B_KKAuf!D91,D4_WAV!$B$5:$B$54,"geleistete Anzahlungen und Anlagen im Bau des Sachanlagevermögens"),SUMIFS(D4_WAV!$M$5:$M$54,D4_WAV!$A$5:$A$54,B_KKAuf!$B91,D4_WAV!$C$5:$C$54,B_KKAuf!D91,D4_WAV!$B$5:$B$54,"geleistete Anzahlungen und Anlagen im Bau des Sachanlagevermögens"))
+AVERAGE(SUMIFS(D4_WAV!$K$5:$K$54,D4_WAV!$A$5:$A$54,B_KKAuf!$B91,D4_WAV!$C$5:$C$54,B_KKAuf!D91,D4_WAV!$B$5:$B$54,"geleistete Anzahlungen auf immaterielle Vermögensgegenstände"),SUMIFS(D4_WAV!$M$5:$M$54,D4_WAV!$A$5:$A$54,B_KKAuf!$B91,D4_WAV!$C$5:$C$54,B_KKAuf!D91,D4_WAV!$B$5:$B$54,"geleistete Anzahlungen auf immaterielle Vermögensgegenstände"))</f>
        <v>0</v>
      </c>
      <c r="L91" s="200">
        <f>IF(B91="","",VLOOKUP(D91,A_Stammdaten!$E$88:$G$94,3,0))</f>
        <v>0</v>
      </c>
      <c r="M91" s="200" t="str">
        <f>IF(D91&gt;A_Stammdaten!$B$9,"",VLOOKUP(A_Stammdaten!$B$9,A_Stammdaten!$A$76:$B$82,2,0))</f>
        <v/>
      </c>
      <c r="N91" s="200" t="str">
        <f>IF(D91&gt;A_Stammdaten!$B$9,"",ROUND(0.4*L91+0.6*M91,4))</f>
        <v/>
      </c>
      <c r="O91" s="243">
        <f t="shared" si="24"/>
        <v>0</v>
      </c>
      <c r="P91" s="243">
        <f>SUMIFS(D1_SAV!$U$7:$U$402,D1_SAV!$A$7:$A$402,$B91,D1_SAV!$C$7:$C$402,B_KKAuf!$D91)</f>
        <v>0</v>
      </c>
      <c r="Q91" s="243">
        <f>SUMIFS(D4_WAV!$K$5:$K$54,D4_WAV!$A$5:$A$54,$B91,D4_WAV!$C$5:$C$54,$D91,D4_WAV!$B$5:$B$54,"&lt;&gt;"&amp;"geleistete Anzahlungen auf immaterielle Vermögensgegenstände",D4_WAV!$B$5:$B$54,"&lt;&gt;"&amp;"geleistete Anzahlungen und Anlagen im Bau des Sachanlagevermögens",D4_WAV!$B$5:$B$54,"&lt;&gt;"&amp;"Geschäfts- oder Firmenwert")</f>
        <v>0</v>
      </c>
      <c r="R91" s="243">
        <f>SUMIFS(D5_BKZ_NAKB_SoPo!$J$5:$J$54,D5_BKZ_NAKB_SoPo!$A$5:$A$54,$B91,D5_BKZ_NAKB_SoPo!$C$5:$C$54,B_KKAuf!$D91)</f>
        <v>0</v>
      </c>
      <c r="S91" s="243">
        <f>SUMIFS(D1_SAV!$W$7:$W$402,D1_SAV!$A$7:$A$402,$B91,D1_SAV!$C$7:$C$402,B_KKAuf!$D91)</f>
        <v>0</v>
      </c>
      <c r="T91" s="243">
        <f>SUMIFS(D4_WAV!$M$5:$M$54,D4_WAV!$A$5:$A$54,$B91,D4_WAV!$C$5:$C$54,$D91,D4_WAV!$B$5:$B$54,"&lt;&gt;"&amp;"geleistete Anzahlungen auf immaterielle Vermögensgegenstände",D4_WAV!$B$5:$B$54,"&lt;&gt;"&amp;"geleistete Anzahlungen und Anlagen im Bau des Sachanlagevermögens",D4_WAV!$B$5:$B$54,"&lt;&gt;"&amp;"Geschäfts- oder Firmenwert")</f>
        <v>0</v>
      </c>
      <c r="U91" s="243">
        <f>SUMIFS(D5_BKZ_NAKB_SoPo!$K$5:$K$54,D5_BKZ_NAKB_SoPo!$A$5:$A$54,$B91,D5_BKZ_NAKB_SoPo!$C$5:$C$54,B_KKAuf!$D91)</f>
        <v>0</v>
      </c>
      <c r="V91" s="243">
        <f t="shared" si="27"/>
        <v>0</v>
      </c>
      <c r="W91" s="200">
        <f>VLOOKUP(D91,A_Stammdaten!$E$88:$G$94,2,0)</f>
        <v>0</v>
      </c>
      <c r="X91" s="200">
        <f>VLOOKUP($D91,A_Stammdaten!$A$76:$B$82,2,0)</f>
        <v>0</v>
      </c>
      <c r="Y91" s="200" t="str">
        <f>IF(D91&gt;A_Stammdaten!$B$9,"",ROUND(0.4*W91+0.6*X91,4))</f>
        <v/>
      </c>
      <c r="Z91" s="277">
        <f t="shared" si="25"/>
        <v>0</v>
      </c>
    </row>
    <row r="92" spans="1:26" x14ac:dyDescent="0.2">
      <c r="A92" s="332">
        <f>A_Stammdaten!A111</f>
        <v>0</v>
      </c>
      <c r="B92" s="40">
        <f>A$92</f>
        <v>0</v>
      </c>
      <c r="C92" s="335">
        <f>A_Stammdaten!B$111</f>
        <v>0</v>
      </c>
      <c r="D92" s="47">
        <v>2022</v>
      </c>
      <c r="E92" s="228">
        <f t="shared" si="20"/>
        <v>0</v>
      </c>
      <c r="F92" s="228">
        <f t="shared" si="23"/>
        <v>0</v>
      </c>
      <c r="G92" s="229">
        <f>_xlfn.IFNA((K92*VLOOKUP(D92,A_Stammdaten!$E$88:$G$94,3,0)+V92*VLOOKUP(D92,A_Stammdaten!$E$88:$G$94,2,0))*0.4*0.035*VLOOKUP(B92,A_Stammdaten!$A$99:$E$119,5,0),0)</f>
        <v>0</v>
      </c>
      <c r="H92" s="230">
        <f t="shared" si="21"/>
        <v>0</v>
      </c>
      <c r="I92" s="248">
        <f>SUMIFS(D1_SAV!$V$7:$V$402,D1_SAV!$A$7:$A$402,$B92,D1_SAV!$C$7:$C$402,$D92)</f>
        <v>0</v>
      </c>
      <c r="J92" s="239">
        <f>SUMIFS(D4_WAV!$L$5:$L$54,D4_WAV!$A$5:$A$54,$B92,D4_WAV!$C$5:$C$54,D92)
-SUMIFS(D4_WAV!$L$5:$L$54,D4_WAV!$A$5:$A$54,$B92,D4_WAV!$B$5:$B$54,"Geschäfts- oder Firmenwert",D4_WAV!$C$5:$C$54,D92)</f>
        <v>0</v>
      </c>
      <c r="K92" s="239">
        <f>AVERAGE(SUMIFS(D4_WAV!$K$5:$K$54,D4_WAV!$A$5:$A$54,B_KKAuf!$B92,D4_WAV!$C$5:$C$54,B_KKAuf!D92,D4_WAV!$B$5:$B$54,"geleistete Anzahlungen und Anlagen im Bau des Sachanlagevermögens"),SUMIFS(D4_WAV!$M$5:$M$54,D4_WAV!$A$5:$A$54,B_KKAuf!$B92,D4_WAV!$C$5:$C$54,B_KKAuf!D92,D4_WAV!$B$5:$B$54,"geleistete Anzahlungen und Anlagen im Bau des Sachanlagevermögens"))
+AVERAGE(SUMIFS(D4_WAV!$K$5:$K$54,D4_WAV!$A$5:$A$54,B_KKAuf!$B92,D4_WAV!$C$5:$C$54,B_KKAuf!D92,D4_WAV!$B$5:$B$54,"geleistete Anzahlungen auf immaterielle Vermögensgegenstände"),SUMIFS(D4_WAV!$M$5:$M$54,D4_WAV!$A$5:$A$54,B_KKAuf!$B92,D4_WAV!$C$5:$C$54,B_KKAuf!D92,D4_WAV!$B$5:$B$54,"geleistete Anzahlungen auf immaterielle Vermögensgegenstände"))</f>
        <v>0</v>
      </c>
      <c r="L92" s="197">
        <f>IF(B92="","",VLOOKUP(D92,A_Stammdaten!$E$88:$G$94,3,0))</f>
        <v>5.0700000000000002E-2</v>
      </c>
      <c r="M92" s="197">
        <f>IF(D92&gt;A_Stammdaten!$B$9,"",VLOOKUP(A_Stammdaten!$B$9,A_Stammdaten!$A$76:$B$82,2,0))</f>
        <v>3.6600000000000001E-2</v>
      </c>
      <c r="N92" s="197">
        <f>IF(D92&gt;A_Stammdaten!$B$9,"",ROUND(0.4*L92+0.6*M92,4))</f>
        <v>4.2200000000000001E-2</v>
      </c>
      <c r="O92" s="239">
        <f t="shared" si="24"/>
        <v>0</v>
      </c>
      <c r="P92" s="239">
        <f>SUMIFS(D1_SAV!$U$7:$U$402,D1_SAV!$A$7:$A$402,$B92,D1_SAV!$C$7:$C$402,B_KKAuf!$D92)</f>
        <v>0</v>
      </c>
      <c r="Q92" s="239">
        <f>SUMIFS(D4_WAV!$K$5:$K$54,D4_WAV!$A$5:$A$54,$B92,D4_WAV!$C$5:$C$54,$D92,D4_WAV!$B$5:$B$54,"&lt;&gt;"&amp;"geleistete Anzahlungen auf immaterielle Vermögensgegenstände",D4_WAV!$B$5:$B$54,"&lt;&gt;"&amp;"geleistete Anzahlungen und Anlagen im Bau des Sachanlagevermögens",D4_WAV!$B$5:$B$54,"&lt;&gt;"&amp;"Geschäfts- oder Firmenwert")</f>
        <v>0</v>
      </c>
      <c r="R92" s="239">
        <f>SUMIFS(D5_BKZ_NAKB_SoPo!$J$5:$J$54,D5_BKZ_NAKB_SoPo!$A$5:$A$54,$B92,D5_BKZ_NAKB_SoPo!$C$5:$C$54,B_KKAuf!$D92)</f>
        <v>0</v>
      </c>
      <c r="S92" s="239">
        <f>SUMIFS(D1_SAV!$W$7:$W$402,D1_SAV!$A$7:$A$402,$B92,D1_SAV!$C$7:$C$402,B_KKAuf!$D92)</f>
        <v>0</v>
      </c>
      <c r="T92" s="239">
        <f>SUMIFS(D4_WAV!$M$5:$M$54,D4_WAV!$A$5:$A$54,$B92,D4_WAV!$C$5:$C$54,$D92,D4_WAV!$B$5:$B$54,"&lt;&gt;"&amp;"geleistete Anzahlungen auf immaterielle Vermögensgegenstände",D4_WAV!$B$5:$B$54,"&lt;&gt;"&amp;"geleistete Anzahlungen und Anlagen im Bau des Sachanlagevermögens",D4_WAV!$B$5:$B$54,"&lt;&gt;"&amp;"Geschäfts- oder Firmenwert")</f>
        <v>0</v>
      </c>
      <c r="U92" s="239">
        <f>SUMIFS(D5_BKZ_NAKB_SoPo!$K$5:$K$54,D5_BKZ_NAKB_SoPo!$A$5:$A$54,$B92,D5_BKZ_NAKB_SoPo!$C$5:$C$54,B_KKAuf!$D92)</f>
        <v>0</v>
      </c>
      <c r="V92" s="239">
        <f t="shared" si="27"/>
        <v>0</v>
      </c>
      <c r="W92" s="197">
        <f>VLOOKUP(D92,A_Stammdaten!$E$88:$G$94,2,0)</f>
        <v>5.0700000000000002E-2</v>
      </c>
      <c r="X92" s="197">
        <f>VLOOKUP($D92,A_Stammdaten!$A$76:$B$82,2,0)</f>
        <v>2.9100000000000001E-2</v>
      </c>
      <c r="Y92" s="197">
        <f>IF(D92&gt;A_Stammdaten!$B$9,"",ROUND(0.4*W92+0.6*X92,4))</f>
        <v>3.7699999999999997E-2</v>
      </c>
      <c r="Z92" s="275">
        <f t="shared" si="25"/>
        <v>0</v>
      </c>
    </row>
    <row r="93" spans="1:26" x14ac:dyDescent="0.2">
      <c r="A93" s="333"/>
      <c r="B93" s="24">
        <f t="shared" ref="B93:B98" si="29">A$92</f>
        <v>0</v>
      </c>
      <c r="C93" s="336"/>
      <c r="D93" s="48">
        <v>2023</v>
      </c>
      <c r="E93" s="223">
        <f t="shared" si="20"/>
        <v>0</v>
      </c>
      <c r="F93" s="223">
        <f t="shared" si="23"/>
        <v>0</v>
      </c>
      <c r="G93" s="221">
        <f>_xlfn.IFNA((K93*VLOOKUP(D93,A_Stammdaten!$E$88:$G$94,3,0)+V93*VLOOKUP(D93,A_Stammdaten!$E$88:$G$94,2,0))*0.4*0.035*VLOOKUP(B93,A_Stammdaten!$A$99:$E$119,5,0),0)</f>
        <v>0</v>
      </c>
      <c r="H93" s="224">
        <f t="shared" si="21"/>
        <v>0</v>
      </c>
      <c r="I93" s="246">
        <f>SUMIFS(D1_SAV!$V$7:$V$402,D1_SAV!$A$7:$A$402,$B93,D1_SAV!$C$7:$C$402,$D93)</f>
        <v>0</v>
      </c>
      <c r="J93" s="241">
        <f>SUMIFS(D4_WAV!$L$5:$L$54,D4_WAV!$A$5:$A$54,$B93,D4_WAV!$C$5:$C$54,D93)
-SUMIFS(D4_WAV!$L$5:$L$54,D4_WAV!$A$5:$A$54,$B93,D4_WAV!$B$5:$B$54,"Geschäfts- oder Firmenwert",D4_WAV!$C$5:$C$54,D93)</f>
        <v>0</v>
      </c>
      <c r="K93" s="241">
        <f>AVERAGE(SUMIFS(D4_WAV!$K$5:$K$54,D4_WAV!$A$5:$A$54,B_KKAuf!$B93,D4_WAV!$C$5:$C$54,B_KKAuf!D93,D4_WAV!$B$5:$B$54,"geleistete Anzahlungen und Anlagen im Bau des Sachanlagevermögens"),SUMIFS(D4_WAV!$M$5:$M$54,D4_WAV!$A$5:$A$54,B_KKAuf!$B93,D4_WAV!$C$5:$C$54,B_KKAuf!D93,D4_WAV!$B$5:$B$54,"geleistete Anzahlungen und Anlagen im Bau des Sachanlagevermögens"))
+AVERAGE(SUMIFS(D4_WAV!$K$5:$K$54,D4_WAV!$A$5:$A$54,B_KKAuf!$B93,D4_WAV!$C$5:$C$54,B_KKAuf!D93,D4_WAV!$B$5:$B$54,"geleistete Anzahlungen auf immaterielle Vermögensgegenstände"),SUMIFS(D4_WAV!$M$5:$M$54,D4_WAV!$A$5:$A$54,B_KKAuf!$B93,D4_WAV!$C$5:$C$54,B_KKAuf!D93,D4_WAV!$B$5:$B$54,"geleistete Anzahlungen auf immaterielle Vermögensgegenstände"))</f>
        <v>0</v>
      </c>
      <c r="L93" s="199">
        <f>IF(B93="","",VLOOKUP(D93,A_Stammdaten!$E$88:$G$94,3,0))</f>
        <v>5.0700000000000002E-2</v>
      </c>
      <c r="M93" s="199">
        <f>IF(D93&gt;A_Stammdaten!$B$9,"",VLOOKUP(A_Stammdaten!$B$9,A_Stammdaten!$A$76:$B$82,2,0))</f>
        <v>3.6600000000000001E-2</v>
      </c>
      <c r="N93" s="199">
        <f>IF(D93&gt;A_Stammdaten!$B$9,"",ROUND(0.4*L93+0.6*M93,4))</f>
        <v>4.2200000000000001E-2</v>
      </c>
      <c r="O93" s="241">
        <f t="shared" si="24"/>
        <v>0</v>
      </c>
      <c r="P93" s="241">
        <f>SUMIFS(D1_SAV!$U$7:$U$402,D1_SAV!$A$7:$A$402,$B93,D1_SAV!$C$7:$C$402,B_KKAuf!$D93)</f>
        <v>0</v>
      </c>
      <c r="Q93" s="241">
        <f>SUMIFS(D4_WAV!$K$5:$K$54,D4_WAV!$A$5:$A$54,$B93,D4_WAV!$C$5:$C$54,$D93,D4_WAV!$B$5:$B$54,"&lt;&gt;"&amp;"geleistete Anzahlungen auf immaterielle Vermögensgegenstände",D4_WAV!$B$5:$B$54,"&lt;&gt;"&amp;"geleistete Anzahlungen und Anlagen im Bau des Sachanlagevermögens",D4_WAV!$B$5:$B$54,"&lt;&gt;"&amp;"Geschäfts- oder Firmenwert")</f>
        <v>0</v>
      </c>
      <c r="R93" s="241">
        <f>SUMIFS(D5_BKZ_NAKB_SoPo!$J$5:$J$54,D5_BKZ_NAKB_SoPo!$A$5:$A$54,$B93,D5_BKZ_NAKB_SoPo!$C$5:$C$54,B_KKAuf!$D93)</f>
        <v>0</v>
      </c>
      <c r="S93" s="241">
        <f>SUMIFS(D1_SAV!$W$7:$W$402,D1_SAV!$A$7:$A$402,$B93,D1_SAV!$C$7:$C$402,B_KKAuf!$D93)</f>
        <v>0</v>
      </c>
      <c r="T93" s="241">
        <f>SUMIFS(D4_WAV!$M$5:$M$54,D4_WAV!$A$5:$A$54,$B93,D4_WAV!$C$5:$C$54,$D93,D4_WAV!$B$5:$B$54,"&lt;&gt;"&amp;"geleistete Anzahlungen auf immaterielle Vermögensgegenstände",D4_WAV!$B$5:$B$54,"&lt;&gt;"&amp;"geleistete Anzahlungen und Anlagen im Bau des Sachanlagevermögens",D4_WAV!$B$5:$B$54,"&lt;&gt;"&amp;"Geschäfts- oder Firmenwert")</f>
        <v>0</v>
      </c>
      <c r="U93" s="241">
        <f>SUMIFS(D5_BKZ_NAKB_SoPo!$K$5:$K$54,D5_BKZ_NAKB_SoPo!$A$5:$A$54,$B93,D5_BKZ_NAKB_SoPo!$C$5:$C$54,B_KKAuf!$D93)</f>
        <v>0</v>
      </c>
      <c r="V93" s="241">
        <f t="shared" si="27"/>
        <v>0</v>
      </c>
      <c r="W93" s="199">
        <f>VLOOKUP(D93,A_Stammdaten!$E$88:$G$94,2,0)</f>
        <v>5.0700000000000002E-2</v>
      </c>
      <c r="X93" s="199">
        <f>VLOOKUP($D93,A_Stammdaten!$A$76:$B$82,2,0)</f>
        <v>4.3799999999999999E-2</v>
      </c>
      <c r="Y93" s="199">
        <f>IF(D93&gt;A_Stammdaten!$B$9,"",ROUND(0.4*W93+0.6*X93,4))</f>
        <v>4.6600000000000003E-2</v>
      </c>
      <c r="Z93" s="276">
        <f t="shared" si="25"/>
        <v>0</v>
      </c>
    </row>
    <row r="94" spans="1:26" x14ac:dyDescent="0.2">
      <c r="A94" s="333"/>
      <c r="B94" s="24">
        <f t="shared" si="29"/>
        <v>0</v>
      </c>
      <c r="C94" s="336"/>
      <c r="D94" s="48">
        <v>2024</v>
      </c>
      <c r="E94" s="223">
        <f t="shared" si="20"/>
        <v>0</v>
      </c>
      <c r="F94" s="223">
        <f t="shared" si="23"/>
        <v>0</v>
      </c>
      <c r="G94" s="221">
        <f>_xlfn.IFNA((K94*VLOOKUP(D94,A_Stammdaten!$E$88:$G$94,3,0)+V94*VLOOKUP(D94,A_Stammdaten!$E$88:$G$94,2,0))*0.4*0.035*VLOOKUP(B94,A_Stammdaten!$A$99:$E$119,5,0),0)</f>
        <v>0</v>
      </c>
      <c r="H94" s="224">
        <f t="shared" si="21"/>
        <v>0</v>
      </c>
      <c r="I94" s="246">
        <f>SUMIFS(D1_SAV!$V$7:$V$402,D1_SAV!$A$7:$A$402,$B94,D1_SAV!$C$7:$C$402,$D94)</f>
        <v>0</v>
      </c>
      <c r="J94" s="241">
        <f>SUMIFS(D4_WAV!$L$5:$L$54,D4_WAV!$A$5:$A$54,$B94,D4_WAV!$C$5:$C$54,D94)
-SUMIFS(D4_WAV!$L$5:$L$54,D4_WAV!$A$5:$A$54,$B94,D4_WAV!$B$5:$B$54,"Geschäfts- oder Firmenwert",D4_WAV!$C$5:$C$54,D94)</f>
        <v>0</v>
      </c>
      <c r="K94" s="241">
        <f>AVERAGE(SUMIFS(D4_WAV!$K$5:$K$54,D4_WAV!$A$5:$A$54,B_KKAuf!$B94,D4_WAV!$C$5:$C$54,B_KKAuf!D94,D4_WAV!$B$5:$B$54,"geleistete Anzahlungen und Anlagen im Bau des Sachanlagevermögens"),SUMIFS(D4_WAV!$M$5:$M$54,D4_WAV!$A$5:$A$54,B_KKAuf!$B94,D4_WAV!$C$5:$C$54,B_KKAuf!D94,D4_WAV!$B$5:$B$54,"geleistete Anzahlungen und Anlagen im Bau des Sachanlagevermögens"))
+AVERAGE(SUMIFS(D4_WAV!$K$5:$K$54,D4_WAV!$A$5:$A$54,B_KKAuf!$B94,D4_WAV!$C$5:$C$54,B_KKAuf!D94,D4_WAV!$B$5:$B$54,"geleistete Anzahlungen auf immaterielle Vermögensgegenstände"),SUMIFS(D4_WAV!$M$5:$M$54,D4_WAV!$A$5:$A$54,B_KKAuf!$B94,D4_WAV!$C$5:$C$54,B_KKAuf!D94,D4_WAV!$B$5:$B$54,"geleistete Anzahlungen auf immaterielle Vermögensgegenstände"))</f>
        <v>0</v>
      </c>
      <c r="L94" s="199">
        <f>IF(B94="","",VLOOKUP(D94,A_Stammdaten!$E$88:$G$94,3,0))</f>
        <v>7.2599999999999998E-2</v>
      </c>
      <c r="M94" s="199">
        <f>IF(D94&gt;A_Stammdaten!$B$9,"",VLOOKUP(A_Stammdaten!$B$9,A_Stammdaten!$A$76:$B$82,2,0))</f>
        <v>3.6600000000000001E-2</v>
      </c>
      <c r="N94" s="199">
        <f>IF(D94&gt;A_Stammdaten!$B$9,"",ROUND(0.4*L94+0.6*M94,4))</f>
        <v>5.0999999999999997E-2</v>
      </c>
      <c r="O94" s="241">
        <f t="shared" si="24"/>
        <v>0</v>
      </c>
      <c r="P94" s="241">
        <f>SUMIFS(D1_SAV!$U$7:$U$402,D1_SAV!$A$7:$A$402,$B94,D1_SAV!$C$7:$C$402,B_KKAuf!$D94)</f>
        <v>0</v>
      </c>
      <c r="Q94" s="241">
        <f>SUMIFS(D4_WAV!$K$5:$K$54,D4_WAV!$A$5:$A$54,$B94,D4_WAV!$C$5:$C$54,$D94,D4_WAV!$B$5:$B$54,"&lt;&gt;"&amp;"geleistete Anzahlungen auf immaterielle Vermögensgegenstände",D4_WAV!$B$5:$B$54,"&lt;&gt;"&amp;"geleistete Anzahlungen und Anlagen im Bau des Sachanlagevermögens",D4_WAV!$B$5:$B$54,"&lt;&gt;"&amp;"Geschäfts- oder Firmenwert")</f>
        <v>0</v>
      </c>
      <c r="R94" s="241">
        <f>SUMIFS(D5_BKZ_NAKB_SoPo!$J$5:$J$54,D5_BKZ_NAKB_SoPo!$A$5:$A$54,$B94,D5_BKZ_NAKB_SoPo!$C$5:$C$54,B_KKAuf!$D94)</f>
        <v>0</v>
      </c>
      <c r="S94" s="241">
        <f>SUMIFS(D1_SAV!$W$7:$W$402,D1_SAV!$A$7:$A$402,$B94,D1_SAV!$C$7:$C$402,B_KKAuf!$D94)</f>
        <v>0</v>
      </c>
      <c r="T94" s="241">
        <f>SUMIFS(D4_WAV!$M$5:$M$54,D4_WAV!$A$5:$A$54,$B94,D4_WAV!$C$5:$C$54,$D94,D4_WAV!$B$5:$B$54,"&lt;&gt;"&amp;"geleistete Anzahlungen auf immaterielle Vermögensgegenstände",D4_WAV!$B$5:$B$54,"&lt;&gt;"&amp;"geleistete Anzahlungen und Anlagen im Bau des Sachanlagevermögens",D4_WAV!$B$5:$B$54,"&lt;&gt;"&amp;"Geschäfts- oder Firmenwert")</f>
        <v>0</v>
      </c>
      <c r="U94" s="241">
        <f>SUMIFS(D5_BKZ_NAKB_SoPo!$K$5:$K$54,D5_BKZ_NAKB_SoPo!$A$5:$A$54,$B94,D5_BKZ_NAKB_SoPo!$C$5:$C$54,B_KKAuf!$D94)</f>
        <v>0</v>
      </c>
      <c r="V94" s="241">
        <f t="shared" si="27"/>
        <v>0</v>
      </c>
      <c r="W94" s="199">
        <f>VLOOKUP(D94,A_Stammdaten!$E$88:$G$94,2,0)</f>
        <v>6.93E-2</v>
      </c>
      <c r="X94" s="199">
        <f>VLOOKUP($D94,A_Stammdaten!$A$76:$B$82,2,0)</f>
        <v>3.8699999999999998E-2</v>
      </c>
      <c r="Y94" s="199">
        <f>IF(D94&gt;A_Stammdaten!$B$9,"",ROUND(0.4*W94+0.6*X94,4))</f>
        <v>5.0900000000000001E-2</v>
      </c>
      <c r="Z94" s="276">
        <f t="shared" si="25"/>
        <v>0</v>
      </c>
    </row>
    <row r="95" spans="1:26" x14ac:dyDescent="0.2">
      <c r="A95" s="333"/>
      <c r="B95" s="24">
        <f t="shared" si="29"/>
        <v>0</v>
      </c>
      <c r="C95" s="336"/>
      <c r="D95" s="48">
        <v>2025</v>
      </c>
      <c r="E95" s="223">
        <f t="shared" si="20"/>
        <v>0</v>
      </c>
      <c r="F95" s="223">
        <f t="shared" si="23"/>
        <v>0</v>
      </c>
      <c r="G95" s="221">
        <f>_xlfn.IFNA((K95*VLOOKUP(D95,A_Stammdaten!$E$88:$G$94,3,0)+V95*VLOOKUP(D95,A_Stammdaten!$E$88:$G$94,2,0))*0.4*0.035*VLOOKUP(B95,A_Stammdaten!$A$99:$E$119,5,0),0)</f>
        <v>0</v>
      </c>
      <c r="H95" s="224">
        <f t="shared" si="21"/>
        <v>0</v>
      </c>
      <c r="I95" s="246">
        <f>SUMIFS(D1_SAV!$V$7:$V$402,D1_SAV!$A$7:$A$402,$B95,D1_SAV!$C$7:$C$402,$D95)</f>
        <v>0</v>
      </c>
      <c r="J95" s="241">
        <f>SUMIFS(D4_WAV!$L$5:$L$54,D4_WAV!$A$5:$A$54,$B95,D4_WAV!$C$5:$C$54,D95)
-SUMIFS(D4_WAV!$L$5:$L$54,D4_WAV!$A$5:$A$54,$B95,D4_WAV!$B$5:$B$54,"Geschäfts- oder Firmenwert",D4_WAV!$C$5:$C$54,D95)</f>
        <v>0</v>
      </c>
      <c r="K95" s="241">
        <f>AVERAGE(SUMIFS(D4_WAV!$K$5:$K$54,D4_WAV!$A$5:$A$54,B_KKAuf!$B95,D4_WAV!$C$5:$C$54,B_KKAuf!D95,D4_WAV!$B$5:$B$54,"geleistete Anzahlungen und Anlagen im Bau des Sachanlagevermögens"),SUMIFS(D4_WAV!$M$5:$M$54,D4_WAV!$A$5:$A$54,B_KKAuf!$B95,D4_WAV!$C$5:$C$54,B_KKAuf!D95,D4_WAV!$B$5:$B$54,"geleistete Anzahlungen und Anlagen im Bau des Sachanlagevermögens"))
+AVERAGE(SUMIFS(D4_WAV!$K$5:$K$54,D4_WAV!$A$5:$A$54,B_KKAuf!$B95,D4_WAV!$C$5:$C$54,B_KKAuf!D95,D4_WAV!$B$5:$B$54,"geleistete Anzahlungen auf immaterielle Vermögensgegenstände"),SUMIFS(D4_WAV!$M$5:$M$54,D4_WAV!$A$5:$A$54,B_KKAuf!$B95,D4_WAV!$C$5:$C$54,B_KKAuf!D95,D4_WAV!$B$5:$B$54,"geleistete Anzahlungen auf immaterielle Vermögensgegenstände"))</f>
        <v>0</v>
      </c>
      <c r="L95" s="199">
        <f>IF(B95="","",VLOOKUP(D95,A_Stammdaten!$E$88:$G$94,3,0))</f>
        <v>7.2599999999999998E-2</v>
      </c>
      <c r="M95" s="199">
        <f>IF(D95&gt;A_Stammdaten!$B$9,"",VLOOKUP(A_Stammdaten!$B$9,A_Stammdaten!$A$76:$B$82,2,0))</f>
        <v>3.6600000000000001E-2</v>
      </c>
      <c r="N95" s="199">
        <f>IF(D95&gt;A_Stammdaten!$B$9,"",ROUND(0.4*L95+0.6*M95,4))</f>
        <v>5.0999999999999997E-2</v>
      </c>
      <c r="O95" s="241">
        <f t="shared" si="24"/>
        <v>0</v>
      </c>
      <c r="P95" s="241">
        <f>SUMIFS(D1_SAV!$U$7:$U$402,D1_SAV!$A$7:$A$402,$B95,D1_SAV!$C$7:$C$402,B_KKAuf!$D95)</f>
        <v>0</v>
      </c>
      <c r="Q95" s="241">
        <f>SUMIFS(D4_WAV!$K$5:$K$54,D4_WAV!$A$5:$A$54,$B95,D4_WAV!$C$5:$C$54,$D95,D4_WAV!$B$5:$B$54,"&lt;&gt;"&amp;"geleistete Anzahlungen auf immaterielle Vermögensgegenstände",D4_WAV!$B$5:$B$54,"&lt;&gt;"&amp;"geleistete Anzahlungen und Anlagen im Bau des Sachanlagevermögens",D4_WAV!$B$5:$B$54,"&lt;&gt;"&amp;"Geschäfts- oder Firmenwert")</f>
        <v>0</v>
      </c>
      <c r="R95" s="241">
        <f>SUMIFS(D5_BKZ_NAKB_SoPo!$J$5:$J$54,D5_BKZ_NAKB_SoPo!$A$5:$A$54,$B95,D5_BKZ_NAKB_SoPo!$C$5:$C$54,B_KKAuf!$D95)</f>
        <v>0</v>
      </c>
      <c r="S95" s="241">
        <f>SUMIFS(D1_SAV!$W$7:$W$402,D1_SAV!$A$7:$A$402,$B95,D1_SAV!$C$7:$C$402,B_KKAuf!$D95)</f>
        <v>0</v>
      </c>
      <c r="T95" s="241">
        <f>SUMIFS(D4_WAV!$M$5:$M$54,D4_WAV!$A$5:$A$54,$B95,D4_WAV!$C$5:$C$54,$D95,D4_WAV!$B$5:$B$54,"&lt;&gt;"&amp;"geleistete Anzahlungen auf immaterielle Vermögensgegenstände",D4_WAV!$B$5:$B$54,"&lt;&gt;"&amp;"geleistete Anzahlungen und Anlagen im Bau des Sachanlagevermögens",D4_WAV!$B$5:$B$54,"&lt;&gt;"&amp;"Geschäfts- oder Firmenwert")</f>
        <v>0</v>
      </c>
      <c r="U95" s="241">
        <f>SUMIFS(D5_BKZ_NAKB_SoPo!$K$5:$K$54,D5_BKZ_NAKB_SoPo!$A$5:$A$54,$B95,D5_BKZ_NAKB_SoPo!$C$5:$C$54,B_KKAuf!$D95)</f>
        <v>0</v>
      </c>
      <c r="V95" s="241">
        <f t="shared" si="27"/>
        <v>0</v>
      </c>
      <c r="W95" s="199">
        <f>VLOOKUP(D95,A_Stammdaten!$E$88:$G$94,2,0)</f>
        <v>7.0099999999999996E-2</v>
      </c>
      <c r="X95" s="199">
        <f>VLOOKUP($D95,A_Stammdaten!$A$76:$B$82,2,0)</f>
        <v>3.6600000000000001E-2</v>
      </c>
      <c r="Y95" s="199">
        <f>IF(D95&gt;A_Stammdaten!$B$9,"",ROUND(0.4*W95+0.6*X95,4))</f>
        <v>0.05</v>
      </c>
      <c r="Z95" s="276">
        <f t="shared" si="25"/>
        <v>0</v>
      </c>
    </row>
    <row r="96" spans="1:26" x14ac:dyDescent="0.2">
      <c r="A96" s="333"/>
      <c r="B96" s="24">
        <f t="shared" si="29"/>
        <v>0</v>
      </c>
      <c r="C96" s="336"/>
      <c r="D96" s="48">
        <v>2026</v>
      </c>
      <c r="E96" s="223">
        <f t="shared" si="20"/>
        <v>0</v>
      </c>
      <c r="F96" s="223">
        <f t="shared" si="23"/>
        <v>0</v>
      </c>
      <c r="G96" s="221">
        <f>_xlfn.IFNA((K96*VLOOKUP(D96,A_Stammdaten!$E$88:$G$94,3,0)+V96*VLOOKUP(D96,A_Stammdaten!$E$88:$G$94,2,0))*0.4*0.035*VLOOKUP(B96,A_Stammdaten!$A$99:$E$119,5,0),0)</f>
        <v>0</v>
      </c>
      <c r="H96" s="224">
        <f t="shared" si="21"/>
        <v>0</v>
      </c>
      <c r="I96" s="246">
        <f>SUMIFS(D1_SAV!$V$7:$V$402,D1_SAV!$A$7:$A$402,$B96,D1_SAV!$C$7:$C$402,$D96)</f>
        <v>0</v>
      </c>
      <c r="J96" s="241">
        <f>SUMIFS(D4_WAV!$L$5:$L$54,D4_WAV!$A$5:$A$54,$B96,D4_WAV!$C$5:$C$54,D96)
-SUMIFS(D4_WAV!$L$5:$L$54,D4_WAV!$A$5:$A$54,$B96,D4_WAV!$B$5:$B$54,"Geschäfts- oder Firmenwert",D4_WAV!$C$5:$C$54,D96)</f>
        <v>0</v>
      </c>
      <c r="K96" s="241">
        <f>AVERAGE(SUMIFS(D4_WAV!$K$5:$K$54,D4_WAV!$A$5:$A$54,B_KKAuf!$B96,D4_WAV!$C$5:$C$54,B_KKAuf!D96,D4_WAV!$B$5:$B$54,"geleistete Anzahlungen und Anlagen im Bau des Sachanlagevermögens"),SUMIFS(D4_WAV!$M$5:$M$54,D4_WAV!$A$5:$A$54,B_KKAuf!$B96,D4_WAV!$C$5:$C$54,B_KKAuf!D96,D4_WAV!$B$5:$B$54,"geleistete Anzahlungen und Anlagen im Bau des Sachanlagevermögens"))
+AVERAGE(SUMIFS(D4_WAV!$K$5:$K$54,D4_WAV!$A$5:$A$54,B_KKAuf!$B96,D4_WAV!$C$5:$C$54,B_KKAuf!D96,D4_WAV!$B$5:$B$54,"geleistete Anzahlungen auf immaterielle Vermögensgegenstände"),SUMIFS(D4_WAV!$M$5:$M$54,D4_WAV!$A$5:$A$54,B_KKAuf!$B96,D4_WAV!$C$5:$C$54,B_KKAuf!D96,D4_WAV!$B$5:$B$54,"geleistete Anzahlungen auf immaterielle Vermögensgegenstände"))</f>
        <v>0</v>
      </c>
      <c r="L96" s="199">
        <f>IF(B96="","",VLOOKUP(D96,A_Stammdaten!$E$88:$G$94,3,0))</f>
        <v>7.2599999999999998E-2</v>
      </c>
      <c r="M96" s="199">
        <f>IF(D96&gt;A_Stammdaten!$B$9,"",VLOOKUP(A_Stammdaten!$B$9,A_Stammdaten!$A$76:$B$82,2,0))</f>
        <v>3.6600000000000001E-2</v>
      </c>
      <c r="N96" s="199">
        <f>IF(D96&gt;A_Stammdaten!$B$9,"",ROUND(0.4*L96+0.6*M96,4))</f>
        <v>5.0999999999999997E-2</v>
      </c>
      <c r="O96" s="241">
        <f t="shared" si="24"/>
        <v>0</v>
      </c>
      <c r="P96" s="241">
        <f>SUMIFS(D1_SAV!$U$7:$U$402,D1_SAV!$A$7:$A$402,$B96,D1_SAV!$C$7:$C$402,B_KKAuf!$D96)</f>
        <v>0</v>
      </c>
      <c r="Q96" s="241">
        <f>SUMIFS(D4_WAV!$K$5:$K$54,D4_WAV!$A$5:$A$54,$B96,D4_WAV!$C$5:$C$54,$D96,D4_WAV!$B$5:$B$54,"&lt;&gt;"&amp;"geleistete Anzahlungen auf immaterielle Vermögensgegenstände",D4_WAV!$B$5:$B$54,"&lt;&gt;"&amp;"geleistete Anzahlungen und Anlagen im Bau des Sachanlagevermögens",D4_WAV!$B$5:$B$54,"&lt;&gt;"&amp;"Geschäfts- oder Firmenwert")</f>
        <v>0</v>
      </c>
      <c r="R96" s="241">
        <f>SUMIFS(D5_BKZ_NAKB_SoPo!$J$5:$J$54,D5_BKZ_NAKB_SoPo!$A$5:$A$54,$B96,D5_BKZ_NAKB_SoPo!$C$5:$C$54,B_KKAuf!$D96)</f>
        <v>0</v>
      </c>
      <c r="S96" s="241">
        <f>SUMIFS(D1_SAV!$W$7:$W$402,D1_SAV!$A$7:$A$402,$B96,D1_SAV!$C$7:$C$402,B_KKAuf!$D96)</f>
        <v>0</v>
      </c>
      <c r="T96" s="241">
        <f>SUMIFS(D4_WAV!$M$5:$M$54,D4_WAV!$A$5:$A$54,$B96,D4_WAV!$C$5:$C$54,$D96,D4_WAV!$B$5:$B$54,"&lt;&gt;"&amp;"geleistete Anzahlungen auf immaterielle Vermögensgegenstände",D4_WAV!$B$5:$B$54,"&lt;&gt;"&amp;"geleistete Anzahlungen und Anlagen im Bau des Sachanlagevermögens",D4_WAV!$B$5:$B$54,"&lt;&gt;"&amp;"Geschäfts- oder Firmenwert")</f>
        <v>0</v>
      </c>
      <c r="U96" s="241">
        <f>SUMIFS(D5_BKZ_NAKB_SoPo!$K$5:$K$54,D5_BKZ_NAKB_SoPo!$A$5:$A$54,$B96,D5_BKZ_NAKB_SoPo!$C$5:$C$54,B_KKAuf!$D96)</f>
        <v>0</v>
      </c>
      <c r="V96" s="241">
        <f t="shared" si="27"/>
        <v>0</v>
      </c>
      <c r="W96" s="199">
        <f>VLOOKUP(D96,A_Stammdaten!$E$88:$G$94,2,0)</f>
        <v>7.2599999999999998E-2</v>
      </c>
      <c r="X96" s="199">
        <f>VLOOKUP($D96,A_Stammdaten!$A$76:$B$82,2,0)</f>
        <v>3.6600000000000001E-2</v>
      </c>
      <c r="Y96" s="199">
        <f>IF(D96&gt;A_Stammdaten!$B$9,"",ROUND(0.4*W96+0.6*X96,4))</f>
        <v>5.0999999999999997E-2</v>
      </c>
      <c r="Z96" s="276">
        <f t="shared" si="25"/>
        <v>0</v>
      </c>
    </row>
    <row r="97" spans="1:26" x14ac:dyDescent="0.2">
      <c r="A97" s="333"/>
      <c r="B97" s="24">
        <f t="shared" si="29"/>
        <v>0</v>
      </c>
      <c r="C97" s="336"/>
      <c r="D97" s="48">
        <v>2027</v>
      </c>
      <c r="E97" s="223">
        <f t="shared" si="20"/>
        <v>0</v>
      </c>
      <c r="F97" s="223">
        <f t="shared" si="23"/>
        <v>0</v>
      </c>
      <c r="G97" s="221">
        <f>_xlfn.IFNA((K97*VLOOKUP(D97,A_Stammdaten!$E$88:$G$94,3,0)+V97*VLOOKUP(D97,A_Stammdaten!$E$88:$G$94,2,0))*0.4*0.035*VLOOKUP(B97,A_Stammdaten!$A$99:$E$119,5,0),0)</f>
        <v>0</v>
      </c>
      <c r="H97" s="224">
        <f t="shared" si="21"/>
        <v>0</v>
      </c>
      <c r="I97" s="246">
        <f>SUMIFS(D1_SAV!$V$7:$V$402,D1_SAV!$A$7:$A$402,$B97,D1_SAV!$C$7:$C$402,$D97)</f>
        <v>0</v>
      </c>
      <c r="J97" s="241">
        <f>SUMIFS(D4_WAV!$L$5:$L$54,D4_WAV!$A$5:$A$54,$B97,D4_WAV!$C$5:$C$54,D97)
-SUMIFS(D4_WAV!$L$5:$L$54,D4_WAV!$A$5:$A$54,$B97,D4_WAV!$B$5:$B$54,"Geschäfts- oder Firmenwert",D4_WAV!$C$5:$C$54,D97)</f>
        <v>0</v>
      </c>
      <c r="K97" s="241">
        <f>AVERAGE(SUMIFS(D4_WAV!$K$5:$K$54,D4_WAV!$A$5:$A$54,B_KKAuf!$B97,D4_WAV!$C$5:$C$54,B_KKAuf!D97,D4_WAV!$B$5:$B$54,"geleistete Anzahlungen und Anlagen im Bau des Sachanlagevermögens"),SUMIFS(D4_WAV!$M$5:$M$54,D4_WAV!$A$5:$A$54,B_KKAuf!$B97,D4_WAV!$C$5:$C$54,B_KKAuf!D97,D4_WAV!$B$5:$B$54,"geleistete Anzahlungen und Anlagen im Bau des Sachanlagevermögens"))
+AVERAGE(SUMIFS(D4_WAV!$K$5:$K$54,D4_WAV!$A$5:$A$54,B_KKAuf!$B97,D4_WAV!$C$5:$C$54,B_KKAuf!D97,D4_WAV!$B$5:$B$54,"geleistete Anzahlungen auf immaterielle Vermögensgegenstände"),SUMIFS(D4_WAV!$M$5:$M$54,D4_WAV!$A$5:$A$54,B_KKAuf!$B97,D4_WAV!$C$5:$C$54,B_KKAuf!D97,D4_WAV!$B$5:$B$54,"geleistete Anzahlungen auf immaterielle Vermögensgegenstände"))</f>
        <v>0</v>
      </c>
      <c r="L97" s="199">
        <f>IF(B97="","",VLOOKUP(D97,A_Stammdaten!$E$88:$G$94,3,0))</f>
        <v>7.2599999999999998E-2</v>
      </c>
      <c r="M97" s="199">
        <f>IF(D97&gt;A_Stammdaten!$B$9,"",VLOOKUP(A_Stammdaten!$B$9,A_Stammdaten!$A$76:$B$82,2,0))</f>
        <v>3.6600000000000001E-2</v>
      </c>
      <c r="N97" s="199">
        <f>IF(D97&gt;A_Stammdaten!$B$9,"",ROUND(0.4*L97+0.6*M97,4))</f>
        <v>5.0999999999999997E-2</v>
      </c>
      <c r="O97" s="241">
        <f t="shared" si="24"/>
        <v>0</v>
      </c>
      <c r="P97" s="241">
        <f>SUMIFS(D1_SAV!$U$7:$U$402,D1_SAV!$A$7:$A$402,$B97,D1_SAV!$C$7:$C$402,B_KKAuf!$D97)</f>
        <v>0</v>
      </c>
      <c r="Q97" s="241">
        <f>SUMIFS(D4_WAV!$K$5:$K$54,D4_WAV!$A$5:$A$54,$B97,D4_WAV!$C$5:$C$54,$D97,D4_WAV!$B$5:$B$54,"&lt;&gt;"&amp;"geleistete Anzahlungen auf immaterielle Vermögensgegenstände",D4_WAV!$B$5:$B$54,"&lt;&gt;"&amp;"geleistete Anzahlungen und Anlagen im Bau des Sachanlagevermögens",D4_WAV!$B$5:$B$54,"&lt;&gt;"&amp;"Geschäfts- oder Firmenwert")</f>
        <v>0</v>
      </c>
      <c r="R97" s="241">
        <f>SUMIFS(D5_BKZ_NAKB_SoPo!$J$5:$J$54,D5_BKZ_NAKB_SoPo!$A$5:$A$54,$B97,D5_BKZ_NAKB_SoPo!$C$5:$C$54,B_KKAuf!$D97)</f>
        <v>0</v>
      </c>
      <c r="S97" s="241">
        <f>SUMIFS(D1_SAV!$W$7:$W$402,D1_SAV!$A$7:$A$402,$B97,D1_SAV!$C$7:$C$402,B_KKAuf!$D97)</f>
        <v>0</v>
      </c>
      <c r="T97" s="241">
        <f>SUMIFS(D4_WAV!$M$5:$M$54,D4_WAV!$A$5:$A$54,$B97,D4_WAV!$C$5:$C$54,$D97,D4_WAV!$B$5:$B$54,"&lt;&gt;"&amp;"geleistete Anzahlungen auf immaterielle Vermögensgegenstände",D4_WAV!$B$5:$B$54,"&lt;&gt;"&amp;"geleistete Anzahlungen und Anlagen im Bau des Sachanlagevermögens",D4_WAV!$B$5:$B$54,"&lt;&gt;"&amp;"Geschäfts- oder Firmenwert")</f>
        <v>0</v>
      </c>
      <c r="U97" s="241">
        <f>SUMIFS(D5_BKZ_NAKB_SoPo!$K$5:$K$54,D5_BKZ_NAKB_SoPo!$A$5:$A$54,$B97,D5_BKZ_NAKB_SoPo!$C$5:$C$54,B_KKAuf!$D97)</f>
        <v>0</v>
      </c>
      <c r="V97" s="241">
        <f t="shared" si="27"/>
        <v>0</v>
      </c>
      <c r="W97" s="199">
        <f>VLOOKUP(D97,A_Stammdaten!$E$88:$G$94,2,0)</f>
        <v>7.2599999999999998E-2</v>
      </c>
      <c r="X97" s="199">
        <f>VLOOKUP($D97,A_Stammdaten!$A$76:$B$82,2,0)</f>
        <v>3.6600000000000001E-2</v>
      </c>
      <c r="Y97" s="199">
        <f>IF(D97&gt;A_Stammdaten!$B$9,"",ROUND(0.4*W97+0.6*X97,4))</f>
        <v>5.0999999999999997E-2</v>
      </c>
      <c r="Z97" s="276">
        <f t="shared" si="25"/>
        <v>0</v>
      </c>
    </row>
    <row r="98" spans="1:26" ht="15" thickBot="1" x14ac:dyDescent="0.25">
      <c r="A98" s="334"/>
      <c r="B98" s="41">
        <f t="shared" si="29"/>
        <v>0</v>
      </c>
      <c r="C98" s="337"/>
      <c r="D98" s="49">
        <v>2028</v>
      </c>
      <c r="E98" s="225">
        <f t="shared" si="20"/>
        <v>0</v>
      </c>
      <c r="F98" s="225">
        <f t="shared" si="23"/>
        <v>0</v>
      </c>
      <c r="G98" s="226">
        <f>_xlfn.IFNA((K98*VLOOKUP(D98,A_Stammdaten!$E$88:$G$94,3,0)+V98*VLOOKUP(D98,A_Stammdaten!$E$88:$G$94,2,0))*0.4*0.035*VLOOKUP(B98,A_Stammdaten!$A$99:$E$119,5,0),0)</f>
        <v>0</v>
      </c>
      <c r="H98" s="227">
        <f t="shared" si="21"/>
        <v>0</v>
      </c>
      <c r="I98" s="247">
        <f>SUMIFS(D1_SAV!$V$7:$V$402,D1_SAV!$A$7:$A$402,$B98,D1_SAV!$C$7:$C$402,$D98)</f>
        <v>0</v>
      </c>
      <c r="J98" s="243">
        <f>SUMIFS(D4_WAV!$L$5:$L$54,D4_WAV!$A$5:$A$54,$B98,D4_WAV!$C$5:$C$54,D98)
-SUMIFS(D4_WAV!$L$5:$L$54,D4_WAV!$A$5:$A$54,$B98,D4_WAV!$B$5:$B$54,"Geschäfts- oder Firmenwert",D4_WAV!$C$5:$C$54,D98)</f>
        <v>0</v>
      </c>
      <c r="K98" s="243">
        <f>AVERAGE(SUMIFS(D4_WAV!$K$5:$K$54,D4_WAV!$A$5:$A$54,B_KKAuf!$B98,D4_WAV!$C$5:$C$54,B_KKAuf!D98,D4_WAV!$B$5:$B$54,"geleistete Anzahlungen und Anlagen im Bau des Sachanlagevermögens"),SUMIFS(D4_WAV!$M$5:$M$54,D4_WAV!$A$5:$A$54,B_KKAuf!$B98,D4_WAV!$C$5:$C$54,B_KKAuf!D98,D4_WAV!$B$5:$B$54,"geleistete Anzahlungen und Anlagen im Bau des Sachanlagevermögens"))
+AVERAGE(SUMIFS(D4_WAV!$K$5:$K$54,D4_WAV!$A$5:$A$54,B_KKAuf!$B98,D4_WAV!$C$5:$C$54,B_KKAuf!D98,D4_WAV!$B$5:$B$54,"geleistete Anzahlungen auf immaterielle Vermögensgegenstände"),SUMIFS(D4_WAV!$M$5:$M$54,D4_WAV!$A$5:$A$54,B_KKAuf!$B98,D4_WAV!$C$5:$C$54,B_KKAuf!D98,D4_WAV!$B$5:$B$54,"geleistete Anzahlungen auf immaterielle Vermögensgegenstände"))</f>
        <v>0</v>
      </c>
      <c r="L98" s="200">
        <f>IF(B98="","",VLOOKUP(D98,A_Stammdaten!$E$88:$G$94,3,0))</f>
        <v>0</v>
      </c>
      <c r="M98" s="200" t="str">
        <f>IF(D98&gt;A_Stammdaten!$B$9,"",VLOOKUP(A_Stammdaten!$B$9,A_Stammdaten!$A$76:$B$82,2,0))</f>
        <v/>
      </c>
      <c r="N98" s="200" t="str">
        <f>IF(D98&gt;A_Stammdaten!$B$9,"",ROUND(0.4*L98+0.6*M98,4))</f>
        <v/>
      </c>
      <c r="O98" s="243">
        <f t="shared" si="24"/>
        <v>0</v>
      </c>
      <c r="P98" s="243">
        <f>SUMIFS(D1_SAV!$U$7:$U$402,D1_SAV!$A$7:$A$402,$B98,D1_SAV!$C$7:$C$402,B_KKAuf!$D98)</f>
        <v>0</v>
      </c>
      <c r="Q98" s="243">
        <f>SUMIFS(D4_WAV!$K$5:$K$54,D4_WAV!$A$5:$A$54,$B98,D4_WAV!$C$5:$C$54,$D98,D4_WAV!$B$5:$B$54,"&lt;&gt;"&amp;"geleistete Anzahlungen auf immaterielle Vermögensgegenstände",D4_WAV!$B$5:$B$54,"&lt;&gt;"&amp;"geleistete Anzahlungen und Anlagen im Bau des Sachanlagevermögens",D4_WAV!$B$5:$B$54,"&lt;&gt;"&amp;"Geschäfts- oder Firmenwert")</f>
        <v>0</v>
      </c>
      <c r="R98" s="243">
        <f>SUMIFS(D5_BKZ_NAKB_SoPo!$J$5:$J$54,D5_BKZ_NAKB_SoPo!$A$5:$A$54,$B98,D5_BKZ_NAKB_SoPo!$C$5:$C$54,B_KKAuf!$D98)</f>
        <v>0</v>
      </c>
      <c r="S98" s="243">
        <f>SUMIFS(D1_SAV!$W$7:$W$402,D1_SAV!$A$7:$A$402,$B98,D1_SAV!$C$7:$C$402,B_KKAuf!$D98)</f>
        <v>0</v>
      </c>
      <c r="T98" s="243">
        <f>SUMIFS(D4_WAV!$M$5:$M$54,D4_WAV!$A$5:$A$54,$B98,D4_WAV!$C$5:$C$54,$D98,D4_WAV!$B$5:$B$54,"&lt;&gt;"&amp;"geleistete Anzahlungen auf immaterielle Vermögensgegenstände",D4_WAV!$B$5:$B$54,"&lt;&gt;"&amp;"geleistete Anzahlungen und Anlagen im Bau des Sachanlagevermögens",D4_WAV!$B$5:$B$54,"&lt;&gt;"&amp;"Geschäfts- oder Firmenwert")</f>
        <v>0</v>
      </c>
      <c r="U98" s="243">
        <f>SUMIFS(D5_BKZ_NAKB_SoPo!$K$5:$K$54,D5_BKZ_NAKB_SoPo!$A$5:$A$54,$B98,D5_BKZ_NAKB_SoPo!$C$5:$C$54,B_KKAuf!$D98)</f>
        <v>0</v>
      </c>
      <c r="V98" s="243">
        <f t="shared" si="27"/>
        <v>0</v>
      </c>
      <c r="W98" s="200">
        <f>VLOOKUP(D98,A_Stammdaten!$E$88:$G$94,2,0)</f>
        <v>0</v>
      </c>
      <c r="X98" s="200">
        <f>VLOOKUP($D98,A_Stammdaten!$A$76:$B$82,2,0)</f>
        <v>0</v>
      </c>
      <c r="Y98" s="200" t="str">
        <f>IF(D98&gt;A_Stammdaten!$B$9,"",ROUND(0.4*W98+0.6*X98,4))</f>
        <v/>
      </c>
      <c r="Z98" s="277">
        <f t="shared" si="25"/>
        <v>0</v>
      </c>
    </row>
    <row r="99" spans="1:26" x14ac:dyDescent="0.2">
      <c r="A99" s="332">
        <f>A_Stammdaten!A112</f>
        <v>0</v>
      </c>
      <c r="B99" s="40">
        <f>A$99</f>
        <v>0</v>
      </c>
      <c r="C99" s="335">
        <f>A_Stammdaten!B$112</f>
        <v>0</v>
      </c>
      <c r="D99" s="47">
        <v>2022</v>
      </c>
      <c r="E99" s="228">
        <f t="shared" si="20"/>
        <v>0</v>
      </c>
      <c r="F99" s="228">
        <f t="shared" si="23"/>
        <v>0</v>
      </c>
      <c r="G99" s="229">
        <f>_xlfn.IFNA((K99*VLOOKUP(D99,A_Stammdaten!$E$88:$G$94,3,0)+V99*VLOOKUP(D99,A_Stammdaten!$E$88:$G$94,2,0))*0.4*0.035*VLOOKUP(B99,A_Stammdaten!$A$99:$E$119,5,0),0)</f>
        <v>0</v>
      </c>
      <c r="H99" s="230">
        <f t="shared" si="21"/>
        <v>0</v>
      </c>
      <c r="I99" s="248">
        <f>SUMIFS(D1_SAV!$V$7:$V$402,D1_SAV!$A$7:$A$402,$B99,D1_SAV!$C$7:$C$402,$D99)</f>
        <v>0</v>
      </c>
      <c r="J99" s="239">
        <f>SUMIFS(D4_WAV!$L$5:$L$54,D4_WAV!$A$5:$A$54,$B99,D4_WAV!$C$5:$C$54,D99)
-SUMIFS(D4_WAV!$L$5:$L$54,D4_WAV!$A$5:$A$54,$B99,D4_WAV!$B$5:$B$54,"Geschäfts- oder Firmenwert",D4_WAV!$C$5:$C$54,D99)</f>
        <v>0</v>
      </c>
      <c r="K99" s="239">
        <f>AVERAGE(SUMIFS(D4_WAV!$K$5:$K$54,D4_WAV!$A$5:$A$54,B_KKAuf!$B99,D4_WAV!$C$5:$C$54,B_KKAuf!D99,D4_WAV!$B$5:$B$54,"geleistete Anzahlungen und Anlagen im Bau des Sachanlagevermögens"),SUMIFS(D4_WAV!$M$5:$M$54,D4_WAV!$A$5:$A$54,B_KKAuf!$B99,D4_WAV!$C$5:$C$54,B_KKAuf!D99,D4_WAV!$B$5:$B$54,"geleistete Anzahlungen und Anlagen im Bau des Sachanlagevermögens"))
+AVERAGE(SUMIFS(D4_WAV!$K$5:$K$54,D4_WAV!$A$5:$A$54,B_KKAuf!$B99,D4_WAV!$C$5:$C$54,B_KKAuf!D99,D4_WAV!$B$5:$B$54,"geleistete Anzahlungen auf immaterielle Vermögensgegenstände"),SUMIFS(D4_WAV!$M$5:$M$54,D4_WAV!$A$5:$A$54,B_KKAuf!$B99,D4_WAV!$C$5:$C$54,B_KKAuf!D99,D4_WAV!$B$5:$B$54,"geleistete Anzahlungen auf immaterielle Vermögensgegenstände"))</f>
        <v>0</v>
      </c>
      <c r="L99" s="197">
        <f>IF(B99="","",VLOOKUP(D99,A_Stammdaten!$E$88:$G$94,3,0))</f>
        <v>5.0700000000000002E-2</v>
      </c>
      <c r="M99" s="197">
        <f>IF(D99&gt;A_Stammdaten!$B$9,"",VLOOKUP(A_Stammdaten!$B$9,A_Stammdaten!$A$76:$B$82,2,0))</f>
        <v>3.6600000000000001E-2</v>
      </c>
      <c r="N99" s="197">
        <f>IF(D99&gt;A_Stammdaten!$B$9,"",ROUND(0.4*L99+0.6*M99,4))</f>
        <v>4.2200000000000001E-2</v>
      </c>
      <c r="O99" s="239">
        <f t="shared" si="24"/>
        <v>0</v>
      </c>
      <c r="P99" s="239">
        <f>SUMIFS(D1_SAV!$U$7:$U$402,D1_SAV!$A$7:$A$402,$B99,D1_SAV!$C$7:$C$402,B_KKAuf!$D99)</f>
        <v>0</v>
      </c>
      <c r="Q99" s="239">
        <f>SUMIFS(D4_WAV!$K$5:$K$54,D4_WAV!$A$5:$A$54,$B99,D4_WAV!$C$5:$C$54,$D99,D4_WAV!$B$5:$B$54,"&lt;&gt;"&amp;"geleistete Anzahlungen auf immaterielle Vermögensgegenstände",D4_WAV!$B$5:$B$54,"&lt;&gt;"&amp;"geleistete Anzahlungen und Anlagen im Bau des Sachanlagevermögens",D4_WAV!$B$5:$B$54,"&lt;&gt;"&amp;"Geschäfts- oder Firmenwert")</f>
        <v>0</v>
      </c>
      <c r="R99" s="239">
        <f>SUMIFS(D5_BKZ_NAKB_SoPo!$J$5:$J$54,D5_BKZ_NAKB_SoPo!$A$5:$A$54,$B99,D5_BKZ_NAKB_SoPo!$C$5:$C$54,B_KKAuf!$D99)</f>
        <v>0</v>
      </c>
      <c r="S99" s="239">
        <f>SUMIFS(D1_SAV!$W$7:$W$402,D1_SAV!$A$7:$A$402,$B99,D1_SAV!$C$7:$C$402,B_KKAuf!$D99)</f>
        <v>0</v>
      </c>
      <c r="T99" s="239">
        <f>SUMIFS(D4_WAV!$M$5:$M$54,D4_WAV!$A$5:$A$54,$B99,D4_WAV!$C$5:$C$54,$D99,D4_WAV!$B$5:$B$54,"&lt;&gt;"&amp;"geleistete Anzahlungen auf immaterielle Vermögensgegenstände",D4_WAV!$B$5:$B$54,"&lt;&gt;"&amp;"geleistete Anzahlungen und Anlagen im Bau des Sachanlagevermögens",D4_WAV!$B$5:$B$54,"&lt;&gt;"&amp;"Geschäfts- oder Firmenwert")</f>
        <v>0</v>
      </c>
      <c r="U99" s="239">
        <f>SUMIFS(D5_BKZ_NAKB_SoPo!$K$5:$K$54,D5_BKZ_NAKB_SoPo!$A$5:$A$54,$B99,D5_BKZ_NAKB_SoPo!$C$5:$C$54,B_KKAuf!$D99)</f>
        <v>0</v>
      </c>
      <c r="V99" s="239">
        <f t="shared" si="27"/>
        <v>0</v>
      </c>
      <c r="W99" s="197">
        <f>VLOOKUP(D99,A_Stammdaten!$E$88:$G$94,2,0)</f>
        <v>5.0700000000000002E-2</v>
      </c>
      <c r="X99" s="197">
        <f>VLOOKUP($D99,A_Stammdaten!$A$76:$B$82,2,0)</f>
        <v>2.9100000000000001E-2</v>
      </c>
      <c r="Y99" s="197">
        <f>IF(D99&gt;A_Stammdaten!$B$9,"",ROUND(0.4*W99+0.6*X99,4))</f>
        <v>3.7699999999999997E-2</v>
      </c>
      <c r="Z99" s="275">
        <f t="shared" si="25"/>
        <v>0</v>
      </c>
    </row>
    <row r="100" spans="1:26" x14ac:dyDescent="0.2">
      <c r="A100" s="333"/>
      <c r="B100" s="24">
        <f t="shared" ref="B100:B105" si="30">A$99</f>
        <v>0</v>
      </c>
      <c r="C100" s="336"/>
      <c r="D100" s="48">
        <v>2023</v>
      </c>
      <c r="E100" s="223">
        <f t="shared" si="20"/>
        <v>0</v>
      </c>
      <c r="F100" s="223">
        <f t="shared" si="23"/>
        <v>0</v>
      </c>
      <c r="G100" s="221">
        <f>_xlfn.IFNA((K100*VLOOKUP(D100,A_Stammdaten!$E$88:$G$94,3,0)+V100*VLOOKUP(D100,A_Stammdaten!$E$88:$G$94,2,0))*0.4*0.035*VLOOKUP(B100,A_Stammdaten!$A$99:$E$119,5,0),0)</f>
        <v>0</v>
      </c>
      <c r="H100" s="224">
        <f t="shared" si="21"/>
        <v>0</v>
      </c>
      <c r="I100" s="246">
        <f>SUMIFS(D1_SAV!$V$7:$V$402,D1_SAV!$A$7:$A$402,$B100,D1_SAV!$C$7:$C$402,$D100)</f>
        <v>0</v>
      </c>
      <c r="J100" s="241">
        <f>SUMIFS(D4_WAV!$L$5:$L$54,D4_WAV!$A$5:$A$54,$B100,D4_WAV!$C$5:$C$54,D100)
-SUMIFS(D4_WAV!$L$5:$L$54,D4_WAV!$A$5:$A$54,$B100,D4_WAV!$B$5:$B$54,"Geschäfts- oder Firmenwert",D4_WAV!$C$5:$C$54,D100)</f>
        <v>0</v>
      </c>
      <c r="K100" s="241">
        <f>AVERAGE(SUMIFS(D4_WAV!$K$5:$K$54,D4_WAV!$A$5:$A$54,B_KKAuf!$B100,D4_WAV!$C$5:$C$54,B_KKAuf!D100,D4_WAV!$B$5:$B$54,"geleistete Anzahlungen und Anlagen im Bau des Sachanlagevermögens"),SUMIFS(D4_WAV!$M$5:$M$54,D4_WAV!$A$5:$A$54,B_KKAuf!$B100,D4_WAV!$C$5:$C$54,B_KKAuf!D100,D4_WAV!$B$5:$B$54,"geleistete Anzahlungen und Anlagen im Bau des Sachanlagevermögens"))
+AVERAGE(SUMIFS(D4_WAV!$K$5:$K$54,D4_WAV!$A$5:$A$54,B_KKAuf!$B100,D4_WAV!$C$5:$C$54,B_KKAuf!D100,D4_WAV!$B$5:$B$54,"geleistete Anzahlungen auf immaterielle Vermögensgegenstände"),SUMIFS(D4_WAV!$M$5:$M$54,D4_WAV!$A$5:$A$54,B_KKAuf!$B100,D4_WAV!$C$5:$C$54,B_KKAuf!D100,D4_WAV!$B$5:$B$54,"geleistete Anzahlungen auf immaterielle Vermögensgegenstände"))</f>
        <v>0</v>
      </c>
      <c r="L100" s="199">
        <f>IF(B100="","",VLOOKUP(D100,A_Stammdaten!$E$88:$G$94,3,0))</f>
        <v>5.0700000000000002E-2</v>
      </c>
      <c r="M100" s="199">
        <f>IF(D100&gt;A_Stammdaten!$B$9,"",VLOOKUP(A_Stammdaten!$B$9,A_Stammdaten!$A$76:$B$82,2,0))</f>
        <v>3.6600000000000001E-2</v>
      </c>
      <c r="N100" s="199">
        <f>IF(D100&gt;A_Stammdaten!$B$9,"",ROUND(0.4*L100+0.6*M100,4))</f>
        <v>4.2200000000000001E-2</v>
      </c>
      <c r="O100" s="241">
        <f t="shared" si="24"/>
        <v>0</v>
      </c>
      <c r="P100" s="241">
        <f>SUMIFS(D1_SAV!$U$7:$U$402,D1_SAV!$A$7:$A$402,$B100,D1_SAV!$C$7:$C$402,B_KKAuf!$D100)</f>
        <v>0</v>
      </c>
      <c r="Q100" s="241">
        <f>SUMIFS(D4_WAV!$K$5:$K$54,D4_WAV!$A$5:$A$54,$B100,D4_WAV!$C$5:$C$54,$D100,D4_WAV!$B$5:$B$54,"&lt;&gt;"&amp;"geleistete Anzahlungen auf immaterielle Vermögensgegenstände",D4_WAV!$B$5:$B$54,"&lt;&gt;"&amp;"geleistete Anzahlungen und Anlagen im Bau des Sachanlagevermögens",D4_WAV!$B$5:$B$54,"&lt;&gt;"&amp;"Geschäfts- oder Firmenwert")</f>
        <v>0</v>
      </c>
      <c r="R100" s="241">
        <f>SUMIFS(D5_BKZ_NAKB_SoPo!$J$5:$J$54,D5_BKZ_NAKB_SoPo!$A$5:$A$54,$B100,D5_BKZ_NAKB_SoPo!$C$5:$C$54,B_KKAuf!$D100)</f>
        <v>0</v>
      </c>
      <c r="S100" s="241">
        <f>SUMIFS(D1_SAV!$W$7:$W$402,D1_SAV!$A$7:$A$402,$B100,D1_SAV!$C$7:$C$402,B_KKAuf!$D100)</f>
        <v>0</v>
      </c>
      <c r="T100" s="241">
        <f>SUMIFS(D4_WAV!$M$5:$M$54,D4_WAV!$A$5:$A$54,$B100,D4_WAV!$C$5:$C$54,$D100,D4_WAV!$B$5:$B$54,"&lt;&gt;"&amp;"geleistete Anzahlungen auf immaterielle Vermögensgegenstände",D4_WAV!$B$5:$B$54,"&lt;&gt;"&amp;"geleistete Anzahlungen und Anlagen im Bau des Sachanlagevermögens",D4_WAV!$B$5:$B$54,"&lt;&gt;"&amp;"Geschäfts- oder Firmenwert")</f>
        <v>0</v>
      </c>
      <c r="U100" s="241">
        <f>SUMIFS(D5_BKZ_NAKB_SoPo!$K$5:$K$54,D5_BKZ_NAKB_SoPo!$A$5:$A$54,$B100,D5_BKZ_NAKB_SoPo!$C$5:$C$54,B_KKAuf!$D100)</f>
        <v>0</v>
      </c>
      <c r="V100" s="241">
        <f t="shared" si="27"/>
        <v>0</v>
      </c>
      <c r="W100" s="199">
        <f>VLOOKUP(D100,A_Stammdaten!$E$88:$G$94,2,0)</f>
        <v>5.0700000000000002E-2</v>
      </c>
      <c r="X100" s="199">
        <f>VLOOKUP($D100,A_Stammdaten!$A$76:$B$82,2,0)</f>
        <v>4.3799999999999999E-2</v>
      </c>
      <c r="Y100" s="199">
        <f>IF(D100&gt;A_Stammdaten!$B$9,"",ROUND(0.4*W100+0.6*X100,4))</f>
        <v>4.6600000000000003E-2</v>
      </c>
      <c r="Z100" s="276">
        <f t="shared" si="25"/>
        <v>0</v>
      </c>
    </row>
    <row r="101" spans="1:26" x14ac:dyDescent="0.2">
      <c r="A101" s="333"/>
      <c r="B101" s="24">
        <f t="shared" si="30"/>
        <v>0</v>
      </c>
      <c r="C101" s="336"/>
      <c r="D101" s="48">
        <v>2024</v>
      </c>
      <c r="E101" s="223">
        <f t="shared" si="20"/>
        <v>0</v>
      </c>
      <c r="F101" s="223">
        <f t="shared" si="23"/>
        <v>0</v>
      </c>
      <c r="G101" s="221">
        <f>_xlfn.IFNA((K101*VLOOKUP(D101,A_Stammdaten!$E$88:$G$94,3,0)+V101*VLOOKUP(D101,A_Stammdaten!$E$88:$G$94,2,0))*0.4*0.035*VLOOKUP(B101,A_Stammdaten!$A$99:$E$119,5,0),0)</f>
        <v>0</v>
      </c>
      <c r="H101" s="224">
        <f t="shared" si="21"/>
        <v>0</v>
      </c>
      <c r="I101" s="246">
        <f>SUMIFS(D1_SAV!$V$7:$V$402,D1_SAV!$A$7:$A$402,$B101,D1_SAV!$C$7:$C$402,$D101)</f>
        <v>0</v>
      </c>
      <c r="J101" s="241">
        <f>SUMIFS(D4_WAV!$L$5:$L$54,D4_WAV!$A$5:$A$54,$B101,D4_WAV!$C$5:$C$54,D101)
-SUMIFS(D4_WAV!$L$5:$L$54,D4_WAV!$A$5:$A$54,$B101,D4_WAV!$B$5:$B$54,"Geschäfts- oder Firmenwert",D4_WAV!$C$5:$C$54,D101)</f>
        <v>0</v>
      </c>
      <c r="K101" s="241">
        <f>AVERAGE(SUMIFS(D4_WAV!$K$5:$K$54,D4_WAV!$A$5:$A$54,B_KKAuf!$B101,D4_WAV!$C$5:$C$54,B_KKAuf!D101,D4_WAV!$B$5:$B$54,"geleistete Anzahlungen und Anlagen im Bau des Sachanlagevermögens"),SUMIFS(D4_WAV!$M$5:$M$54,D4_WAV!$A$5:$A$54,B_KKAuf!$B101,D4_WAV!$C$5:$C$54,B_KKAuf!D101,D4_WAV!$B$5:$B$54,"geleistete Anzahlungen und Anlagen im Bau des Sachanlagevermögens"))
+AVERAGE(SUMIFS(D4_WAV!$K$5:$K$54,D4_WAV!$A$5:$A$54,B_KKAuf!$B101,D4_WAV!$C$5:$C$54,B_KKAuf!D101,D4_WAV!$B$5:$B$54,"geleistete Anzahlungen auf immaterielle Vermögensgegenstände"),SUMIFS(D4_WAV!$M$5:$M$54,D4_WAV!$A$5:$A$54,B_KKAuf!$B101,D4_WAV!$C$5:$C$54,B_KKAuf!D101,D4_WAV!$B$5:$B$54,"geleistete Anzahlungen auf immaterielle Vermögensgegenstände"))</f>
        <v>0</v>
      </c>
      <c r="L101" s="199">
        <f>IF(B101="","",VLOOKUP(D101,A_Stammdaten!$E$88:$G$94,3,0))</f>
        <v>7.2599999999999998E-2</v>
      </c>
      <c r="M101" s="199">
        <f>IF(D101&gt;A_Stammdaten!$B$9,"",VLOOKUP(A_Stammdaten!$B$9,A_Stammdaten!$A$76:$B$82,2,0))</f>
        <v>3.6600000000000001E-2</v>
      </c>
      <c r="N101" s="199">
        <f>IF(D101&gt;A_Stammdaten!$B$9,"",ROUND(0.4*L101+0.6*M101,4))</f>
        <v>5.0999999999999997E-2</v>
      </c>
      <c r="O101" s="241">
        <f t="shared" si="24"/>
        <v>0</v>
      </c>
      <c r="P101" s="241">
        <f>SUMIFS(D1_SAV!$U$7:$U$402,D1_SAV!$A$7:$A$402,$B101,D1_SAV!$C$7:$C$402,B_KKAuf!$D101)</f>
        <v>0</v>
      </c>
      <c r="Q101" s="241">
        <f>SUMIFS(D4_WAV!$K$5:$K$54,D4_WAV!$A$5:$A$54,$B101,D4_WAV!$C$5:$C$54,$D101,D4_WAV!$B$5:$B$54,"&lt;&gt;"&amp;"geleistete Anzahlungen auf immaterielle Vermögensgegenstände",D4_WAV!$B$5:$B$54,"&lt;&gt;"&amp;"geleistete Anzahlungen und Anlagen im Bau des Sachanlagevermögens",D4_WAV!$B$5:$B$54,"&lt;&gt;"&amp;"Geschäfts- oder Firmenwert")</f>
        <v>0</v>
      </c>
      <c r="R101" s="241">
        <f>SUMIFS(D5_BKZ_NAKB_SoPo!$J$5:$J$54,D5_BKZ_NAKB_SoPo!$A$5:$A$54,$B101,D5_BKZ_NAKB_SoPo!$C$5:$C$54,B_KKAuf!$D101)</f>
        <v>0</v>
      </c>
      <c r="S101" s="241">
        <f>SUMIFS(D1_SAV!$W$7:$W$402,D1_SAV!$A$7:$A$402,$B101,D1_SAV!$C$7:$C$402,B_KKAuf!$D101)</f>
        <v>0</v>
      </c>
      <c r="T101" s="241">
        <f>SUMIFS(D4_WAV!$M$5:$M$54,D4_WAV!$A$5:$A$54,$B101,D4_WAV!$C$5:$C$54,$D101,D4_WAV!$B$5:$B$54,"&lt;&gt;"&amp;"geleistete Anzahlungen auf immaterielle Vermögensgegenstände",D4_WAV!$B$5:$B$54,"&lt;&gt;"&amp;"geleistete Anzahlungen und Anlagen im Bau des Sachanlagevermögens",D4_WAV!$B$5:$B$54,"&lt;&gt;"&amp;"Geschäfts- oder Firmenwert")</f>
        <v>0</v>
      </c>
      <c r="U101" s="241">
        <f>SUMIFS(D5_BKZ_NAKB_SoPo!$K$5:$K$54,D5_BKZ_NAKB_SoPo!$A$5:$A$54,$B101,D5_BKZ_NAKB_SoPo!$C$5:$C$54,B_KKAuf!$D101)</f>
        <v>0</v>
      </c>
      <c r="V101" s="241">
        <f t="shared" si="27"/>
        <v>0</v>
      </c>
      <c r="W101" s="199">
        <f>VLOOKUP(D101,A_Stammdaten!$E$88:$G$94,2,0)</f>
        <v>6.93E-2</v>
      </c>
      <c r="X101" s="199">
        <f>VLOOKUP($D101,A_Stammdaten!$A$76:$B$82,2,0)</f>
        <v>3.8699999999999998E-2</v>
      </c>
      <c r="Y101" s="199">
        <f>IF(D101&gt;A_Stammdaten!$B$9,"",ROUND(0.4*W101+0.6*X101,4))</f>
        <v>5.0900000000000001E-2</v>
      </c>
      <c r="Z101" s="276">
        <f t="shared" si="25"/>
        <v>0</v>
      </c>
    </row>
    <row r="102" spans="1:26" x14ac:dyDescent="0.2">
      <c r="A102" s="333"/>
      <c r="B102" s="24">
        <f t="shared" si="30"/>
        <v>0</v>
      </c>
      <c r="C102" s="336"/>
      <c r="D102" s="48">
        <v>2025</v>
      </c>
      <c r="E102" s="223">
        <f t="shared" si="20"/>
        <v>0</v>
      </c>
      <c r="F102" s="223">
        <f t="shared" si="23"/>
        <v>0</v>
      </c>
      <c r="G102" s="221">
        <f>_xlfn.IFNA((K102*VLOOKUP(D102,A_Stammdaten!$E$88:$G$94,3,0)+V102*VLOOKUP(D102,A_Stammdaten!$E$88:$G$94,2,0))*0.4*0.035*VLOOKUP(B102,A_Stammdaten!$A$99:$E$119,5,0),0)</f>
        <v>0</v>
      </c>
      <c r="H102" s="224">
        <f t="shared" si="21"/>
        <v>0</v>
      </c>
      <c r="I102" s="246">
        <f>SUMIFS(D1_SAV!$V$7:$V$402,D1_SAV!$A$7:$A$402,$B102,D1_SAV!$C$7:$C$402,$D102)</f>
        <v>0</v>
      </c>
      <c r="J102" s="241">
        <f>SUMIFS(D4_WAV!$L$5:$L$54,D4_WAV!$A$5:$A$54,$B102,D4_WAV!$C$5:$C$54,D102)
-SUMIFS(D4_WAV!$L$5:$L$54,D4_WAV!$A$5:$A$54,$B102,D4_WAV!$B$5:$B$54,"Geschäfts- oder Firmenwert",D4_WAV!$C$5:$C$54,D102)</f>
        <v>0</v>
      </c>
      <c r="K102" s="241">
        <f>AVERAGE(SUMIFS(D4_WAV!$K$5:$K$54,D4_WAV!$A$5:$A$54,B_KKAuf!$B102,D4_WAV!$C$5:$C$54,B_KKAuf!D102,D4_WAV!$B$5:$B$54,"geleistete Anzahlungen und Anlagen im Bau des Sachanlagevermögens"),SUMIFS(D4_WAV!$M$5:$M$54,D4_WAV!$A$5:$A$54,B_KKAuf!$B102,D4_WAV!$C$5:$C$54,B_KKAuf!D102,D4_WAV!$B$5:$B$54,"geleistete Anzahlungen und Anlagen im Bau des Sachanlagevermögens"))
+AVERAGE(SUMIFS(D4_WAV!$K$5:$K$54,D4_WAV!$A$5:$A$54,B_KKAuf!$B102,D4_WAV!$C$5:$C$54,B_KKAuf!D102,D4_WAV!$B$5:$B$54,"geleistete Anzahlungen auf immaterielle Vermögensgegenstände"),SUMIFS(D4_WAV!$M$5:$M$54,D4_WAV!$A$5:$A$54,B_KKAuf!$B102,D4_WAV!$C$5:$C$54,B_KKAuf!D102,D4_WAV!$B$5:$B$54,"geleistete Anzahlungen auf immaterielle Vermögensgegenstände"))</f>
        <v>0</v>
      </c>
      <c r="L102" s="199">
        <f>IF(B102="","",VLOOKUP(D102,A_Stammdaten!$E$88:$G$94,3,0))</f>
        <v>7.2599999999999998E-2</v>
      </c>
      <c r="M102" s="199">
        <f>IF(D102&gt;A_Stammdaten!$B$9,"",VLOOKUP(A_Stammdaten!$B$9,A_Stammdaten!$A$76:$B$82,2,0))</f>
        <v>3.6600000000000001E-2</v>
      </c>
      <c r="N102" s="199">
        <f>IF(D102&gt;A_Stammdaten!$B$9,"",ROUND(0.4*L102+0.6*M102,4))</f>
        <v>5.0999999999999997E-2</v>
      </c>
      <c r="O102" s="241">
        <f t="shared" si="24"/>
        <v>0</v>
      </c>
      <c r="P102" s="241">
        <f>SUMIFS(D1_SAV!$U$7:$U$402,D1_SAV!$A$7:$A$402,$B102,D1_SAV!$C$7:$C$402,B_KKAuf!$D102)</f>
        <v>0</v>
      </c>
      <c r="Q102" s="241">
        <f>SUMIFS(D4_WAV!$K$5:$K$54,D4_WAV!$A$5:$A$54,$B102,D4_WAV!$C$5:$C$54,$D102,D4_WAV!$B$5:$B$54,"&lt;&gt;"&amp;"geleistete Anzahlungen auf immaterielle Vermögensgegenstände",D4_WAV!$B$5:$B$54,"&lt;&gt;"&amp;"geleistete Anzahlungen und Anlagen im Bau des Sachanlagevermögens",D4_WAV!$B$5:$B$54,"&lt;&gt;"&amp;"Geschäfts- oder Firmenwert")</f>
        <v>0</v>
      </c>
      <c r="R102" s="241">
        <f>SUMIFS(D5_BKZ_NAKB_SoPo!$J$5:$J$54,D5_BKZ_NAKB_SoPo!$A$5:$A$54,$B102,D5_BKZ_NAKB_SoPo!$C$5:$C$54,B_KKAuf!$D102)</f>
        <v>0</v>
      </c>
      <c r="S102" s="241">
        <f>SUMIFS(D1_SAV!$W$7:$W$402,D1_SAV!$A$7:$A$402,$B102,D1_SAV!$C$7:$C$402,B_KKAuf!$D102)</f>
        <v>0</v>
      </c>
      <c r="T102" s="241">
        <f>SUMIFS(D4_WAV!$M$5:$M$54,D4_WAV!$A$5:$A$54,$B102,D4_WAV!$C$5:$C$54,$D102,D4_WAV!$B$5:$B$54,"&lt;&gt;"&amp;"geleistete Anzahlungen auf immaterielle Vermögensgegenstände",D4_WAV!$B$5:$B$54,"&lt;&gt;"&amp;"geleistete Anzahlungen und Anlagen im Bau des Sachanlagevermögens",D4_WAV!$B$5:$B$54,"&lt;&gt;"&amp;"Geschäfts- oder Firmenwert")</f>
        <v>0</v>
      </c>
      <c r="U102" s="241">
        <f>SUMIFS(D5_BKZ_NAKB_SoPo!$K$5:$K$54,D5_BKZ_NAKB_SoPo!$A$5:$A$54,$B102,D5_BKZ_NAKB_SoPo!$C$5:$C$54,B_KKAuf!$D102)</f>
        <v>0</v>
      </c>
      <c r="V102" s="241">
        <f t="shared" si="27"/>
        <v>0</v>
      </c>
      <c r="W102" s="199">
        <f>VLOOKUP(D102,A_Stammdaten!$E$88:$G$94,2,0)</f>
        <v>7.0099999999999996E-2</v>
      </c>
      <c r="X102" s="199">
        <f>VLOOKUP($D102,A_Stammdaten!$A$76:$B$82,2,0)</f>
        <v>3.6600000000000001E-2</v>
      </c>
      <c r="Y102" s="199">
        <f>IF(D102&gt;A_Stammdaten!$B$9,"",ROUND(0.4*W102+0.6*X102,4))</f>
        <v>0.05</v>
      </c>
      <c r="Z102" s="276">
        <f t="shared" si="25"/>
        <v>0</v>
      </c>
    </row>
    <row r="103" spans="1:26" x14ac:dyDescent="0.2">
      <c r="A103" s="333"/>
      <c r="B103" s="24">
        <f t="shared" si="30"/>
        <v>0</v>
      </c>
      <c r="C103" s="336"/>
      <c r="D103" s="48">
        <v>2026</v>
      </c>
      <c r="E103" s="223">
        <f t="shared" si="20"/>
        <v>0</v>
      </c>
      <c r="F103" s="223">
        <f t="shared" si="23"/>
        <v>0</v>
      </c>
      <c r="G103" s="221">
        <f>_xlfn.IFNA((K103*VLOOKUP(D103,A_Stammdaten!$E$88:$G$94,3,0)+V103*VLOOKUP(D103,A_Stammdaten!$E$88:$G$94,2,0))*0.4*0.035*VLOOKUP(B103,A_Stammdaten!$A$99:$E$119,5,0),0)</f>
        <v>0</v>
      </c>
      <c r="H103" s="224">
        <f t="shared" si="21"/>
        <v>0</v>
      </c>
      <c r="I103" s="246">
        <f>SUMIFS(D1_SAV!$V$7:$V$402,D1_SAV!$A$7:$A$402,$B103,D1_SAV!$C$7:$C$402,$D103)</f>
        <v>0</v>
      </c>
      <c r="J103" s="241">
        <f>SUMIFS(D4_WAV!$L$5:$L$54,D4_WAV!$A$5:$A$54,$B103,D4_WAV!$C$5:$C$54,D103)
-SUMIFS(D4_WAV!$L$5:$L$54,D4_WAV!$A$5:$A$54,$B103,D4_WAV!$B$5:$B$54,"Geschäfts- oder Firmenwert",D4_WAV!$C$5:$C$54,D103)</f>
        <v>0</v>
      </c>
      <c r="K103" s="241">
        <f>AVERAGE(SUMIFS(D4_WAV!$K$5:$K$54,D4_WAV!$A$5:$A$54,B_KKAuf!$B103,D4_WAV!$C$5:$C$54,B_KKAuf!D103,D4_WAV!$B$5:$B$54,"geleistete Anzahlungen und Anlagen im Bau des Sachanlagevermögens"),SUMIFS(D4_WAV!$M$5:$M$54,D4_WAV!$A$5:$A$54,B_KKAuf!$B103,D4_WAV!$C$5:$C$54,B_KKAuf!D103,D4_WAV!$B$5:$B$54,"geleistete Anzahlungen und Anlagen im Bau des Sachanlagevermögens"))
+AVERAGE(SUMIFS(D4_WAV!$K$5:$K$54,D4_WAV!$A$5:$A$54,B_KKAuf!$B103,D4_WAV!$C$5:$C$54,B_KKAuf!D103,D4_WAV!$B$5:$B$54,"geleistete Anzahlungen auf immaterielle Vermögensgegenstände"),SUMIFS(D4_WAV!$M$5:$M$54,D4_WAV!$A$5:$A$54,B_KKAuf!$B103,D4_WAV!$C$5:$C$54,B_KKAuf!D103,D4_WAV!$B$5:$B$54,"geleistete Anzahlungen auf immaterielle Vermögensgegenstände"))</f>
        <v>0</v>
      </c>
      <c r="L103" s="199">
        <f>IF(B103="","",VLOOKUP(D103,A_Stammdaten!$E$88:$G$94,3,0))</f>
        <v>7.2599999999999998E-2</v>
      </c>
      <c r="M103" s="199">
        <f>IF(D103&gt;A_Stammdaten!$B$9,"",VLOOKUP(A_Stammdaten!$B$9,A_Stammdaten!$A$76:$B$82,2,0))</f>
        <v>3.6600000000000001E-2</v>
      </c>
      <c r="N103" s="199">
        <f>IF(D103&gt;A_Stammdaten!$B$9,"",ROUND(0.4*L103+0.6*M103,4))</f>
        <v>5.0999999999999997E-2</v>
      </c>
      <c r="O103" s="241">
        <f t="shared" si="24"/>
        <v>0</v>
      </c>
      <c r="P103" s="241">
        <f>SUMIFS(D1_SAV!$U$7:$U$402,D1_SAV!$A$7:$A$402,$B103,D1_SAV!$C$7:$C$402,B_KKAuf!$D103)</f>
        <v>0</v>
      </c>
      <c r="Q103" s="241">
        <f>SUMIFS(D4_WAV!$K$5:$K$54,D4_WAV!$A$5:$A$54,$B103,D4_WAV!$C$5:$C$54,$D103,D4_WAV!$B$5:$B$54,"&lt;&gt;"&amp;"geleistete Anzahlungen auf immaterielle Vermögensgegenstände",D4_WAV!$B$5:$B$54,"&lt;&gt;"&amp;"geleistete Anzahlungen und Anlagen im Bau des Sachanlagevermögens",D4_WAV!$B$5:$B$54,"&lt;&gt;"&amp;"Geschäfts- oder Firmenwert")</f>
        <v>0</v>
      </c>
      <c r="R103" s="241">
        <f>SUMIFS(D5_BKZ_NAKB_SoPo!$J$5:$J$54,D5_BKZ_NAKB_SoPo!$A$5:$A$54,$B103,D5_BKZ_NAKB_SoPo!$C$5:$C$54,B_KKAuf!$D103)</f>
        <v>0</v>
      </c>
      <c r="S103" s="241">
        <f>SUMIFS(D1_SAV!$W$7:$W$402,D1_SAV!$A$7:$A$402,$B103,D1_SAV!$C$7:$C$402,B_KKAuf!$D103)</f>
        <v>0</v>
      </c>
      <c r="T103" s="241">
        <f>SUMIFS(D4_WAV!$M$5:$M$54,D4_WAV!$A$5:$A$54,$B103,D4_WAV!$C$5:$C$54,$D103,D4_WAV!$B$5:$B$54,"&lt;&gt;"&amp;"geleistete Anzahlungen auf immaterielle Vermögensgegenstände",D4_WAV!$B$5:$B$54,"&lt;&gt;"&amp;"geleistete Anzahlungen und Anlagen im Bau des Sachanlagevermögens",D4_WAV!$B$5:$B$54,"&lt;&gt;"&amp;"Geschäfts- oder Firmenwert")</f>
        <v>0</v>
      </c>
      <c r="U103" s="241">
        <f>SUMIFS(D5_BKZ_NAKB_SoPo!$K$5:$K$54,D5_BKZ_NAKB_SoPo!$A$5:$A$54,$B103,D5_BKZ_NAKB_SoPo!$C$5:$C$54,B_KKAuf!$D103)</f>
        <v>0</v>
      </c>
      <c r="V103" s="241">
        <f t="shared" si="27"/>
        <v>0</v>
      </c>
      <c r="W103" s="199">
        <f>VLOOKUP(D103,A_Stammdaten!$E$88:$G$94,2,0)</f>
        <v>7.2599999999999998E-2</v>
      </c>
      <c r="X103" s="199">
        <f>VLOOKUP($D103,A_Stammdaten!$A$76:$B$82,2,0)</f>
        <v>3.6600000000000001E-2</v>
      </c>
      <c r="Y103" s="199">
        <f>IF(D103&gt;A_Stammdaten!$B$9,"",ROUND(0.4*W103+0.6*X103,4))</f>
        <v>5.0999999999999997E-2</v>
      </c>
      <c r="Z103" s="276">
        <f t="shared" si="25"/>
        <v>0</v>
      </c>
    </row>
    <row r="104" spans="1:26" x14ac:dyDescent="0.2">
      <c r="A104" s="333"/>
      <c r="B104" s="24">
        <f t="shared" si="30"/>
        <v>0</v>
      </c>
      <c r="C104" s="336"/>
      <c r="D104" s="48">
        <v>2027</v>
      </c>
      <c r="E104" s="223">
        <f t="shared" si="20"/>
        <v>0</v>
      </c>
      <c r="F104" s="223">
        <f t="shared" si="23"/>
        <v>0</v>
      </c>
      <c r="G104" s="221">
        <f>_xlfn.IFNA((K104*VLOOKUP(D104,A_Stammdaten!$E$88:$G$94,3,0)+V104*VLOOKUP(D104,A_Stammdaten!$E$88:$G$94,2,0))*0.4*0.035*VLOOKUP(B104,A_Stammdaten!$A$99:$E$119,5,0),0)</f>
        <v>0</v>
      </c>
      <c r="H104" s="224">
        <f t="shared" si="21"/>
        <v>0</v>
      </c>
      <c r="I104" s="246">
        <f>SUMIFS(D1_SAV!$V$7:$V$402,D1_SAV!$A$7:$A$402,$B104,D1_SAV!$C$7:$C$402,$D104)</f>
        <v>0</v>
      </c>
      <c r="J104" s="241">
        <f>SUMIFS(D4_WAV!$L$5:$L$54,D4_WAV!$A$5:$A$54,$B104,D4_WAV!$C$5:$C$54,D104)
-SUMIFS(D4_WAV!$L$5:$L$54,D4_WAV!$A$5:$A$54,$B104,D4_WAV!$B$5:$B$54,"Geschäfts- oder Firmenwert",D4_WAV!$C$5:$C$54,D104)</f>
        <v>0</v>
      </c>
      <c r="K104" s="241">
        <f>AVERAGE(SUMIFS(D4_WAV!$K$5:$K$54,D4_WAV!$A$5:$A$54,B_KKAuf!$B104,D4_WAV!$C$5:$C$54,B_KKAuf!D104,D4_WAV!$B$5:$B$54,"geleistete Anzahlungen und Anlagen im Bau des Sachanlagevermögens"),SUMIFS(D4_WAV!$M$5:$M$54,D4_WAV!$A$5:$A$54,B_KKAuf!$B104,D4_WAV!$C$5:$C$54,B_KKAuf!D104,D4_WAV!$B$5:$B$54,"geleistete Anzahlungen und Anlagen im Bau des Sachanlagevermögens"))
+AVERAGE(SUMIFS(D4_WAV!$K$5:$K$54,D4_WAV!$A$5:$A$54,B_KKAuf!$B104,D4_WAV!$C$5:$C$54,B_KKAuf!D104,D4_WAV!$B$5:$B$54,"geleistete Anzahlungen auf immaterielle Vermögensgegenstände"),SUMIFS(D4_WAV!$M$5:$M$54,D4_WAV!$A$5:$A$54,B_KKAuf!$B104,D4_WAV!$C$5:$C$54,B_KKAuf!D104,D4_WAV!$B$5:$B$54,"geleistete Anzahlungen auf immaterielle Vermögensgegenstände"))</f>
        <v>0</v>
      </c>
      <c r="L104" s="199">
        <f>IF(B104="","",VLOOKUP(D104,A_Stammdaten!$E$88:$G$94,3,0))</f>
        <v>7.2599999999999998E-2</v>
      </c>
      <c r="M104" s="199">
        <f>IF(D104&gt;A_Stammdaten!$B$9,"",VLOOKUP(A_Stammdaten!$B$9,A_Stammdaten!$A$76:$B$82,2,0))</f>
        <v>3.6600000000000001E-2</v>
      </c>
      <c r="N104" s="199">
        <f>IF(D104&gt;A_Stammdaten!$B$9,"",ROUND(0.4*L104+0.6*M104,4))</f>
        <v>5.0999999999999997E-2</v>
      </c>
      <c r="O104" s="241">
        <f t="shared" si="24"/>
        <v>0</v>
      </c>
      <c r="P104" s="241">
        <f>SUMIFS(D1_SAV!$U$7:$U$402,D1_SAV!$A$7:$A$402,$B104,D1_SAV!$C$7:$C$402,B_KKAuf!$D104)</f>
        <v>0</v>
      </c>
      <c r="Q104" s="241">
        <f>SUMIFS(D4_WAV!$K$5:$K$54,D4_WAV!$A$5:$A$54,$B104,D4_WAV!$C$5:$C$54,$D104,D4_WAV!$B$5:$B$54,"&lt;&gt;"&amp;"geleistete Anzahlungen auf immaterielle Vermögensgegenstände",D4_WAV!$B$5:$B$54,"&lt;&gt;"&amp;"geleistete Anzahlungen und Anlagen im Bau des Sachanlagevermögens",D4_WAV!$B$5:$B$54,"&lt;&gt;"&amp;"Geschäfts- oder Firmenwert")</f>
        <v>0</v>
      </c>
      <c r="R104" s="241">
        <f>SUMIFS(D5_BKZ_NAKB_SoPo!$J$5:$J$54,D5_BKZ_NAKB_SoPo!$A$5:$A$54,$B104,D5_BKZ_NAKB_SoPo!$C$5:$C$54,B_KKAuf!$D104)</f>
        <v>0</v>
      </c>
      <c r="S104" s="241">
        <f>SUMIFS(D1_SAV!$W$7:$W$402,D1_SAV!$A$7:$A$402,$B104,D1_SAV!$C$7:$C$402,B_KKAuf!$D104)</f>
        <v>0</v>
      </c>
      <c r="T104" s="241">
        <f>SUMIFS(D4_WAV!$M$5:$M$54,D4_WAV!$A$5:$A$54,$B104,D4_WAV!$C$5:$C$54,$D104,D4_WAV!$B$5:$B$54,"&lt;&gt;"&amp;"geleistete Anzahlungen auf immaterielle Vermögensgegenstände",D4_WAV!$B$5:$B$54,"&lt;&gt;"&amp;"geleistete Anzahlungen und Anlagen im Bau des Sachanlagevermögens",D4_WAV!$B$5:$B$54,"&lt;&gt;"&amp;"Geschäfts- oder Firmenwert")</f>
        <v>0</v>
      </c>
      <c r="U104" s="241">
        <f>SUMIFS(D5_BKZ_NAKB_SoPo!$K$5:$K$54,D5_BKZ_NAKB_SoPo!$A$5:$A$54,$B104,D5_BKZ_NAKB_SoPo!$C$5:$C$54,B_KKAuf!$D104)</f>
        <v>0</v>
      </c>
      <c r="V104" s="241">
        <f t="shared" si="27"/>
        <v>0</v>
      </c>
      <c r="W104" s="199">
        <f>VLOOKUP(D104,A_Stammdaten!$E$88:$G$94,2,0)</f>
        <v>7.2599999999999998E-2</v>
      </c>
      <c r="X104" s="199">
        <f>VLOOKUP($D104,A_Stammdaten!$A$76:$B$82,2,0)</f>
        <v>3.6600000000000001E-2</v>
      </c>
      <c r="Y104" s="199">
        <f>IF(D104&gt;A_Stammdaten!$B$9,"",ROUND(0.4*W104+0.6*X104,4))</f>
        <v>5.0999999999999997E-2</v>
      </c>
      <c r="Z104" s="276">
        <f t="shared" si="25"/>
        <v>0</v>
      </c>
    </row>
    <row r="105" spans="1:26" ht="15" thickBot="1" x14ac:dyDescent="0.25">
      <c r="A105" s="334"/>
      <c r="B105" s="41">
        <f t="shared" si="30"/>
        <v>0</v>
      </c>
      <c r="C105" s="337"/>
      <c r="D105" s="49">
        <v>2028</v>
      </c>
      <c r="E105" s="225">
        <f t="shared" si="20"/>
        <v>0</v>
      </c>
      <c r="F105" s="225">
        <f t="shared" si="23"/>
        <v>0</v>
      </c>
      <c r="G105" s="226">
        <f>_xlfn.IFNA((K105*VLOOKUP(D105,A_Stammdaten!$E$88:$G$94,3,0)+V105*VLOOKUP(D105,A_Stammdaten!$E$88:$G$94,2,0))*0.4*0.035*VLOOKUP(B105,A_Stammdaten!$A$99:$E$119,5,0),0)</f>
        <v>0</v>
      </c>
      <c r="H105" s="227">
        <f t="shared" si="21"/>
        <v>0</v>
      </c>
      <c r="I105" s="247">
        <f>SUMIFS(D1_SAV!$V$7:$V$402,D1_SAV!$A$7:$A$402,$B105,D1_SAV!$C$7:$C$402,$D105)</f>
        <v>0</v>
      </c>
      <c r="J105" s="243">
        <f>SUMIFS(D4_WAV!$L$5:$L$54,D4_WAV!$A$5:$A$54,$B105,D4_WAV!$C$5:$C$54,D105)
-SUMIFS(D4_WAV!$L$5:$L$54,D4_WAV!$A$5:$A$54,$B105,D4_WAV!$B$5:$B$54,"Geschäfts- oder Firmenwert",D4_WAV!$C$5:$C$54,D105)</f>
        <v>0</v>
      </c>
      <c r="K105" s="243">
        <f>AVERAGE(SUMIFS(D4_WAV!$K$5:$K$54,D4_WAV!$A$5:$A$54,B_KKAuf!$B105,D4_WAV!$C$5:$C$54,B_KKAuf!D105,D4_WAV!$B$5:$B$54,"geleistete Anzahlungen und Anlagen im Bau des Sachanlagevermögens"),SUMIFS(D4_WAV!$M$5:$M$54,D4_WAV!$A$5:$A$54,B_KKAuf!$B105,D4_WAV!$C$5:$C$54,B_KKAuf!D105,D4_WAV!$B$5:$B$54,"geleistete Anzahlungen und Anlagen im Bau des Sachanlagevermögens"))
+AVERAGE(SUMIFS(D4_WAV!$K$5:$K$54,D4_WAV!$A$5:$A$54,B_KKAuf!$B105,D4_WAV!$C$5:$C$54,B_KKAuf!D105,D4_WAV!$B$5:$B$54,"geleistete Anzahlungen auf immaterielle Vermögensgegenstände"),SUMIFS(D4_WAV!$M$5:$M$54,D4_WAV!$A$5:$A$54,B_KKAuf!$B105,D4_WAV!$C$5:$C$54,B_KKAuf!D105,D4_WAV!$B$5:$B$54,"geleistete Anzahlungen auf immaterielle Vermögensgegenstände"))</f>
        <v>0</v>
      </c>
      <c r="L105" s="200">
        <f>IF(B105="","",VLOOKUP(D105,A_Stammdaten!$E$88:$G$94,3,0))</f>
        <v>0</v>
      </c>
      <c r="M105" s="200" t="str">
        <f>IF(D105&gt;A_Stammdaten!$B$9,"",VLOOKUP(A_Stammdaten!$B$9,A_Stammdaten!$A$76:$B$82,2,0))</f>
        <v/>
      </c>
      <c r="N105" s="200" t="str">
        <f>IF(D105&gt;A_Stammdaten!$B$9,"",ROUND(0.4*L105+0.6*M105,4))</f>
        <v/>
      </c>
      <c r="O105" s="243">
        <f t="shared" si="24"/>
        <v>0</v>
      </c>
      <c r="P105" s="243">
        <f>SUMIFS(D1_SAV!$U$7:$U$402,D1_SAV!$A$7:$A$402,$B105,D1_SAV!$C$7:$C$402,B_KKAuf!$D105)</f>
        <v>0</v>
      </c>
      <c r="Q105" s="243">
        <f>SUMIFS(D4_WAV!$K$5:$K$54,D4_WAV!$A$5:$A$54,$B105,D4_WAV!$C$5:$C$54,$D105,D4_WAV!$B$5:$B$54,"&lt;&gt;"&amp;"geleistete Anzahlungen auf immaterielle Vermögensgegenstände",D4_WAV!$B$5:$B$54,"&lt;&gt;"&amp;"geleistete Anzahlungen und Anlagen im Bau des Sachanlagevermögens",D4_WAV!$B$5:$B$54,"&lt;&gt;"&amp;"Geschäfts- oder Firmenwert")</f>
        <v>0</v>
      </c>
      <c r="R105" s="243">
        <f>SUMIFS(D5_BKZ_NAKB_SoPo!$J$5:$J$54,D5_BKZ_NAKB_SoPo!$A$5:$A$54,$B105,D5_BKZ_NAKB_SoPo!$C$5:$C$54,B_KKAuf!$D105)</f>
        <v>0</v>
      </c>
      <c r="S105" s="243">
        <f>SUMIFS(D1_SAV!$W$7:$W$402,D1_SAV!$A$7:$A$402,$B105,D1_SAV!$C$7:$C$402,B_KKAuf!$D105)</f>
        <v>0</v>
      </c>
      <c r="T105" s="243">
        <f>SUMIFS(D4_WAV!$M$5:$M$54,D4_WAV!$A$5:$A$54,$B105,D4_WAV!$C$5:$C$54,$D105,D4_WAV!$B$5:$B$54,"&lt;&gt;"&amp;"geleistete Anzahlungen auf immaterielle Vermögensgegenstände",D4_WAV!$B$5:$B$54,"&lt;&gt;"&amp;"geleistete Anzahlungen und Anlagen im Bau des Sachanlagevermögens",D4_WAV!$B$5:$B$54,"&lt;&gt;"&amp;"Geschäfts- oder Firmenwert")</f>
        <v>0</v>
      </c>
      <c r="U105" s="243">
        <f>SUMIFS(D5_BKZ_NAKB_SoPo!$K$5:$K$54,D5_BKZ_NAKB_SoPo!$A$5:$A$54,$B105,D5_BKZ_NAKB_SoPo!$C$5:$C$54,B_KKAuf!$D105)</f>
        <v>0</v>
      </c>
      <c r="V105" s="243">
        <f t="shared" si="27"/>
        <v>0</v>
      </c>
      <c r="W105" s="200">
        <f>VLOOKUP(D105,A_Stammdaten!$E$88:$G$94,2,0)</f>
        <v>0</v>
      </c>
      <c r="X105" s="200">
        <f>VLOOKUP($D105,A_Stammdaten!$A$76:$B$82,2,0)</f>
        <v>0</v>
      </c>
      <c r="Y105" s="200" t="str">
        <f>IF(D105&gt;A_Stammdaten!$B$9,"",ROUND(0.4*W105+0.6*X105,4))</f>
        <v/>
      </c>
      <c r="Z105" s="277">
        <f t="shared" si="25"/>
        <v>0</v>
      </c>
    </row>
  </sheetData>
  <mergeCells count="33">
    <mergeCell ref="A92:A98"/>
    <mergeCell ref="A99:A105"/>
    <mergeCell ref="C71:C77"/>
    <mergeCell ref="C78:C84"/>
    <mergeCell ref="C85:C91"/>
    <mergeCell ref="C92:C98"/>
    <mergeCell ref="C99:C105"/>
    <mergeCell ref="S2:U2"/>
    <mergeCell ref="A57:A63"/>
    <mergeCell ref="A71:A77"/>
    <mergeCell ref="A78:A84"/>
    <mergeCell ref="A85:A91"/>
    <mergeCell ref="P2:R2"/>
    <mergeCell ref="A8:A14"/>
    <mergeCell ref="C8:C14"/>
    <mergeCell ref="I2:J2"/>
    <mergeCell ref="K2:O2"/>
    <mergeCell ref="V2:Z2"/>
    <mergeCell ref="A64:A70"/>
    <mergeCell ref="C15:C21"/>
    <mergeCell ref="C22:C28"/>
    <mergeCell ref="C29:C35"/>
    <mergeCell ref="C36:C42"/>
    <mergeCell ref="C43:C49"/>
    <mergeCell ref="C50:C56"/>
    <mergeCell ref="C57:C63"/>
    <mergeCell ref="C64:C70"/>
    <mergeCell ref="A29:A35"/>
    <mergeCell ref="A36:A42"/>
    <mergeCell ref="A43:A49"/>
    <mergeCell ref="A50:A56"/>
    <mergeCell ref="A15:A21"/>
    <mergeCell ref="A22:A28"/>
  </mergeCells>
  <pageMargins left="0.70866141732283472" right="0.70866141732283472" top="0.78740157480314965" bottom="0.78740157480314965" header="0.31496062992125984" footer="0.31496062992125984"/>
  <pageSetup paperSize="9" scale="38" fitToHeight="0" orientation="landscape" r:id="rId1"/>
  <headerFooter>
    <oddFooter>&amp;C&amp;P</oddFooter>
  </headerFooter>
  <rowBreaks count="1" manualBreakCount="1">
    <brk id="50" min="1" max="15" man="1"/>
  </rowBreaks>
  <customProperties>
    <customPr name="_pios_id" r:id="rId2"/>
  </customProperties>
  <ignoredErrors>
    <ignoredError sqref="Z7:Z10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D">
    <tabColor rgb="FFFFFF99"/>
    <pageSetUpPr fitToPage="1"/>
  </sheetPr>
  <dimension ref="A1:AG404"/>
  <sheetViews>
    <sheetView showGridLines="0" showZeros="0" zoomScale="85" zoomScaleNormal="85" workbookViewId="0">
      <pane ySplit="6" topLeftCell="A7" activePane="bottomLeft" state="frozen"/>
      <selection activeCell="A4" sqref="A4"/>
      <selection pane="bottomLeft" activeCell="H7" sqref="H7"/>
    </sheetView>
  </sheetViews>
  <sheetFormatPr baseColWidth="10" defaultColWidth="9.28515625" defaultRowHeight="14.25" x14ac:dyDescent="0.2"/>
  <cols>
    <col min="1" max="1" width="9.5703125" style="19" customWidth="1"/>
    <col min="2" max="2" width="57.5703125" style="19" customWidth="1"/>
    <col min="3" max="3" width="16.5703125" style="164" customWidth="1"/>
    <col min="4" max="4" width="16.5703125" style="19" customWidth="1"/>
    <col min="5" max="5" width="19.42578125" style="19" customWidth="1"/>
    <col min="6" max="6" width="17.7109375" style="19" customWidth="1"/>
    <col min="7" max="7" width="16.42578125" style="19" customWidth="1"/>
    <col min="8" max="8" width="12.7109375" style="19" customWidth="1"/>
    <col min="9" max="9" width="18.5703125" style="19" customWidth="1"/>
    <col min="10" max="10" width="21" style="19" customWidth="1"/>
    <col min="11" max="11" width="18.5703125" style="19" customWidth="1"/>
    <col min="12" max="13" width="11.28515625" style="19" customWidth="1"/>
    <col min="14" max="20" width="7.28515625" style="19" customWidth="1"/>
    <col min="21" max="23" width="15.5703125" style="19" customWidth="1"/>
    <col min="24" max="30" width="14.7109375" style="19" customWidth="1"/>
    <col min="31" max="31" width="6.28515625" style="19" customWidth="1"/>
    <col min="32" max="32" width="16.28515625" style="19" customWidth="1"/>
    <col min="33" max="33" width="23.28515625" style="19" customWidth="1"/>
    <col min="34" max="34" width="16.5703125" style="19" customWidth="1"/>
    <col min="35" max="16384" width="9.28515625" style="19"/>
  </cols>
  <sheetData>
    <row r="1" spans="1:33" ht="25.35" customHeight="1" x14ac:dyDescent="0.25">
      <c r="A1" s="112" t="s">
        <v>245</v>
      </c>
      <c r="C1" s="145"/>
      <c r="S1" s="166"/>
      <c r="X1" s="160"/>
      <c r="Y1" s="160"/>
      <c r="Z1" s="160"/>
      <c r="AA1" s="160"/>
      <c r="AB1" s="160"/>
      <c r="AC1" s="160"/>
      <c r="AD1" s="160"/>
    </row>
    <row r="2" spans="1:33" ht="43.5" customHeight="1" x14ac:dyDescent="0.2">
      <c r="A2" s="117" t="str">
        <f>ROMAN(COLUMN())</f>
        <v>I</v>
      </c>
      <c r="B2" s="117" t="str">
        <f t="shared" ref="B2:AD2" si="0">ROMAN(COLUMN())</f>
        <v>II</v>
      </c>
      <c r="C2" s="117" t="str">
        <f t="shared" si="0"/>
        <v>III</v>
      </c>
      <c r="D2" s="117" t="str">
        <f t="shared" si="0"/>
        <v>IV</v>
      </c>
      <c r="E2" s="117"/>
      <c r="F2" s="117" t="str">
        <f t="shared" si="0"/>
        <v>VI</v>
      </c>
      <c r="G2" s="117"/>
      <c r="H2" s="117" t="str">
        <f t="shared" si="0"/>
        <v>VIII</v>
      </c>
      <c r="I2" s="117" t="str">
        <f t="shared" si="0"/>
        <v>IX</v>
      </c>
      <c r="J2" s="117" t="str">
        <f t="shared" si="0"/>
        <v>X</v>
      </c>
      <c r="K2" s="117" t="str">
        <f t="shared" si="0"/>
        <v>XI</v>
      </c>
      <c r="L2" s="117" t="str">
        <f t="shared" si="0"/>
        <v>XII</v>
      </c>
      <c r="M2" s="117" t="str">
        <f t="shared" si="0"/>
        <v>XIII</v>
      </c>
      <c r="N2" s="117" t="str">
        <f t="shared" si="0"/>
        <v>XIV</v>
      </c>
      <c r="O2" s="117" t="str">
        <f t="shared" si="0"/>
        <v>XV</v>
      </c>
      <c r="P2" s="117" t="str">
        <f t="shared" si="0"/>
        <v>XVI</v>
      </c>
      <c r="Q2" s="117" t="str">
        <f t="shared" si="0"/>
        <v>XVII</v>
      </c>
      <c r="R2" s="117" t="str">
        <f t="shared" si="0"/>
        <v>XVIII</v>
      </c>
      <c r="S2" s="117" t="str">
        <f t="shared" si="0"/>
        <v>XIX</v>
      </c>
      <c r="T2" s="117" t="str">
        <f t="shared" si="0"/>
        <v>XX</v>
      </c>
      <c r="U2" s="117" t="str">
        <f t="shared" si="0"/>
        <v>XXI</v>
      </c>
      <c r="V2" s="117" t="str">
        <f t="shared" si="0"/>
        <v>XXII</v>
      </c>
      <c r="W2" s="117" t="str">
        <f t="shared" si="0"/>
        <v>XXIII</v>
      </c>
      <c r="X2" s="117" t="str">
        <f t="shared" si="0"/>
        <v>XXIV</v>
      </c>
      <c r="Y2" s="117" t="str">
        <f t="shared" si="0"/>
        <v>XXV</v>
      </c>
      <c r="Z2" s="117" t="str">
        <f t="shared" si="0"/>
        <v>XXVI</v>
      </c>
      <c r="AA2" s="117" t="str">
        <f t="shared" si="0"/>
        <v>XXVII</v>
      </c>
      <c r="AB2" s="117" t="str">
        <f t="shared" si="0"/>
        <v>XXVIII</v>
      </c>
      <c r="AC2" s="117" t="str">
        <f t="shared" si="0"/>
        <v>XXIX</v>
      </c>
      <c r="AD2" s="117" t="str">
        <f t="shared" si="0"/>
        <v>XXX</v>
      </c>
    </row>
    <row r="3" spans="1:33" ht="20.100000000000001" customHeight="1" x14ac:dyDescent="0.2">
      <c r="A3" s="167" t="s">
        <v>70</v>
      </c>
      <c r="B3" s="168"/>
      <c r="C3" s="169"/>
      <c r="D3" s="167" t="s">
        <v>71</v>
      </c>
      <c r="E3" s="168"/>
      <c r="F3" s="168"/>
      <c r="G3" s="168"/>
      <c r="H3" s="168"/>
      <c r="I3" s="168"/>
      <c r="J3" s="168"/>
      <c r="K3" s="168"/>
      <c r="L3" s="346" t="s">
        <v>72</v>
      </c>
      <c r="M3" s="347"/>
      <c r="N3" s="347"/>
      <c r="O3" s="347"/>
      <c r="P3" s="347"/>
      <c r="Q3" s="347"/>
      <c r="R3" s="347"/>
      <c r="S3" s="347"/>
      <c r="T3" s="348"/>
      <c r="U3" s="349" t="s">
        <v>73</v>
      </c>
      <c r="V3" s="349"/>
      <c r="W3" s="349"/>
      <c r="X3" s="349" t="s">
        <v>74</v>
      </c>
      <c r="Y3" s="349"/>
      <c r="Z3" s="349"/>
      <c r="AA3" s="349"/>
      <c r="AB3" s="349"/>
      <c r="AC3" s="349"/>
      <c r="AD3" s="349"/>
    </row>
    <row r="4" spans="1:33" ht="20.100000000000001" customHeight="1" x14ac:dyDescent="0.2">
      <c r="A4" s="210"/>
      <c r="B4" s="210"/>
      <c r="C4" s="214" t="s">
        <v>216</v>
      </c>
      <c r="D4" s="219">
        <f>SUM(D1_SAV[(Erwartete) historische AK/HK im Anschaffungsjahr
'[negativ= Netzabgang']])</f>
        <v>0</v>
      </c>
      <c r="E4" s="219"/>
      <c r="F4" s="219">
        <f>SUM(D1_SAV[Hinzurechnungen])</f>
        <v>0</v>
      </c>
      <c r="G4" s="219"/>
      <c r="H4" s="219">
        <f>SUM(D1_SAV[Kürzungen])</f>
        <v>0</v>
      </c>
      <c r="I4" s="219">
        <f>SUM(D1_SAV[(Erwartete) historische AK/HK zum Stand 31.12. des Antragsjahres])</f>
        <v>0</v>
      </c>
      <c r="J4" s="219">
        <f>SUM(D1_SAV[davon Investitions-maßnahmen (nicht in KKAuf)])</f>
        <v>0</v>
      </c>
      <c r="K4" s="219">
        <f>SUM(D1_SAV[(Erwartete) historische AK/HK zum Stand 31.12. des Antragsjahres bereinigt um Investitionsmaß-nahmen])</f>
        <v>0</v>
      </c>
      <c r="L4" s="212"/>
      <c r="M4" s="213"/>
      <c r="N4" s="213"/>
      <c r="O4" s="213"/>
      <c r="P4" s="213"/>
      <c r="Q4" s="213"/>
      <c r="R4" s="213"/>
      <c r="S4" s="213"/>
      <c r="T4" s="211"/>
      <c r="U4" s="279">
        <f ca="1">SUM(D1_SAV[Restwert zum 01.01. des Antragsjahres])</f>
        <v>0</v>
      </c>
      <c r="V4" s="279">
        <f ca="1">SUM(D1_SAV[Abschreibung des Antragsjahres])</f>
        <v>0</v>
      </c>
      <c r="W4" s="279">
        <f ca="1">SUM(D1_SAV[Restwert zum 31.12. des Antragsjahres])</f>
        <v>0</v>
      </c>
      <c r="X4" s="279">
        <f>SUM(D1_SAV[2022])</f>
        <v>0</v>
      </c>
      <c r="Y4" s="279">
        <f>SUM(D1_SAV[2023])</f>
        <v>0</v>
      </c>
      <c r="Z4" s="279">
        <f>SUM(D1_SAV[2024])</f>
        <v>0</v>
      </c>
      <c r="AA4" s="279">
        <f>SUM(D1_SAV[2025])</f>
        <v>0</v>
      </c>
      <c r="AB4" s="279">
        <f>SUM(D1_SAV[2026])</f>
        <v>0</v>
      </c>
      <c r="AC4" s="279">
        <f>SUM(D1_SAV[2027])</f>
        <v>0</v>
      </c>
      <c r="AD4" s="279">
        <f>SUM(D1_SAV[2028])</f>
        <v>0</v>
      </c>
    </row>
    <row r="5" spans="1:33" ht="20.100000000000001" customHeight="1" x14ac:dyDescent="0.2">
      <c r="A5" s="210"/>
      <c r="B5" s="210"/>
      <c r="C5" s="214" t="s">
        <v>276</v>
      </c>
      <c r="D5" s="219">
        <f>SUBTOTAL(9,D1_SAV[(Erwartete) historische AK/HK im Anschaffungsjahr
'[negativ= Netzabgang']])</f>
        <v>0</v>
      </c>
      <c r="E5" s="219"/>
      <c r="F5" s="219">
        <f>SUBTOTAL(9,D1_SAV[Hinzurechnungen])</f>
        <v>0</v>
      </c>
      <c r="G5" s="219"/>
      <c r="H5" s="219">
        <f>SUBTOTAL(9,D1_SAV[Kürzungen])</f>
        <v>0</v>
      </c>
      <c r="I5" s="219">
        <f>SUBTOTAL(9,D1_SAV[(Erwartete) historische AK/HK zum Stand 31.12. des Antragsjahres])</f>
        <v>0</v>
      </c>
      <c r="J5" s="219">
        <f>SUBTOTAL(9,D1_SAV[davon Investitions-maßnahmen (nicht in KKAuf)])</f>
        <v>0</v>
      </c>
      <c r="K5" s="219">
        <f>SUBTOTAL(9,D1_SAV[(Erwartete) historische AK/HK zum Stand 31.12. des Antragsjahres bereinigt um Investitionsmaß-nahmen])</f>
        <v>0</v>
      </c>
      <c r="L5" s="212"/>
      <c r="M5" s="213"/>
      <c r="N5" s="213"/>
      <c r="O5" s="213"/>
      <c r="P5" s="213"/>
      <c r="Q5" s="213"/>
      <c r="R5" s="213"/>
      <c r="S5" s="213"/>
      <c r="T5" s="211"/>
      <c r="U5" s="279">
        <f ca="1">SUBTOTAL(9,D1_SAV[Restwert zum 01.01. des Antragsjahres])</f>
        <v>0</v>
      </c>
      <c r="V5" s="279">
        <f ca="1">SUBTOTAL(9,D1_SAV[Abschreibung des Antragsjahres])</f>
        <v>0</v>
      </c>
      <c r="W5" s="279">
        <f ca="1">SUBTOTAL(9,D1_SAV[Restwert zum 31.12. des Antragsjahres])</f>
        <v>0</v>
      </c>
      <c r="X5" s="279">
        <f>SUBTOTAL(9,D1_SAV[2022])</f>
        <v>0</v>
      </c>
      <c r="Y5" s="279">
        <f>SUBTOTAL(9,D1_SAV[2023])</f>
        <v>0</v>
      </c>
      <c r="Z5" s="279">
        <f>SUBTOTAL(9,D1_SAV[2024])</f>
        <v>0</v>
      </c>
      <c r="AA5" s="279">
        <f>SUBTOTAL(9,D1_SAV[2025])</f>
        <v>0</v>
      </c>
      <c r="AB5" s="279">
        <f>SUBTOTAL(9,D1_SAV[2026])</f>
        <v>0</v>
      </c>
      <c r="AC5" s="279">
        <f>SUBTOTAL(9,D1_SAV[2027])</f>
        <v>0</v>
      </c>
      <c r="AD5" s="279">
        <f>SUBTOTAL(9,D1_SAV[2028])</f>
        <v>0</v>
      </c>
    </row>
    <row r="6" spans="1:33" s="161" customFormat="1" ht="120" x14ac:dyDescent="0.25">
      <c r="A6" s="92" t="s">
        <v>54</v>
      </c>
      <c r="B6" s="93" t="s">
        <v>75</v>
      </c>
      <c r="C6" s="93" t="s">
        <v>76</v>
      </c>
      <c r="D6" s="93" t="s">
        <v>197</v>
      </c>
      <c r="E6" s="93" t="s">
        <v>316</v>
      </c>
      <c r="F6" s="93" t="s">
        <v>77</v>
      </c>
      <c r="G6" s="93" t="s">
        <v>317</v>
      </c>
      <c r="H6" s="93" t="s">
        <v>113</v>
      </c>
      <c r="I6" s="94" t="s">
        <v>78</v>
      </c>
      <c r="J6" s="94" t="s">
        <v>79</v>
      </c>
      <c r="K6" s="94" t="s">
        <v>80</v>
      </c>
      <c r="L6" s="93" t="s">
        <v>81</v>
      </c>
      <c r="M6" s="93" t="s">
        <v>82</v>
      </c>
      <c r="N6" s="93" t="s">
        <v>83</v>
      </c>
      <c r="O6" s="93" t="s">
        <v>84</v>
      </c>
      <c r="P6" s="93" t="s">
        <v>85</v>
      </c>
      <c r="Q6" s="93" t="s">
        <v>86</v>
      </c>
      <c r="R6" s="93" t="s">
        <v>87</v>
      </c>
      <c r="S6" s="93" t="s">
        <v>88</v>
      </c>
      <c r="T6" s="93" t="s">
        <v>89</v>
      </c>
      <c r="U6" s="280" t="s">
        <v>90</v>
      </c>
      <c r="V6" s="280" t="s">
        <v>91</v>
      </c>
      <c r="W6" s="280" t="s">
        <v>92</v>
      </c>
      <c r="X6" s="281" t="s">
        <v>93</v>
      </c>
      <c r="Y6" s="281" t="s">
        <v>94</v>
      </c>
      <c r="Z6" s="281" t="s">
        <v>95</v>
      </c>
      <c r="AA6" s="281" t="s">
        <v>96</v>
      </c>
      <c r="AB6" s="281" t="s">
        <v>97</v>
      </c>
      <c r="AC6" s="281" t="s">
        <v>98</v>
      </c>
      <c r="AD6" s="281" t="s">
        <v>99</v>
      </c>
    </row>
    <row r="7" spans="1:33" s="150" customFormat="1" ht="15" x14ac:dyDescent="0.25">
      <c r="A7" s="95"/>
      <c r="B7" s="96"/>
      <c r="C7" s="97"/>
      <c r="D7" s="98"/>
      <c r="E7" s="98"/>
      <c r="F7" s="98"/>
      <c r="G7" s="98"/>
      <c r="H7" s="98"/>
      <c r="I7" s="99">
        <f>D7+F7-H7</f>
        <v>0</v>
      </c>
      <c r="J7" s="96"/>
      <c r="K7" s="99">
        <f t="shared" ref="K7:K70" si="1">I7-J7</f>
        <v>0</v>
      </c>
      <c r="L7" s="100">
        <f>IF(ISBLANK($B7),0,VLOOKUP($B7,F_Parameter!$A$2:$B$44,2,FALSE))</f>
        <v>0</v>
      </c>
      <c r="M7" s="100">
        <f>IF(ISBLANK($B7),0,VLOOKUP($B7,F_Parameter!$A$2:$C$44,3,FALSE))</f>
        <v>0</v>
      </c>
      <c r="N7" s="101"/>
      <c r="O7" s="101"/>
      <c r="P7" s="101"/>
      <c r="Q7" s="101"/>
      <c r="R7" s="101"/>
      <c r="S7" s="101"/>
      <c r="T7" s="101"/>
      <c r="U7" s="107">
        <f t="shared" ref="U7:U8" ca="1" si="2">W7+V7</f>
        <v>0</v>
      </c>
      <c r="V7" s="107">
        <f ca="1">IF(C7=A_Stammdaten!$B$9,$K7-$W7,OFFSET(W7,0,A_Stammdaten!$B$9-2022)-$W7)</f>
        <v>0</v>
      </c>
      <c r="W7" s="107">
        <f ca="1">IFERROR(OFFSET(W7,0,A_Stammdaten!$B$9-2021),0)</f>
        <v>0</v>
      </c>
      <c r="X7" s="107">
        <f t="shared" ref="X7:X70" si="3">IF(OR($C7=0,$K7=0),0,IF($C7&lt;=VALUE(X$6),$K7-$K7/N7*(VALUE(X$6)-$C7+1),0))</f>
        <v>0</v>
      </c>
      <c r="Y7" s="107">
        <f t="shared" ref="Y7:Y70" si="4">IF(OR($C7=0,$K7=0,O7-(VALUE(Y$6)-$C7)=0),0,
IF($C7&lt;VALUE(Y$6),X7-X7/(O7-(VALUE(Y$6)-$C7)),
IF($C7=VALUE(Y$6),$K7-$K7/O7,0)))</f>
        <v>0</v>
      </c>
      <c r="Z7" s="107">
        <f t="shared" ref="Z7:Z70" si="5">IF(OR($C7=0,$K7=0,P7-(VALUE(Z$6)-$C7)=0),0,
IF($C7&lt;VALUE(Z$6),Y7-Y7/(P7-(VALUE(Z$6)-$C7)),
IF($C7=VALUE(Z$6),$K7-$K7/P7,0)))</f>
        <v>0</v>
      </c>
      <c r="AA7" s="107">
        <f t="shared" ref="AA7:AA70" si="6">IF(OR($C7=0,$K7=0,Q7-(VALUE(AA$6)-$C7)=0),0,
IF($C7&lt;VALUE(AA$6),Z7-Z7/(Q7-(VALUE(AA$6)-$C7)),
IF($C7=VALUE(AA$6),$K7-$K7/Q7,0)))</f>
        <v>0</v>
      </c>
      <c r="AB7" s="107">
        <f t="shared" ref="AB7:AB70" si="7">IF(OR($C7=0,$K7=0,R7-(VALUE(AB$6)-$C7)=0),0,
IF($C7&lt;VALUE(AB$6),AA7-AA7/(R7-(VALUE(AB$6)-$C7)),
IF($C7=VALUE(AB$6),$K7-$K7/R7,0)))</f>
        <v>0</v>
      </c>
      <c r="AC7" s="107">
        <f t="shared" ref="AC7:AC70" si="8">IF(OR($C7=0,$K7=0,S7-(VALUE(AC$6)-$C7)=0),0,
IF($C7&lt;VALUE(AC$6),AB7-AB7/(S7-(VALUE(AC$6)-$C7)),
IF($C7=VALUE(AC$6),$K7-$K7/S7,0)))</f>
        <v>0</v>
      </c>
      <c r="AD7" s="107">
        <f t="shared" ref="AD7:AD70" si="9">IF(OR($C7=0,$K7=0,T7-(VALUE(AD$6)-$C7)=0),0,
IF($C7&lt;VALUE(AD$6),AC7-AC7/(T7-(VALUE(AD$6)-$C7)),
IF($C7=VALUE(AD$6),$K7-$K7/T7,0)))</f>
        <v>0</v>
      </c>
      <c r="AE7" s="162"/>
      <c r="AG7" s="162"/>
    </row>
    <row r="8" spans="1:33" s="150" customFormat="1" ht="15" x14ac:dyDescent="0.25">
      <c r="A8" s="95"/>
      <c r="B8" s="96"/>
      <c r="C8" s="97"/>
      <c r="D8" s="98"/>
      <c r="E8" s="98"/>
      <c r="F8" s="98"/>
      <c r="G8" s="98"/>
      <c r="H8" s="98"/>
      <c r="I8" s="99">
        <f t="shared" ref="I8:I77" si="10">D8+F8-H8</f>
        <v>0</v>
      </c>
      <c r="J8" s="96"/>
      <c r="K8" s="99">
        <f t="shared" si="1"/>
        <v>0</v>
      </c>
      <c r="L8" s="100">
        <f>IF(ISBLANK($B8),0,VLOOKUP($B8,F_Parameter!$A$2:$B$44,2,FALSE))</f>
        <v>0</v>
      </c>
      <c r="M8" s="100">
        <f>IF(ISBLANK($B8),0,VLOOKUP($B8,F_Parameter!$A$2:$C$44,3,FALSE))</f>
        <v>0</v>
      </c>
      <c r="N8" s="101"/>
      <c r="O8" s="101"/>
      <c r="P8" s="101"/>
      <c r="Q8" s="101"/>
      <c r="R8" s="101"/>
      <c r="S8" s="101"/>
      <c r="T8" s="101"/>
      <c r="U8" s="107">
        <f t="shared" ca="1" si="2"/>
        <v>0</v>
      </c>
      <c r="V8" s="107">
        <f ca="1">IF(C8=A_Stammdaten!$B$9,$K8-$W8,OFFSET(W8,0,A_Stammdaten!$B$9-2022)-$W8)</f>
        <v>0</v>
      </c>
      <c r="W8" s="107">
        <f ca="1">IFERROR(OFFSET(W8,0,A_Stammdaten!$B$9-2021),0)</f>
        <v>0</v>
      </c>
      <c r="X8" s="107">
        <f t="shared" si="3"/>
        <v>0</v>
      </c>
      <c r="Y8" s="107">
        <f t="shared" si="4"/>
        <v>0</v>
      </c>
      <c r="Z8" s="107">
        <f t="shared" si="5"/>
        <v>0</v>
      </c>
      <c r="AA8" s="107">
        <f t="shared" si="6"/>
        <v>0</v>
      </c>
      <c r="AB8" s="107">
        <f t="shared" si="7"/>
        <v>0</v>
      </c>
      <c r="AC8" s="107">
        <f t="shared" si="8"/>
        <v>0</v>
      </c>
      <c r="AD8" s="107">
        <f t="shared" si="9"/>
        <v>0</v>
      </c>
      <c r="AE8" s="162"/>
    </row>
    <row r="9" spans="1:33" s="150" customFormat="1" ht="15" x14ac:dyDescent="0.25">
      <c r="A9" s="95"/>
      <c r="B9" s="96"/>
      <c r="C9" s="97"/>
      <c r="D9" s="98"/>
      <c r="E9" s="98"/>
      <c r="F9" s="98"/>
      <c r="G9" s="98"/>
      <c r="H9" s="98"/>
      <c r="I9" s="99">
        <f t="shared" si="10"/>
        <v>0</v>
      </c>
      <c r="J9" s="96"/>
      <c r="K9" s="99">
        <f t="shared" si="1"/>
        <v>0</v>
      </c>
      <c r="L9" s="100">
        <f>IF(ISBLANK($B9),0,VLOOKUP($B9,F_Parameter!$A$2:$B$44,2,FALSE))</f>
        <v>0</v>
      </c>
      <c r="M9" s="100">
        <f>IF(ISBLANK($B9),0,VLOOKUP($B9,F_Parameter!$A$2:$C$44,3,FALSE))</f>
        <v>0</v>
      </c>
      <c r="N9" s="101"/>
      <c r="O9" s="101"/>
      <c r="P9" s="101"/>
      <c r="Q9" s="101"/>
      <c r="R9" s="101"/>
      <c r="S9" s="101"/>
      <c r="T9" s="101"/>
      <c r="U9" s="107">
        <f ca="1">W9+V9</f>
        <v>0</v>
      </c>
      <c r="V9" s="107">
        <f ca="1">IF(C9=A_Stammdaten!$B$9,$K9-$W9,OFFSET(W9,0,A_Stammdaten!$B$9-2022)-$W9)</f>
        <v>0</v>
      </c>
      <c r="W9" s="107">
        <f ca="1">IFERROR(OFFSET(W9,0,A_Stammdaten!$B$9-2021),0)</f>
        <v>0</v>
      </c>
      <c r="X9" s="107">
        <f t="shared" si="3"/>
        <v>0</v>
      </c>
      <c r="Y9" s="107">
        <f t="shared" si="4"/>
        <v>0</v>
      </c>
      <c r="Z9" s="107">
        <f t="shared" si="5"/>
        <v>0</v>
      </c>
      <c r="AA9" s="107">
        <f t="shared" si="6"/>
        <v>0</v>
      </c>
      <c r="AB9" s="107">
        <f t="shared" si="7"/>
        <v>0</v>
      </c>
      <c r="AC9" s="107">
        <f t="shared" si="8"/>
        <v>0</v>
      </c>
      <c r="AD9" s="107">
        <f t="shared" si="9"/>
        <v>0</v>
      </c>
      <c r="AE9" s="162"/>
    </row>
    <row r="10" spans="1:33" s="150" customFormat="1" ht="15" x14ac:dyDescent="0.25">
      <c r="A10" s="95"/>
      <c r="B10" s="96"/>
      <c r="C10" s="97"/>
      <c r="D10" s="98"/>
      <c r="E10" s="98"/>
      <c r="F10" s="98"/>
      <c r="G10" s="98"/>
      <c r="H10" s="98"/>
      <c r="I10" s="99">
        <f t="shared" si="10"/>
        <v>0</v>
      </c>
      <c r="J10" s="96"/>
      <c r="K10" s="99">
        <f t="shared" si="1"/>
        <v>0</v>
      </c>
      <c r="L10" s="100">
        <f>IF(ISBLANK($B10),0,VLOOKUP($B10,F_Parameter!$A$2:$B$44,2,FALSE))</f>
        <v>0</v>
      </c>
      <c r="M10" s="100">
        <f>IF(ISBLANK($B10),0,VLOOKUP($B10,F_Parameter!$A$2:$C$44,3,FALSE))</f>
        <v>0</v>
      </c>
      <c r="N10" s="101"/>
      <c r="O10" s="101"/>
      <c r="P10" s="101"/>
      <c r="Q10" s="101"/>
      <c r="R10" s="101"/>
      <c r="S10" s="101"/>
      <c r="T10" s="101"/>
      <c r="U10" s="107">
        <f t="shared" ref="U10:U42" ca="1" si="11">W10+V10</f>
        <v>0</v>
      </c>
      <c r="V10" s="107">
        <f ca="1">IF(C10=A_Stammdaten!$B$9,$K10-$W10,OFFSET(W10,0,A_Stammdaten!$B$9-2022)-$W10)</f>
        <v>0</v>
      </c>
      <c r="W10" s="107">
        <f ca="1">IFERROR(OFFSET(W10,0,A_Stammdaten!$B$9-2021),0)</f>
        <v>0</v>
      </c>
      <c r="X10" s="107">
        <f t="shared" si="3"/>
        <v>0</v>
      </c>
      <c r="Y10" s="107">
        <f t="shared" si="4"/>
        <v>0</v>
      </c>
      <c r="Z10" s="107">
        <f t="shared" si="5"/>
        <v>0</v>
      </c>
      <c r="AA10" s="107">
        <f t="shared" si="6"/>
        <v>0</v>
      </c>
      <c r="AB10" s="107">
        <f t="shared" si="7"/>
        <v>0</v>
      </c>
      <c r="AC10" s="107">
        <f t="shared" si="8"/>
        <v>0</v>
      </c>
      <c r="AD10" s="107">
        <f t="shared" si="9"/>
        <v>0</v>
      </c>
      <c r="AE10" s="162"/>
    </row>
    <row r="11" spans="1:33" s="150" customFormat="1" ht="15" x14ac:dyDescent="0.25">
      <c r="A11" s="95"/>
      <c r="B11" s="96"/>
      <c r="C11" s="97"/>
      <c r="D11" s="98"/>
      <c r="E11" s="98"/>
      <c r="F11" s="98"/>
      <c r="G11" s="98"/>
      <c r="H11" s="98"/>
      <c r="I11" s="99">
        <f t="shared" si="10"/>
        <v>0</v>
      </c>
      <c r="J11" s="96"/>
      <c r="K11" s="99">
        <f t="shared" si="1"/>
        <v>0</v>
      </c>
      <c r="L11" s="100">
        <f>IF(ISBLANK($B11),0,VLOOKUP($B11,F_Parameter!$A$2:$B$44,2,FALSE))</f>
        <v>0</v>
      </c>
      <c r="M11" s="100">
        <f>IF(ISBLANK($B11),0,VLOOKUP($B11,F_Parameter!$A$2:$C$44,3,FALSE))</f>
        <v>0</v>
      </c>
      <c r="N11" s="101"/>
      <c r="O11" s="101"/>
      <c r="P11" s="101"/>
      <c r="Q11" s="101"/>
      <c r="R11" s="101"/>
      <c r="S11" s="101"/>
      <c r="T11" s="101"/>
      <c r="U11" s="107">
        <f t="shared" ca="1" si="11"/>
        <v>0</v>
      </c>
      <c r="V11" s="107">
        <f ca="1">IF(C11=A_Stammdaten!$B$9,$K11-$W11,OFFSET(W11,0,A_Stammdaten!$B$9-2022)-$W11)</f>
        <v>0</v>
      </c>
      <c r="W11" s="107">
        <f ca="1">IFERROR(OFFSET(W11,0,A_Stammdaten!$B$9-2021),0)</f>
        <v>0</v>
      </c>
      <c r="X11" s="107">
        <f t="shared" si="3"/>
        <v>0</v>
      </c>
      <c r="Y11" s="107">
        <f t="shared" si="4"/>
        <v>0</v>
      </c>
      <c r="Z11" s="107">
        <f t="shared" si="5"/>
        <v>0</v>
      </c>
      <c r="AA11" s="107">
        <f t="shared" si="6"/>
        <v>0</v>
      </c>
      <c r="AB11" s="107">
        <f t="shared" si="7"/>
        <v>0</v>
      </c>
      <c r="AC11" s="107">
        <f t="shared" si="8"/>
        <v>0</v>
      </c>
      <c r="AD11" s="107">
        <f t="shared" si="9"/>
        <v>0</v>
      </c>
      <c r="AE11" s="162"/>
    </row>
    <row r="12" spans="1:33" s="150" customFormat="1" ht="15" x14ac:dyDescent="0.25">
      <c r="A12" s="95"/>
      <c r="B12" s="96"/>
      <c r="C12" s="97"/>
      <c r="D12" s="98"/>
      <c r="E12" s="98"/>
      <c r="F12" s="98"/>
      <c r="G12" s="98"/>
      <c r="H12" s="98"/>
      <c r="I12" s="99">
        <f t="shared" si="10"/>
        <v>0</v>
      </c>
      <c r="J12" s="96"/>
      <c r="K12" s="99">
        <f t="shared" si="1"/>
        <v>0</v>
      </c>
      <c r="L12" s="100">
        <f>IF(ISBLANK($B12),0,VLOOKUP($B12,F_Parameter!$A$2:$B$44,2,FALSE))</f>
        <v>0</v>
      </c>
      <c r="M12" s="100">
        <f>IF(ISBLANK($B12),0,VLOOKUP($B12,F_Parameter!$A$2:$C$44,3,FALSE))</f>
        <v>0</v>
      </c>
      <c r="N12" s="101"/>
      <c r="O12" s="101"/>
      <c r="P12" s="101"/>
      <c r="Q12" s="101"/>
      <c r="R12" s="101"/>
      <c r="S12" s="101"/>
      <c r="T12" s="101"/>
      <c r="U12" s="107">
        <f t="shared" ca="1" si="11"/>
        <v>0</v>
      </c>
      <c r="V12" s="107">
        <f ca="1">IF(C12=A_Stammdaten!$B$9,$K12-$W12,OFFSET(W12,0,A_Stammdaten!$B$9-2022)-$W12)</f>
        <v>0</v>
      </c>
      <c r="W12" s="107">
        <f ca="1">IFERROR(OFFSET(W12,0,A_Stammdaten!$B$9-2021),0)</f>
        <v>0</v>
      </c>
      <c r="X12" s="107">
        <f t="shared" si="3"/>
        <v>0</v>
      </c>
      <c r="Y12" s="107">
        <f t="shared" si="4"/>
        <v>0</v>
      </c>
      <c r="Z12" s="107">
        <f t="shared" si="5"/>
        <v>0</v>
      </c>
      <c r="AA12" s="107">
        <f t="shared" si="6"/>
        <v>0</v>
      </c>
      <c r="AB12" s="107">
        <f t="shared" si="7"/>
        <v>0</v>
      </c>
      <c r="AC12" s="107">
        <f t="shared" si="8"/>
        <v>0</v>
      </c>
      <c r="AD12" s="107">
        <f t="shared" si="9"/>
        <v>0</v>
      </c>
      <c r="AE12" s="162"/>
    </row>
    <row r="13" spans="1:33" s="150" customFormat="1" ht="15" x14ac:dyDescent="0.25">
      <c r="A13" s="95"/>
      <c r="B13" s="96"/>
      <c r="C13" s="97"/>
      <c r="D13" s="98"/>
      <c r="E13" s="98"/>
      <c r="F13" s="98"/>
      <c r="G13" s="98"/>
      <c r="H13" s="98"/>
      <c r="I13" s="99">
        <f t="shared" si="10"/>
        <v>0</v>
      </c>
      <c r="J13" s="96"/>
      <c r="K13" s="99">
        <f t="shared" si="1"/>
        <v>0</v>
      </c>
      <c r="L13" s="100">
        <f>IF(ISBLANK($B13),0,VLOOKUP($B13,F_Parameter!$A$2:$B$44,2,FALSE))</f>
        <v>0</v>
      </c>
      <c r="M13" s="100">
        <f>IF(ISBLANK($B13),0,VLOOKUP($B13,F_Parameter!$A$2:$C$44,3,FALSE))</f>
        <v>0</v>
      </c>
      <c r="N13" s="101"/>
      <c r="O13" s="101"/>
      <c r="P13" s="101"/>
      <c r="Q13" s="101"/>
      <c r="R13" s="101"/>
      <c r="S13" s="101"/>
      <c r="T13" s="101"/>
      <c r="U13" s="107">
        <f t="shared" ca="1" si="11"/>
        <v>0</v>
      </c>
      <c r="V13" s="107">
        <f ca="1">IF(C13=A_Stammdaten!$B$9,$K13-$W13,OFFSET(W13,0,A_Stammdaten!$B$9-2022)-$W13)</f>
        <v>0</v>
      </c>
      <c r="W13" s="107">
        <f ca="1">IFERROR(OFFSET(W13,0,A_Stammdaten!$B$9-2021),0)</f>
        <v>0</v>
      </c>
      <c r="X13" s="107">
        <f t="shared" si="3"/>
        <v>0</v>
      </c>
      <c r="Y13" s="107">
        <f t="shared" si="4"/>
        <v>0</v>
      </c>
      <c r="Z13" s="107">
        <f t="shared" si="5"/>
        <v>0</v>
      </c>
      <c r="AA13" s="107">
        <f t="shared" si="6"/>
        <v>0</v>
      </c>
      <c r="AB13" s="107">
        <f t="shared" si="7"/>
        <v>0</v>
      </c>
      <c r="AC13" s="107">
        <f t="shared" si="8"/>
        <v>0</v>
      </c>
      <c r="AD13" s="107">
        <f t="shared" si="9"/>
        <v>0</v>
      </c>
      <c r="AE13" s="162"/>
    </row>
    <row r="14" spans="1:33" s="150" customFormat="1" ht="15" x14ac:dyDescent="0.25">
      <c r="A14" s="95"/>
      <c r="B14" s="96"/>
      <c r="C14" s="97"/>
      <c r="D14" s="98"/>
      <c r="E14" s="98"/>
      <c r="F14" s="98"/>
      <c r="G14" s="98"/>
      <c r="H14" s="98"/>
      <c r="I14" s="99">
        <f t="shared" si="10"/>
        <v>0</v>
      </c>
      <c r="J14" s="96"/>
      <c r="K14" s="99">
        <f t="shared" si="1"/>
        <v>0</v>
      </c>
      <c r="L14" s="100">
        <f>IF(ISBLANK($B14),0,VLOOKUP($B14,F_Parameter!$A$2:$B$44,2,FALSE))</f>
        <v>0</v>
      </c>
      <c r="M14" s="100">
        <f>IF(ISBLANK($B14),0,VLOOKUP($B14,F_Parameter!$A$2:$C$44,3,FALSE))</f>
        <v>0</v>
      </c>
      <c r="N14" s="101"/>
      <c r="O14" s="101"/>
      <c r="P14" s="101"/>
      <c r="Q14" s="101"/>
      <c r="R14" s="101"/>
      <c r="S14" s="101"/>
      <c r="T14" s="101"/>
      <c r="U14" s="107">
        <f t="shared" ca="1" si="11"/>
        <v>0</v>
      </c>
      <c r="V14" s="107">
        <f ca="1">IF(C14=A_Stammdaten!$B$9,$K14-$W14,OFFSET(W14,0,A_Stammdaten!$B$9-2022)-$W14)</f>
        <v>0</v>
      </c>
      <c r="W14" s="107">
        <f ca="1">IFERROR(OFFSET(W14,0,A_Stammdaten!$B$9-2021),0)</f>
        <v>0</v>
      </c>
      <c r="X14" s="107">
        <f t="shared" si="3"/>
        <v>0</v>
      </c>
      <c r="Y14" s="107">
        <f t="shared" si="4"/>
        <v>0</v>
      </c>
      <c r="Z14" s="107">
        <f t="shared" si="5"/>
        <v>0</v>
      </c>
      <c r="AA14" s="107">
        <f t="shared" si="6"/>
        <v>0</v>
      </c>
      <c r="AB14" s="107">
        <f t="shared" si="7"/>
        <v>0</v>
      </c>
      <c r="AC14" s="107">
        <f t="shared" si="8"/>
        <v>0</v>
      </c>
      <c r="AD14" s="107">
        <f t="shared" si="9"/>
        <v>0</v>
      </c>
      <c r="AE14" s="162"/>
    </row>
    <row r="15" spans="1:33" s="150" customFormat="1" ht="15" x14ac:dyDescent="0.25">
      <c r="A15" s="95"/>
      <c r="B15" s="96"/>
      <c r="C15" s="97"/>
      <c r="D15" s="98"/>
      <c r="E15" s="98"/>
      <c r="F15" s="98"/>
      <c r="G15" s="98"/>
      <c r="H15" s="98"/>
      <c r="I15" s="99">
        <f t="shared" si="10"/>
        <v>0</v>
      </c>
      <c r="J15" s="96"/>
      <c r="K15" s="99">
        <f t="shared" si="1"/>
        <v>0</v>
      </c>
      <c r="L15" s="100">
        <f>IF(ISBLANK($B15),0,VLOOKUP($B15,F_Parameter!$A$2:$B$44,2,FALSE))</f>
        <v>0</v>
      </c>
      <c r="M15" s="100">
        <f>IF(ISBLANK($B15),0,VLOOKUP($B15,F_Parameter!$A$2:$C$44,3,FALSE))</f>
        <v>0</v>
      </c>
      <c r="N15" s="101"/>
      <c r="O15" s="101"/>
      <c r="P15" s="101"/>
      <c r="Q15" s="101"/>
      <c r="R15" s="101"/>
      <c r="S15" s="101"/>
      <c r="T15" s="101"/>
      <c r="U15" s="107">
        <f t="shared" ca="1" si="11"/>
        <v>0</v>
      </c>
      <c r="V15" s="107">
        <f ca="1">IF(C15=A_Stammdaten!$B$9,$K15-$W15,OFFSET(W15,0,A_Stammdaten!$B$9-2022)-$W15)</f>
        <v>0</v>
      </c>
      <c r="W15" s="107">
        <f ca="1">IFERROR(OFFSET(W15,0,A_Stammdaten!$B$9-2021),0)</f>
        <v>0</v>
      </c>
      <c r="X15" s="107">
        <f t="shared" si="3"/>
        <v>0</v>
      </c>
      <c r="Y15" s="107">
        <f t="shared" si="4"/>
        <v>0</v>
      </c>
      <c r="Z15" s="107">
        <f t="shared" si="5"/>
        <v>0</v>
      </c>
      <c r="AA15" s="107">
        <f t="shared" si="6"/>
        <v>0</v>
      </c>
      <c r="AB15" s="107">
        <f t="shared" si="7"/>
        <v>0</v>
      </c>
      <c r="AC15" s="107">
        <f t="shared" si="8"/>
        <v>0</v>
      </c>
      <c r="AD15" s="107">
        <f t="shared" si="9"/>
        <v>0</v>
      </c>
      <c r="AE15" s="162"/>
    </row>
    <row r="16" spans="1:33" s="150" customFormat="1" ht="15" x14ac:dyDescent="0.25">
      <c r="A16" s="95"/>
      <c r="B16" s="96"/>
      <c r="C16" s="97"/>
      <c r="D16" s="98"/>
      <c r="E16" s="98"/>
      <c r="F16" s="98"/>
      <c r="G16" s="98"/>
      <c r="H16" s="98"/>
      <c r="I16" s="99">
        <f t="shared" si="10"/>
        <v>0</v>
      </c>
      <c r="J16" s="96"/>
      <c r="K16" s="99">
        <f t="shared" si="1"/>
        <v>0</v>
      </c>
      <c r="L16" s="100">
        <f>IF(ISBLANK($B16),0,VLOOKUP($B16,F_Parameter!$A$2:$B$44,2,FALSE))</f>
        <v>0</v>
      </c>
      <c r="M16" s="100">
        <f>IF(ISBLANK($B16),0,VLOOKUP($B16,F_Parameter!$A$2:$C$44,3,FALSE))</f>
        <v>0</v>
      </c>
      <c r="N16" s="101"/>
      <c r="O16" s="101"/>
      <c r="P16" s="101"/>
      <c r="Q16" s="101"/>
      <c r="R16" s="101"/>
      <c r="S16" s="101"/>
      <c r="T16" s="101"/>
      <c r="U16" s="107">
        <f t="shared" ca="1" si="11"/>
        <v>0</v>
      </c>
      <c r="V16" s="107">
        <f ca="1">IF(C16=A_Stammdaten!$B$9,$K16-$W16,OFFSET(W16,0,A_Stammdaten!$B$9-2022)-$W16)</f>
        <v>0</v>
      </c>
      <c r="W16" s="107">
        <f ca="1">IFERROR(OFFSET(W16,0,A_Stammdaten!$B$9-2021),0)</f>
        <v>0</v>
      </c>
      <c r="X16" s="107">
        <f t="shared" si="3"/>
        <v>0</v>
      </c>
      <c r="Y16" s="107">
        <f t="shared" si="4"/>
        <v>0</v>
      </c>
      <c r="Z16" s="107">
        <f t="shared" si="5"/>
        <v>0</v>
      </c>
      <c r="AA16" s="107">
        <f t="shared" si="6"/>
        <v>0</v>
      </c>
      <c r="AB16" s="107">
        <f t="shared" si="7"/>
        <v>0</v>
      </c>
      <c r="AC16" s="107">
        <f t="shared" si="8"/>
        <v>0</v>
      </c>
      <c r="AD16" s="107">
        <f t="shared" si="9"/>
        <v>0</v>
      </c>
    </row>
    <row r="17" spans="1:30" s="150" customFormat="1" ht="15" x14ac:dyDescent="0.25">
      <c r="A17" s="95"/>
      <c r="B17" s="96"/>
      <c r="C17" s="97"/>
      <c r="D17" s="98"/>
      <c r="E17" s="98"/>
      <c r="F17" s="98"/>
      <c r="G17" s="98"/>
      <c r="H17" s="98"/>
      <c r="I17" s="99">
        <f t="shared" si="10"/>
        <v>0</v>
      </c>
      <c r="J17" s="96"/>
      <c r="K17" s="99">
        <f t="shared" si="1"/>
        <v>0</v>
      </c>
      <c r="L17" s="100">
        <f>IF(ISBLANK($B17),0,VLOOKUP($B17,F_Parameter!$A$2:$B$44,2,FALSE))</f>
        <v>0</v>
      </c>
      <c r="M17" s="100">
        <f>IF(ISBLANK($B17),0,VLOOKUP($B17,F_Parameter!$A$2:$C$44,3,FALSE))</f>
        <v>0</v>
      </c>
      <c r="N17" s="101"/>
      <c r="O17" s="101"/>
      <c r="P17" s="101"/>
      <c r="Q17" s="101"/>
      <c r="R17" s="101"/>
      <c r="S17" s="101"/>
      <c r="T17" s="101"/>
      <c r="U17" s="102">
        <f t="shared" ca="1" si="11"/>
        <v>0</v>
      </c>
      <c r="V17" s="102">
        <f ca="1">IF(C17=A_Stammdaten!$B$9,$K17-$W17,OFFSET(W17,0,A_Stammdaten!$B$9-2022)-$W17)</f>
        <v>0</v>
      </c>
      <c r="W17" s="102">
        <f ca="1">IFERROR(OFFSET(W17,0,A_Stammdaten!$B$9-2021),0)</f>
        <v>0</v>
      </c>
      <c r="X17" s="102">
        <f t="shared" si="3"/>
        <v>0</v>
      </c>
      <c r="Y17" s="102">
        <f t="shared" si="4"/>
        <v>0</v>
      </c>
      <c r="Z17" s="102">
        <f t="shared" si="5"/>
        <v>0</v>
      </c>
      <c r="AA17" s="102">
        <f t="shared" si="6"/>
        <v>0</v>
      </c>
      <c r="AB17" s="102">
        <f t="shared" si="7"/>
        <v>0</v>
      </c>
      <c r="AC17" s="102">
        <f t="shared" si="8"/>
        <v>0</v>
      </c>
      <c r="AD17" s="102">
        <f t="shared" si="9"/>
        <v>0</v>
      </c>
    </row>
    <row r="18" spans="1:30" s="150" customFormat="1" ht="15" x14ac:dyDescent="0.25">
      <c r="A18" s="95"/>
      <c r="B18" s="96"/>
      <c r="C18" s="97"/>
      <c r="D18" s="98"/>
      <c r="E18" s="98"/>
      <c r="F18" s="98"/>
      <c r="G18" s="98"/>
      <c r="H18" s="98"/>
      <c r="I18" s="99">
        <f t="shared" si="10"/>
        <v>0</v>
      </c>
      <c r="J18" s="96"/>
      <c r="K18" s="99">
        <f t="shared" si="1"/>
        <v>0</v>
      </c>
      <c r="L18" s="100">
        <f>IF(ISBLANK($B18),0,VLOOKUP($B18,F_Parameter!$A$2:$B$44,2,FALSE))</f>
        <v>0</v>
      </c>
      <c r="M18" s="100">
        <f>IF(ISBLANK($B18),0,VLOOKUP($B18,F_Parameter!$A$2:$C$44,3,FALSE))</f>
        <v>0</v>
      </c>
      <c r="N18" s="101"/>
      <c r="O18" s="101"/>
      <c r="P18" s="101"/>
      <c r="Q18" s="101"/>
      <c r="R18" s="101"/>
      <c r="S18" s="101"/>
      <c r="T18" s="101"/>
      <c r="U18" s="102">
        <f t="shared" ca="1" si="11"/>
        <v>0</v>
      </c>
      <c r="V18" s="102">
        <f ca="1">IF(C18=A_Stammdaten!$B$9,$K18-$W18,OFFSET(W18,0,A_Stammdaten!$B$9-2022)-$W18)</f>
        <v>0</v>
      </c>
      <c r="W18" s="102">
        <f ca="1">IFERROR(OFFSET(W18,0,A_Stammdaten!$B$9-2021),0)</f>
        <v>0</v>
      </c>
      <c r="X18" s="102">
        <f t="shared" si="3"/>
        <v>0</v>
      </c>
      <c r="Y18" s="102">
        <f t="shared" si="4"/>
        <v>0</v>
      </c>
      <c r="Z18" s="102">
        <f t="shared" si="5"/>
        <v>0</v>
      </c>
      <c r="AA18" s="102">
        <f t="shared" si="6"/>
        <v>0</v>
      </c>
      <c r="AB18" s="102">
        <f t="shared" si="7"/>
        <v>0</v>
      </c>
      <c r="AC18" s="102">
        <f t="shared" si="8"/>
        <v>0</v>
      </c>
      <c r="AD18" s="102">
        <f t="shared" si="9"/>
        <v>0</v>
      </c>
    </row>
    <row r="19" spans="1:30" s="150" customFormat="1" ht="15" x14ac:dyDescent="0.25">
      <c r="A19" s="95"/>
      <c r="B19" s="96"/>
      <c r="C19" s="97"/>
      <c r="D19" s="98"/>
      <c r="E19" s="98"/>
      <c r="F19" s="98"/>
      <c r="G19" s="98"/>
      <c r="H19" s="98"/>
      <c r="I19" s="99">
        <f t="shared" si="10"/>
        <v>0</v>
      </c>
      <c r="J19" s="96"/>
      <c r="K19" s="99">
        <f t="shared" si="1"/>
        <v>0</v>
      </c>
      <c r="L19" s="100">
        <f>IF(ISBLANK($B19),0,VLOOKUP($B19,F_Parameter!$A$2:$B$44,2,FALSE))</f>
        <v>0</v>
      </c>
      <c r="M19" s="100">
        <f>IF(ISBLANK($B19),0,VLOOKUP($B19,F_Parameter!$A$2:$C$44,3,FALSE))</f>
        <v>0</v>
      </c>
      <c r="N19" s="101"/>
      <c r="O19" s="101"/>
      <c r="P19" s="101"/>
      <c r="Q19" s="101"/>
      <c r="R19" s="101"/>
      <c r="S19" s="101"/>
      <c r="T19" s="101"/>
      <c r="U19" s="102">
        <f t="shared" ca="1" si="11"/>
        <v>0</v>
      </c>
      <c r="V19" s="102">
        <f ca="1">IF(C19=A_Stammdaten!$B$9,$K19-$W19,OFFSET(W19,0,A_Stammdaten!$B$9-2022)-$W19)</f>
        <v>0</v>
      </c>
      <c r="W19" s="102">
        <f ca="1">IFERROR(OFFSET(W19,0,A_Stammdaten!$B$9-2021),0)</f>
        <v>0</v>
      </c>
      <c r="X19" s="102">
        <f t="shared" si="3"/>
        <v>0</v>
      </c>
      <c r="Y19" s="102">
        <f t="shared" si="4"/>
        <v>0</v>
      </c>
      <c r="Z19" s="102">
        <f t="shared" si="5"/>
        <v>0</v>
      </c>
      <c r="AA19" s="102">
        <f t="shared" si="6"/>
        <v>0</v>
      </c>
      <c r="AB19" s="102">
        <f t="shared" si="7"/>
        <v>0</v>
      </c>
      <c r="AC19" s="102">
        <f t="shared" si="8"/>
        <v>0</v>
      </c>
      <c r="AD19" s="102">
        <f t="shared" si="9"/>
        <v>0</v>
      </c>
    </row>
    <row r="20" spans="1:30" s="150" customFormat="1" ht="15" x14ac:dyDescent="0.25">
      <c r="A20" s="95"/>
      <c r="B20" s="96"/>
      <c r="C20" s="97"/>
      <c r="D20" s="98"/>
      <c r="E20" s="98"/>
      <c r="F20" s="98"/>
      <c r="G20" s="98"/>
      <c r="H20" s="98"/>
      <c r="I20" s="99">
        <f t="shared" si="10"/>
        <v>0</v>
      </c>
      <c r="J20" s="96"/>
      <c r="K20" s="99">
        <f t="shared" si="1"/>
        <v>0</v>
      </c>
      <c r="L20" s="100">
        <f>IF(ISBLANK($B20),0,VLOOKUP($B20,F_Parameter!$A$2:$B$44,2,FALSE))</f>
        <v>0</v>
      </c>
      <c r="M20" s="100">
        <f>IF(ISBLANK($B20),0,VLOOKUP($B20,F_Parameter!$A$2:$C$44,3,FALSE))</f>
        <v>0</v>
      </c>
      <c r="N20" s="101"/>
      <c r="O20" s="101"/>
      <c r="P20" s="101"/>
      <c r="Q20" s="101"/>
      <c r="R20" s="101"/>
      <c r="S20" s="101"/>
      <c r="T20" s="101"/>
      <c r="U20" s="102">
        <f t="shared" ca="1" si="11"/>
        <v>0</v>
      </c>
      <c r="V20" s="102">
        <f ca="1">IF(C20=A_Stammdaten!$B$9,$K20-$W20,OFFSET(W20,0,A_Stammdaten!$B$9-2022)-$W20)</f>
        <v>0</v>
      </c>
      <c r="W20" s="102">
        <f ca="1">IFERROR(OFFSET(W20,0,A_Stammdaten!$B$9-2021),0)</f>
        <v>0</v>
      </c>
      <c r="X20" s="102">
        <f t="shared" si="3"/>
        <v>0</v>
      </c>
      <c r="Y20" s="102">
        <f t="shared" si="4"/>
        <v>0</v>
      </c>
      <c r="Z20" s="102">
        <f t="shared" si="5"/>
        <v>0</v>
      </c>
      <c r="AA20" s="102">
        <f t="shared" si="6"/>
        <v>0</v>
      </c>
      <c r="AB20" s="102">
        <f t="shared" si="7"/>
        <v>0</v>
      </c>
      <c r="AC20" s="102">
        <f t="shared" si="8"/>
        <v>0</v>
      </c>
      <c r="AD20" s="102">
        <f t="shared" si="9"/>
        <v>0</v>
      </c>
    </row>
    <row r="21" spans="1:30" s="150" customFormat="1" ht="15" x14ac:dyDescent="0.25">
      <c r="A21" s="95"/>
      <c r="B21" s="96"/>
      <c r="C21" s="97"/>
      <c r="D21" s="98"/>
      <c r="E21" s="98"/>
      <c r="F21" s="98"/>
      <c r="G21" s="98"/>
      <c r="H21" s="98"/>
      <c r="I21" s="99">
        <f t="shared" si="10"/>
        <v>0</v>
      </c>
      <c r="J21" s="96"/>
      <c r="K21" s="99">
        <f t="shared" si="1"/>
        <v>0</v>
      </c>
      <c r="L21" s="100">
        <f>IF(ISBLANK($B21),0,VLOOKUP($B21,F_Parameter!$A$2:$B$44,2,FALSE))</f>
        <v>0</v>
      </c>
      <c r="M21" s="100">
        <f>IF(ISBLANK($B21),0,VLOOKUP($B21,F_Parameter!$A$2:$C$44,3,FALSE))</f>
        <v>0</v>
      </c>
      <c r="N21" s="101"/>
      <c r="O21" s="101"/>
      <c r="P21" s="101"/>
      <c r="Q21" s="101"/>
      <c r="R21" s="101"/>
      <c r="S21" s="101"/>
      <c r="T21" s="101"/>
      <c r="U21" s="102">
        <f t="shared" ca="1" si="11"/>
        <v>0</v>
      </c>
      <c r="V21" s="102">
        <f ca="1">IF(C21=A_Stammdaten!$B$9,$K21-$W21,OFFSET(W21,0,A_Stammdaten!$B$9-2022)-$W21)</f>
        <v>0</v>
      </c>
      <c r="W21" s="102">
        <f ca="1">IFERROR(OFFSET(W21,0,A_Stammdaten!$B$9-2021),0)</f>
        <v>0</v>
      </c>
      <c r="X21" s="102">
        <f t="shared" si="3"/>
        <v>0</v>
      </c>
      <c r="Y21" s="102">
        <f t="shared" si="4"/>
        <v>0</v>
      </c>
      <c r="Z21" s="102">
        <f t="shared" si="5"/>
        <v>0</v>
      </c>
      <c r="AA21" s="102">
        <f t="shared" si="6"/>
        <v>0</v>
      </c>
      <c r="AB21" s="102">
        <f t="shared" si="7"/>
        <v>0</v>
      </c>
      <c r="AC21" s="102">
        <f t="shared" si="8"/>
        <v>0</v>
      </c>
      <c r="AD21" s="102">
        <f t="shared" si="9"/>
        <v>0</v>
      </c>
    </row>
    <row r="22" spans="1:30" s="150" customFormat="1" ht="15" x14ac:dyDescent="0.25">
      <c r="A22" s="95"/>
      <c r="B22" s="96"/>
      <c r="C22" s="97"/>
      <c r="D22" s="98"/>
      <c r="E22" s="98"/>
      <c r="F22" s="98"/>
      <c r="G22" s="98"/>
      <c r="H22" s="98"/>
      <c r="I22" s="99">
        <f t="shared" si="10"/>
        <v>0</v>
      </c>
      <c r="J22" s="96"/>
      <c r="K22" s="99">
        <f t="shared" si="1"/>
        <v>0</v>
      </c>
      <c r="L22" s="100">
        <f>IF(ISBLANK($B22),0,VLOOKUP($B22,F_Parameter!$A$2:$B$44,2,FALSE))</f>
        <v>0</v>
      </c>
      <c r="M22" s="100">
        <f>IF(ISBLANK($B22),0,VLOOKUP($B22,F_Parameter!$A$2:$C$44,3,FALSE))</f>
        <v>0</v>
      </c>
      <c r="N22" s="101"/>
      <c r="O22" s="101"/>
      <c r="P22" s="101"/>
      <c r="Q22" s="101"/>
      <c r="R22" s="101"/>
      <c r="S22" s="101"/>
      <c r="T22" s="101"/>
      <c r="U22" s="102">
        <f t="shared" ca="1" si="11"/>
        <v>0</v>
      </c>
      <c r="V22" s="102">
        <f ca="1">IF(C22=A_Stammdaten!$B$9,$K22-$W22,OFFSET(W22,0,A_Stammdaten!$B$9-2022)-$W22)</f>
        <v>0</v>
      </c>
      <c r="W22" s="102">
        <f ca="1">IFERROR(OFFSET(W22,0,A_Stammdaten!$B$9-2021),0)</f>
        <v>0</v>
      </c>
      <c r="X22" s="102">
        <f t="shared" si="3"/>
        <v>0</v>
      </c>
      <c r="Y22" s="102">
        <f t="shared" si="4"/>
        <v>0</v>
      </c>
      <c r="Z22" s="102">
        <f t="shared" si="5"/>
        <v>0</v>
      </c>
      <c r="AA22" s="102">
        <f t="shared" si="6"/>
        <v>0</v>
      </c>
      <c r="AB22" s="102">
        <f t="shared" si="7"/>
        <v>0</v>
      </c>
      <c r="AC22" s="102">
        <f t="shared" si="8"/>
        <v>0</v>
      </c>
      <c r="AD22" s="102">
        <f t="shared" si="9"/>
        <v>0</v>
      </c>
    </row>
    <row r="23" spans="1:30" s="150" customFormat="1" ht="15" x14ac:dyDescent="0.25">
      <c r="A23" s="95"/>
      <c r="B23" s="96"/>
      <c r="C23" s="97"/>
      <c r="D23" s="98"/>
      <c r="E23" s="98"/>
      <c r="F23" s="98"/>
      <c r="G23" s="98"/>
      <c r="H23" s="98"/>
      <c r="I23" s="99">
        <f t="shared" si="10"/>
        <v>0</v>
      </c>
      <c r="J23" s="96"/>
      <c r="K23" s="99">
        <f t="shared" si="1"/>
        <v>0</v>
      </c>
      <c r="L23" s="100">
        <f>IF(ISBLANK($B23),0,VLOOKUP($B23,F_Parameter!$A$2:$B$44,2,FALSE))</f>
        <v>0</v>
      </c>
      <c r="M23" s="100">
        <f>IF(ISBLANK($B23),0,VLOOKUP($B23,F_Parameter!$A$2:$C$44,3,FALSE))</f>
        <v>0</v>
      </c>
      <c r="N23" s="101"/>
      <c r="O23" s="101"/>
      <c r="P23" s="101"/>
      <c r="Q23" s="101"/>
      <c r="R23" s="101"/>
      <c r="S23" s="101"/>
      <c r="T23" s="101"/>
      <c r="U23" s="102">
        <f t="shared" ca="1" si="11"/>
        <v>0</v>
      </c>
      <c r="V23" s="102">
        <f ca="1">IF(C23=A_Stammdaten!$B$9,$K23-$W23,OFFSET(W23,0,A_Stammdaten!$B$9-2022)-$W23)</f>
        <v>0</v>
      </c>
      <c r="W23" s="102">
        <f ca="1">IFERROR(OFFSET(W23,0,A_Stammdaten!$B$9-2021),0)</f>
        <v>0</v>
      </c>
      <c r="X23" s="102">
        <f t="shared" si="3"/>
        <v>0</v>
      </c>
      <c r="Y23" s="102">
        <f t="shared" si="4"/>
        <v>0</v>
      </c>
      <c r="Z23" s="102">
        <f t="shared" si="5"/>
        <v>0</v>
      </c>
      <c r="AA23" s="102">
        <f t="shared" si="6"/>
        <v>0</v>
      </c>
      <c r="AB23" s="102">
        <f t="shared" si="7"/>
        <v>0</v>
      </c>
      <c r="AC23" s="102">
        <f t="shared" si="8"/>
        <v>0</v>
      </c>
      <c r="AD23" s="102">
        <f t="shared" si="9"/>
        <v>0</v>
      </c>
    </row>
    <row r="24" spans="1:30" s="150" customFormat="1" ht="15" x14ac:dyDescent="0.25">
      <c r="A24" s="95"/>
      <c r="B24" s="96"/>
      <c r="C24" s="97"/>
      <c r="D24" s="98"/>
      <c r="E24" s="98"/>
      <c r="F24" s="98"/>
      <c r="G24" s="98"/>
      <c r="H24" s="98"/>
      <c r="I24" s="99">
        <f t="shared" si="10"/>
        <v>0</v>
      </c>
      <c r="J24" s="96"/>
      <c r="K24" s="99">
        <f t="shared" si="1"/>
        <v>0</v>
      </c>
      <c r="L24" s="100">
        <f>IF(ISBLANK($B24),0,VLOOKUP($B24,F_Parameter!$A$2:$B$44,2,FALSE))</f>
        <v>0</v>
      </c>
      <c r="M24" s="100">
        <f>IF(ISBLANK($B24),0,VLOOKUP($B24,F_Parameter!$A$2:$C$44,3,FALSE))</f>
        <v>0</v>
      </c>
      <c r="N24" s="101"/>
      <c r="O24" s="101"/>
      <c r="P24" s="101"/>
      <c r="Q24" s="101"/>
      <c r="R24" s="101"/>
      <c r="S24" s="101"/>
      <c r="T24" s="101"/>
      <c r="U24" s="102">
        <f t="shared" ca="1" si="11"/>
        <v>0</v>
      </c>
      <c r="V24" s="102">
        <f ca="1">IF(C24=A_Stammdaten!$B$9,$K24-$W24,OFFSET(W24,0,A_Stammdaten!$B$9-2022)-$W24)</f>
        <v>0</v>
      </c>
      <c r="W24" s="102">
        <f ca="1">IFERROR(OFFSET(W24,0,A_Stammdaten!$B$9-2021),0)</f>
        <v>0</v>
      </c>
      <c r="X24" s="102">
        <f t="shared" si="3"/>
        <v>0</v>
      </c>
      <c r="Y24" s="102">
        <f t="shared" si="4"/>
        <v>0</v>
      </c>
      <c r="Z24" s="102">
        <f t="shared" si="5"/>
        <v>0</v>
      </c>
      <c r="AA24" s="102">
        <f t="shared" si="6"/>
        <v>0</v>
      </c>
      <c r="AB24" s="102">
        <f t="shared" si="7"/>
        <v>0</v>
      </c>
      <c r="AC24" s="102">
        <f t="shared" si="8"/>
        <v>0</v>
      </c>
      <c r="AD24" s="102">
        <f t="shared" si="9"/>
        <v>0</v>
      </c>
    </row>
    <row r="25" spans="1:30" s="150" customFormat="1" ht="15" x14ac:dyDescent="0.25">
      <c r="A25" s="95"/>
      <c r="B25" s="96"/>
      <c r="C25" s="97"/>
      <c r="D25" s="98"/>
      <c r="E25" s="98"/>
      <c r="F25" s="98"/>
      <c r="G25" s="98"/>
      <c r="H25" s="98"/>
      <c r="I25" s="99">
        <f t="shared" si="10"/>
        <v>0</v>
      </c>
      <c r="J25" s="96"/>
      <c r="K25" s="99">
        <f t="shared" si="1"/>
        <v>0</v>
      </c>
      <c r="L25" s="100">
        <f>IF(ISBLANK($B25),0,VLOOKUP($B25,F_Parameter!$A$2:$B$44,2,FALSE))</f>
        <v>0</v>
      </c>
      <c r="M25" s="100">
        <f>IF(ISBLANK($B25),0,VLOOKUP($B25,F_Parameter!$A$2:$C$44,3,FALSE))</f>
        <v>0</v>
      </c>
      <c r="N25" s="101"/>
      <c r="O25" s="101"/>
      <c r="P25" s="101"/>
      <c r="Q25" s="101"/>
      <c r="R25" s="101"/>
      <c r="S25" s="101"/>
      <c r="T25" s="101"/>
      <c r="U25" s="102">
        <f t="shared" ca="1" si="11"/>
        <v>0</v>
      </c>
      <c r="V25" s="102">
        <f ca="1">IF(C25=A_Stammdaten!$B$9,$K25-$W25,OFFSET(W25,0,A_Stammdaten!$B$9-2022)-$W25)</f>
        <v>0</v>
      </c>
      <c r="W25" s="102">
        <f ca="1">IFERROR(OFFSET(W25,0,A_Stammdaten!$B$9-2021),0)</f>
        <v>0</v>
      </c>
      <c r="X25" s="102">
        <f t="shared" si="3"/>
        <v>0</v>
      </c>
      <c r="Y25" s="102">
        <f t="shared" si="4"/>
        <v>0</v>
      </c>
      <c r="Z25" s="102">
        <f t="shared" si="5"/>
        <v>0</v>
      </c>
      <c r="AA25" s="102">
        <f t="shared" si="6"/>
        <v>0</v>
      </c>
      <c r="AB25" s="102">
        <f t="shared" si="7"/>
        <v>0</v>
      </c>
      <c r="AC25" s="102">
        <f t="shared" si="8"/>
        <v>0</v>
      </c>
      <c r="AD25" s="102">
        <f t="shared" si="9"/>
        <v>0</v>
      </c>
    </row>
    <row r="26" spans="1:30" s="150" customFormat="1" ht="15" x14ac:dyDescent="0.25">
      <c r="A26" s="95"/>
      <c r="B26" s="96"/>
      <c r="C26" s="97"/>
      <c r="D26" s="98"/>
      <c r="E26" s="98"/>
      <c r="F26" s="98"/>
      <c r="G26" s="98"/>
      <c r="H26" s="98"/>
      <c r="I26" s="99">
        <f t="shared" si="10"/>
        <v>0</v>
      </c>
      <c r="J26" s="96"/>
      <c r="K26" s="99">
        <f t="shared" si="1"/>
        <v>0</v>
      </c>
      <c r="L26" s="100">
        <f>IF(ISBLANK($B26),0,VLOOKUP($B26,F_Parameter!$A$2:$B$44,2,FALSE))</f>
        <v>0</v>
      </c>
      <c r="M26" s="100">
        <f>IF(ISBLANK($B26),0,VLOOKUP($B26,F_Parameter!$A$2:$C$44,3,FALSE))</f>
        <v>0</v>
      </c>
      <c r="N26" s="101"/>
      <c r="O26" s="101"/>
      <c r="P26" s="101"/>
      <c r="Q26" s="101"/>
      <c r="R26" s="101"/>
      <c r="S26" s="101"/>
      <c r="T26" s="101"/>
      <c r="U26" s="102">
        <f t="shared" ca="1" si="11"/>
        <v>0</v>
      </c>
      <c r="V26" s="102">
        <f ca="1">IF(C26=A_Stammdaten!$B$9,$K26-$W26,OFFSET(W26,0,A_Stammdaten!$B$9-2022)-$W26)</f>
        <v>0</v>
      </c>
      <c r="W26" s="102">
        <f ca="1">IFERROR(OFFSET(W26,0,A_Stammdaten!$B$9-2021),0)</f>
        <v>0</v>
      </c>
      <c r="X26" s="102">
        <f t="shared" si="3"/>
        <v>0</v>
      </c>
      <c r="Y26" s="102">
        <f t="shared" si="4"/>
        <v>0</v>
      </c>
      <c r="Z26" s="102">
        <f t="shared" si="5"/>
        <v>0</v>
      </c>
      <c r="AA26" s="102">
        <f t="shared" si="6"/>
        <v>0</v>
      </c>
      <c r="AB26" s="102">
        <f t="shared" si="7"/>
        <v>0</v>
      </c>
      <c r="AC26" s="102">
        <f t="shared" si="8"/>
        <v>0</v>
      </c>
      <c r="AD26" s="102">
        <f t="shared" si="9"/>
        <v>0</v>
      </c>
    </row>
    <row r="27" spans="1:30" s="150" customFormat="1" ht="15" x14ac:dyDescent="0.25">
      <c r="A27" s="95"/>
      <c r="B27" s="96"/>
      <c r="C27" s="97"/>
      <c r="D27" s="98"/>
      <c r="E27" s="98"/>
      <c r="F27" s="98"/>
      <c r="G27" s="98"/>
      <c r="H27" s="98"/>
      <c r="I27" s="99">
        <f t="shared" si="10"/>
        <v>0</v>
      </c>
      <c r="J27" s="96"/>
      <c r="K27" s="99">
        <f t="shared" si="1"/>
        <v>0</v>
      </c>
      <c r="L27" s="100">
        <f>IF(ISBLANK($B27),0,VLOOKUP($B27,F_Parameter!$A$2:$B$44,2,FALSE))</f>
        <v>0</v>
      </c>
      <c r="M27" s="100">
        <f>IF(ISBLANK($B27),0,VLOOKUP($B27,F_Parameter!$A$2:$C$44,3,FALSE))</f>
        <v>0</v>
      </c>
      <c r="N27" s="101"/>
      <c r="O27" s="101"/>
      <c r="P27" s="101"/>
      <c r="Q27" s="101"/>
      <c r="R27" s="101"/>
      <c r="S27" s="101"/>
      <c r="T27" s="101"/>
      <c r="U27" s="102">
        <f t="shared" ca="1" si="11"/>
        <v>0</v>
      </c>
      <c r="V27" s="102">
        <f ca="1">IF(C27=A_Stammdaten!$B$9,$K27-$W27,OFFSET(W27,0,A_Stammdaten!$B$9-2022)-$W27)</f>
        <v>0</v>
      </c>
      <c r="W27" s="102">
        <f ca="1">IFERROR(OFFSET(W27,0,A_Stammdaten!$B$9-2021),0)</f>
        <v>0</v>
      </c>
      <c r="X27" s="102">
        <f t="shared" si="3"/>
        <v>0</v>
      </c>
      <c r="Y27" s="102">
        <f t="shared" si="4"/>
        <v>0</v>
      </c>
      <c r="Z27" s="102">
        <f t="shared" si="5"/>
        <v>0</v>
      </c>
      <c r="AA27" s="102">
        <f t="shared" si="6"/>
        <v>0</v>
      </c>
      <c r="AB27" s="102">
        <f t="shared" si="7"/>
        <v>0</v>
      </c>
      <c r="AC27" s="102">
        <f t="shared" si="8"/>
        <v>0</v>
      </c>
      <c r="AD27" s="102">
        <f t="shared" si="9"/>
        <v>0</v>
      </c>
    </row>
    <row r="28" spans="1:30" s="150" customFormat="1" ht="15" x14ac:dyDescent="0.25">
      <c r="A28" s="95"/>
      <c r="B28" s="96"/>
      <c r="C28" s="97"/>
      <c r="D28" s="98"/>
      <c r="E28" s="98"/>
      <c r="F28" s="98"/>
      <c r="G28" s="98"/>
      <c r="H28" s="98"/>
      <c r="I28" s="99">
        <f t="shared" si="10"/>
        <v>0</v>
      </c>
      <c r="J28" s="96"/>
      <c r="K28" s="99">
        <f t="shared" si="1"/>
        <v>0</v>
      </c>
      <c r="L28" s="100">
        <f>IF(ISBLANK($B28),0,VLOOKUP($B28,F_Parameter!$A$2:$B$44,2,FALSE))</f>
        <v>0</v>
      </c>
      <c r="M28" s="100">
        <f>IF(ISBLANK($B28),0,VLOOKUP($B28,F_Parameter!$A$2:$C$44,3,FALSE))</f>
        <v>0</v>
      </c>
      <c r="N28" s="101"/>
      <c r="O28" s="101"/>
      <c r="P28" s="101"/>
      <c r="Q28" s="101"/>
      <c r="R28" s="101"/>
      <c r="S28" s="101"/>
      <c r="T28" s="101"/>
      <c r="U28" s="102">
        <f t="shared" ca="1" si="11"/>
        <v>0</v>
      </c>
      <c r="V28" s="102">
        <f ca="1">IF(C28=A_Stammdaten!$B$9,$K28-$W28,OFFSET(W28,0,A_Stammdaten!$B$9-2022)-$W28)</f>
        <v>0</v>
      </c>
      <c r="W28" s="102">
        <f ca="1">IFERROR(OFFSET(W28,0,A_Stammdaten!$B$9-2021),0)</f>
        <v>0</v>
      </c>
      <c r="X28" s="102">
        <f t="shared" si="3"/>
        <v>0</v>
      </c>
      <c r="Y28" s="102">
        <f t="shared" si="4"/>
        <v>0</v>
      </c>
      <c r="Z28" s="102">
        <f t="shared" si="5"/>
        <v>0</v>
      </c>
      <c r="AA28" s="102">
        <f t="shared" si="6"/>
        <v>0</v>
      </c>
      <c r="AB28" s="102">
        <f t="shared" si="7"/>
        <v>0</v>
      </c>
      <c r="AC28" s="102">
        <f t="shared" si="8"/>
        <v>0</v>
      </c>
      <c r="AD28" s="102">
        <f t="shared" si="9"/>
        <v>0</v>
      </c>
    </row>
    <row r="29" spans="1:30" s="150" customFormat="1" ht="15" x14ac:dyDescent="0.25">
      <c r="A29" s="95"/>
      <c r="B29" s="96"/>
      <c r="C29" s="97"/>
      <c r="D29" s="98"/>
      <c r="E29" s="98"/>
      <c r="F29" s="98"/>
      <c r="G29" s="98"/>
      <c r="H29" s="98"/>
      <c r="I29" s="99">
        <f t="shared" si="10"/>
        <v>0</v>
      </c>
      <c r="J29" s="96"/>
      <c r="K29" s="99">
        <f t="shared" si="1"/>
        <v>0</v>
      </c>
      <c r="L29" s="100">
        <f>IF(ISBLANK($B29),0,VLOOKUP($B29,F_Parameter!$A$2:$B$44,2,FALSE))</f>
        <v>0</v>
      </c>
      <c r="M29" s="100">
        <f>IF(ISBLANK($B29),0,VLOOKUP($B29,F_Parameter!$A$2:$C$44,3,FALSE))</f>
        <v>0</v>
      </c>
      <c r="N29" s="101"/>
      <c r="O29" s="101"/>
      <c r="P29" s="101"/>
      <c r="Q29" s="101"/>
      <c r="R29" s="101"/>
      <c r="S29" s="101"/>
      <c r="T29" s="101"/>
      <c r="U29" s="102">
        <f t="shared" ca="1" si="11"/>
        <v>0</v>
      </c>
      <c r="V29" s="102">
        <f ca="1">IF(C29=A_Stammdaten!$B$9,$K29-$W29,OFFSET(W29,0,A_Stammdaten!$B$9-2022)-$W29)</f>
        <v>0</v>
      </c>
      <c r="W29" s="102">
        <f ca="1">IFERROR(OFFSET(W29,0,A_Stammdaten!$B$9-2021),0)</f>
        <v>0</v>
      </c>
      <c r="X29" s="102">
        <f t="shared" si="3"/>
        <v>0</v>
      </c>
      <c r="Y29" s="102">
        <f t="shared" si="4"/>
        <v>0</v>
      </c>
      <c r="Z29" s="102">
        <f t="shared" si="5"/>
        <v>0</v>
      </c>
      <c r="AA29" s="102">
        <f t="shared" si="6"/>
        <v>0</v>
      </c>
      <c r="AB29" s="102">
        <f t="shared" si="7"/>
        <v>0</v>
      </c>
      <c r="AC29" s="102">
        <f t="shared" si="8"/>
        <v>0</v>
      </c>
      <c r="AD29" s="102">
        <f t="shared" si="9"/>
        <v>0</v>
      </c>
    </row>
    <row r="30" spans="1:30" s="150" customFormat="1" ht="15" x14ac:dyDescent="0.25">
      <c r="A30" s="95"/>
      <c r="B30" s="96"/>
      <c r="C30" s="97"/>
      <c r="D30" s="98"/>
      <c r="E30" s="98"/>
      <c r="F30" s="98"/>
      <c r="G30" s="98"/>
      <c r="H30" s="98"/>
      <c r="I30" s="99">
        <f t="shared" si="10"/>
        <v>0</v>
      </c>
      <c r="J30" s="96"/>
      <c r="K30" s="99">
        <f t="shared" si="1"/>
        <v>0</v>
      </c>
      <c r="L30" s="100">
        <f>IF(ISBLANK($B30),0,VLOOKUP($B30,F_Parameter!$A$2:$B$44,2,FALSE))</f>
        <v>0</v>
      </c>
      <c r="M30" s="100">
        <f>IF(ISBLANK($B30),0,VLOOKUP($B30,F_Parameter!$A$2:$C$44,3,FALSE))</f>
        <v>0</v>
      </c>
      <c r="N30" s="101"/>
      <c r="O30" s="101"/>
      <c r="P30" s="101"/>
      <c r="Q30" s="101"/>
      <c r="R30" s="101"/>
      <c r="S30" s="101"/>
      <c r="T30" s="101"/>
      <c r="U30" s="102">
        <f t="shared" ca="1" si="11"/>
        <v>0</v>
      </c>
      <c r="V30" s="102">
        <f ca="1">IF(C30=A_Stammdaten!$B$9,$K30-$W30,OFFSET(W30,0,A_Stammdaten!$B$9-2022)-$W30)</f>
        <v>0</v>
      </c>
      <c r="W30" s="102">
        <f ca="1">IFERROR(OFFSET(W30,0,A_Stammdaten!$B$9-2021),0)</f>
        <v>0</v>
      </c>
      <c r="X30" s="102">
        <f t="shared" si="3"/>
        <v>0</v>
      </c>
      <c r="Y30" s="102">
        <f t="shared" si="4"/>
        <v>0</v>
      </c>
      <c r="Z30" s="102">
        <f t="shared" si="5"/>
        <v>0</v>
      </c>
      <c r="AA30" s="102">
        <f t="shared" si="6"/>
        <v>0</v>
      </c>
      <c r="AB30" s="102">
        <f t="shared" si="7"/>
        <v>0</v>
      </c>
      <c r="AC30" s="102">
        <f t="shared" si="8"/>
        <v>0</v>
      </c>
      <c r="AD30" s="102">
        <f t="shared" si="9"/>
        <v>0</v>
      </c>
    </row>
    <row r="31" spans="1:30" s="150" customFormat="1" ht="15" x14ac:dyDescent="0.25">
      <c r="A31" s="95"/>
      <c r="B31" s="96"/>
      <c r="C31" s="97"/>
      <c r="D31" s="98"/>
      <c r="E31" s="98"/>
      <c r="F31" s="98"/>
      <c r="G31" s="98"/>
      <c r="H31" s="98"/>
      <c r="I31" s="99">
        <f t="shared" si="10"/>
        <v>0</v>
      </c>
      <c r="J31" s="96"/>
      <c r="K31" s="99">
        <f t="shared" si="1"/>
        <v>0</v>
      </c>
      <c r="L31" s="100">
        <f>IF(ISBLANK($B31),0,VLOOKUP($B31,F_Parameter!$A$2:$B$44,2,FALSE))</f>
        <v>0</v>
      </c>
      <c r="M31" s="100">
        <f>IF(ISBLANK($B31),0,VLOOKUP($B31,F_Parameter!$A$2:$C$44,3,FALSE))</f>
        <v>0</v>
      </c>
      <c r="N31" s="101"/>
      <c r="O31" s="101"/>
      <c r="P31" s="101"/>
      <c r="Q31" s="101"/>
      <c r="R31" s="101"/>
      <c r="S31" s="101"/>
      <c r="T31" s="101"/>
      <c r="U31" s="102">
        <f t="shared" ref="U31:U36" ca="1" si="12">W31+V31</f>
        <v>0</v>
      </c>
      <c r="V31" s="102">
        <f ca="1">IF(C31=A_Stammdaten!$B$9,$K31-$W31,OFFSET(W31,0,A_Stammdaten!$B$9-2022)-$W31)</f>
        <v>0</v>
      </c>
      <c r="W31" s="102">
        <f ca="1">IFERROR(OFFSET(W31,0,A_Stammdaten!$B$9-2021),0)</f>
        <v>0</v>
      </c>
      <c r="X31" s="102">
        <f t="shared" si="3"/>
        <v>0</v>
      </c>
      <c r="Y31" s="102">
        <f t="shared" si="4"/>
        <v>0</v>
      </c>
      <c r="Z31" s="102">
        <f t="shared" si="5"/>
        <v>0</v>
      </c>
      <c r="AA31" s="102">
        <f t="shared" si="6"/>
        <v>0</v>
      </c>
      <c r="AB31" s="102">
        <f t="shared" si="7"/>
        <v>0</v>
      </c>
      <c r="AC31" s="102">
        <f t="shared" si="8"/>
        <v>0</v>
      </c>
      <c r="AD31" s="102">
        <f t="shared" si="9"/>
        <v>0</v>
      </c>
    </row>
    <row r="32" spans="1:30" s="150" customFormat="1" ht="15" x14ac:dyDescent="0.25">
      <c r="A32" s="95"/>
      <c r="B32" s="96"/>
      <c r="C32" s="97"/>
      <c r="D32" s="98"/>
      <c r="E32" s="98"/>
      <c r="F32" s="98"/>
      <c r="G32" s="98"/>
      <c r="H32" s="98"/>
      <c r="I32" s="99">
        <f t="shared" si="10"/>
        <v>0</v>
      </c>
      <c r="J32" s="96"/>
      <c r="K32" s="99">
        <f t="shared" si="1"/>
        <v>0</v>
      </c>
      <c r="L32" s="100">
        <f>IF(ISBLANK($B32),0,VLOOKUP($B32,F_Parameter!$A$2:$B$44,2,FALSE))</f>
        <v>0</v>
      </c>
      <c r="M32" s="100">
        <f>IF(ISBLANK($B32),0,VLOOKUP($B32,F_Parameter!$A$2:$C$44,3,FALSE))</f>
        <v>0</v>
      </c>
      <c r="N32" s="101"/>
      <c r="O32" s="101"/>
      <c r="P32" s="101"/>
      <c r="Q32" s="101"/>
      <c r="R32" s="101"/>
      <c r="S32" s="101"/>
      <c r="T32" s="101"/>
      <c r="U32" s="102">
        <f t="shared" ca="1" si="12"/>
        <v>0</v>
      </c>
      <c r="V32" s="102">
        <f ca="1">IF(C32=A_Stammdaten!$B$9,$K32-$W32,OFFSET(W32,0,A_Stammdaten!$B$9-2022)-$W32)</f>
        <v>0</v>
      </c>
      <c r="W32" s="102">
        <f ca="1">IFERROR(OFFSET(W32,0,A_Stammdaten!$B$9-2021),0)</f>
        <v>0</v>
      </c>
      <c r="X32" s="102">
        <f t="shared" si="3"/>
        <v>0</v>
      </c>
      <c r="Y32" s="102">
        <f t="shared" si="4"/>
        <v>0</v>
      </c>
      <c r="Z32" s="102">
        <f t="shared" si="5"/>
        <v>0</v>
      </c>
      <c r="AA32" s="102">
        <f t="shared" si="6"/>
        <v>0</v>
      </c>
      <c r="AB32" s="102">
        <f t="shared" si="7"/>
        <v>0</v>
      </c>
      <c r="AC32" s="102">
        <f t="shared" si="8"/>
        <v>0</v>
      </c>
      <c r="AD32" s="102">
        <f t="shared" si="9"/>
        <v>0</v>
      </c>
    </row>
    <row r="33" spans="1:30" s="150" customFormat="1" ht="15" x14ac:dyDescent="0.25">
      <c r="A33" s="95"/>
      <c r="B33" s="96"/>
      <c r="C33" s="97"/>
      <c r="D33" s="98"/>
      <c r="E33" s="98"/>
      <c r="F33" s="98"/>
      <c r="G33" s="98"/>
      <c r="H33" s="98"/>
      <c r="I33" s="99">
        <f t="shared" si="10"/>
        <v>0</v>
      </c>
      <c r="J33" s="96"/>
      <c r="K33" s="99">
        <f t="shared" si="1"/>
        <v>0</v>
      </c>
      <c r="L33" s="100">
        <f>IF(ISBLANK($B33),0,VLOOKUP($B33,F_Parameter!$A$2:$B$44,2,FALSE))</f>
        <v>0</v>
      </c>
      <c r="M33" s="100">
        <f>IF(ISBLANK($B33),0,VLOOKUP($B33,F_Parameter!$A$2:$C$44,3,FALSE))</f>
        <v>0</v>
      </c>
      <c r="N33" s="101"/>
      <c r="O33" s="101"/>
      <c r="P33" s="101"/>
      <c r="Q33" s="101"/>
      <c r="R33" s="101"/>
      <c r="S33" s="101"/>
      <c r="T33" s="101"/>
      <c r="U33" s="102">
        <f t="shared" ca="1" si="12"/>
        <v>0</v>
      </c>
      <c r="V33" s="102">
        <f ca="1">IF(C33=A_Stammdaten!$B$9,$K33-$W33,OFFSET(W33,0,A_Stammdaten!$B$9-2022)-$W33)</f>
        <v>0</v>
      </c>
      <c r="W33" s="102">
        <f ca="1">IFERROR(OFFSET(W33,0,A_Stammdaten!$B$9-2021),0)</f>
        <v>0</v>
      </c>
      <c r="X33" s="102">
        <f t="shared" si="3"/>
        <v>0</v>
      </c>
      <c r="Y33" s="102">
        <f t="shared" si="4"/>
        <v>0</v>
      </c>
      <c r="Z33" s="102">
        <f t="shared" si="5"/>
        <v>0</v>
      </c>
      <c r="AA33" s="102">
        <f t="shared" si="6"/>
        <v>0</v>
      </c>
      <c r="AB33" s="102">
        <f t="shared" si="7"/>
        <v>0</v>
      </c>
      <c r="AC33" s="102">
        <f t="shared" si="8"/>
        <v>0</v>
      </c>
      <c r="AD33" s="102">
        <f t="shared" si="9"/>
        <v>0</v>
      </c>
    </row>
    <row r="34" spans="1:30" s="150" customFormat="1" ht="15" x14ac:dyDescent="0.25">
      <c r="A34" s="95"/>
      <c r="B34" s="96"/>
      <c r="C34" s="97"/>
      <c r="D34" s="98"/>
      <c r="E34" s="98"/>
      <c r="F34" s="98"/>
      <c r="G34" s="98"/>
      <c r="H34" s="98"/>
      <c r="I34" s="99">
        <f t="shared" si="10"/>
        <v>0</v>
      </c>
      <c r="J34" s="96"/>
      <c r="K34" s="99">
        <f t="shared" si="1"/>
        <v>0</v>
      </c>
      <c r="L34" s="100">
        <f>IF(ISBLANK($B34),0,VLOOKUP($B34,F_Parameter!$A$2:$B$44,2,FALSE))</f>
        <v>0</v>
      </c>
      <c r="M34" s="100">
        <f>IF(ISBLANK($B34),0,VLOOKUP($B34,F_Parameter!$A$2:$C$44,3,FALSE))</f>
        <v>0</v>
      </c>
      <c r="N34" s="101"/>
      <c r="O34" s="101"/>
      <c r="P34" s="101"/>
      <c r="Q34" s="101"/>
      <c r="R34" s="101"/>
      <c r="S34" s="101"/>
      <c r="T34" s="101"/>
      <c r="U34" s="102">
        <f t="shared" ca="1" si="12"/>
        <v>0</v>
      </c>
      <c r="V34" s="102">
        <f ca="1">IF(C34=A_Stammdaten!$B$9,$K34-$W34,OFFSET(W34,0,A_Stammdaten!$B$9-2022)-$W34)</f>
        <v>0</v>
      </c>
      <c r="W34" s="102">
        <f ca="1">IFERROR(OFFSET(W34,0,A_Stammdaten!$B$9-2021),0)</f>
        <v>0</v>
      </c>
      <c r="X34" s="102">
        <f t="shared" si="3"/>
        <v>0</v>
      </c>
      <c r="Y34" s="102">
        <f t="shared" si="4"/>
        <v>0</v>
      </c>
      <c r="Z34" s="102">
        <f t="shared" si="5"/>
        <v>0</v>
      </c>
      <c r="AA34" s="102">
        <f t="shared" si="6"/>
        <v>0</v>
      </c>
      <c r="AB34" s="102">
        <f t="shared" si="7"/>
        <v>0</v>
      </c>
      <c r="AC34" s="102">
        <f t="shared" si="8"/>
        <v>0</v>
      </c>
      <c r="AD34" s="102">
        <f t="shared" si="9"/>
        <v>0</v>
      </c>
    </row>
    <row r="35" spans="1:30" s="150" customFormat="1" ht="15" x14ac:dyDescent="0.25">
      <c r="A35" s="95"/>
      <c r="B35" s="96"/>
      <c r="C35" s="97"/>
      <c r="D35" s="98"/>
      <c r="E35" s="98"/>
      <c r="F35" s="98"/>
      <c r="G35" s="98"/>
      <c r="H35" s="98"/>
      <c r="I35" s="99">
        <f t="shared" si="10"/>
        <v>0</v>
      </c>
      <c r="J35" s="96"/>
      <c r="K35" s="99">
        <f t="shared" si="1"/>
        <v>0</v>
      </c>
      <c r="L35" s="100">
        <f>IF(ISBLANK($B35),0,VLOOKUP($B35,F_Parameter!$A$2:$B$44,2,FALSE))</f>
        <v>0</v>
      </c>
      <c r="M35" s="100">
        <f>IF(ISBLANK($B35),0,VLOOKUP($B35,F_Parameter!$A$2:$C$44,3,FALSE))</f>
        <v>0</v>
      </c>
      <c r="N35" s="101"/>
      <c r="O35" s="101"/>
      <c r="P35" s="101"/>
      <c r="Q35" s="101"/>
      <c r="R35" s="101"/>
      <c r="S35" s="101"/>
      <c r="T35" s="101"/>
      <c r="U35" s="102">
        <f t="shared" ca="1" si="12"/>
        <v>0</v>
      </c>
      <c r="V35" s="102">
        <f ca="1">IF(C35=A_Stammdaten!$B$9,$K35-$W35,OFFSET(W35,0,A_Stammdaten!$B$9-2022)-$W35)</f>
        <v>0</v>
      </c>
      <c r="W35" s="102">
        <f ca="1">IFERROR(OFFSET(W35,0,A_Stammdaten!$B$9-2021),0)</f>
        <v>0</v>
      </c>
      <c r="X35" s="102">
        <f t="shared" si="3"/>
        <v>0</v>
      </c>
      <c r="Y35" s="102">
        <f t="shared" si="4"/>
        <v>0</v>
      </c>
      <c r="Z35" s="102">
        <f t="shared" si="5"/>
        <v>0</v>
      </c>
      <c r="AA35" s="102">
        <f t="shared" si="6"/>
        <v>0</v>
      </c>
      <c r="AB35" s="102">
        <f t="shared" si="7"/>
        <v>0</v>
      </c>
      <c r="AC35" s="102">
        <f t="shared" si="8"/>
        <v>0</v>
      </c>
      <c r="AD35" s="102">
        <f t="shared" si="9"/>
        <v>0</v>
      </c>
    </row>
    <row r="36" spans="1:30" s="150" customFormat="1" ht="15" x14ac:dyDescent="0.25">
      <c r="A36" s="95"/>
      <c r="B36" s="96"/>
      <c r="C36" s="97"/>
      <c r="D36" s="98"/>
      <c r="E36" s="98"/>
      <c r="F36" s="98"/>
      <c r="G36" s="98"/>
      <c r="H36" s="98"/>
      <c r="I36" s="99">
        <f t="shared" si="10"/>
        <v>0</v>
      </c>
      <c r="J36" s="96"/>
      <c r="K36" s="99">
        <f t="shared" si="1"/>
        <v>0</v>
      </c>
      <c r="L36" s="100">
        <f>IF(ISBLANK($B36),0,VLOOKUP($B36,F_Parameter!$A$2:$B$44,2,FALSE))</f>
        <v>0</v>
      </c>
      <c r="M36" s="100">
        <f>IF(ISBLANK($B36),0,VLOOKUP($B36,F_Parameter!$A$2:$C$44,3,FALSE))</f>
        <v>0</v>
      </c>
      <c r="N36" s="101"/>
      <c r="O36" s="101"/>
      <c r="P36" s="101"/>
      <c r="Q36" s="101"/>
      <c r="R36" s="101"/>
      <c r="S36" s="101"/>
      <c r="T36" s="101"/>
      <c r="U36" s="102">
        <f t="shared" ca="1" si="12"/>
        <v>0</v>
      </c>
      <c r="V36" s="102">
        <f ca="1">IF(C36=A_Stammdaten!$B$9,$K36-$W36,OFFSET(W36,0,A_Stammdaten!$B$9-2022)-$W36)</f>
        <v>0</v>
      </c>
      <c r="W36" s="102">
        <f ca="1">IFERROR(OFFSET(W36,0,A_Stammdaten!$B$9-2021),0)</f>
        <v>0</v>
      </c>
      <c r="X36" s="102">
        <f t="shared" si="3"/>
        <v>0</v>
      </c>
      <c r="Y36" s="102">
        <f t="shared" si="4"/>
        <v>0</v>
      </c>
      <c r="Z36" s="102">
        <f t="shared" si="5"/>
        <v>0</v>
      </c>
      <c r="AA36" s="102">
        <f t="shared" si="6"/>
        <v>0</v>
      </c>
      <c r="AB36" s="102">
        <f t="shared" si="7"/>
        <v>0</v>
      </c>
      <c r="AC36" s="102">
        <f t="shared" si="8"/>
        <v>0</v>
      </c>
      <c r="AD36" s="102">
        <f t="shared" si="9"/>
        <v>0</v>
      </c>
    </row>
    <row r="37" spans="1:30" s="150" customFormat="1" ht="15" x14ac:dyDescent="0.25">
      <c r="A37" s="95"/>
      <c r="B37" s="96"/>
      <c r="C37" s="97"/>
      <c r="D37" s="98"/>
      <c r="E37" s="98"/>
      <c r="F37" s="98"/>
      <c r="G37" s="98"/>
      <c r="H37" s="98"/>
      <c r="I37" s="99">
        <f t="shared" si="10"/>
        <v>0</v>
      </c>
      <c r="J37" s="96"/>
      <c r="K37" s="99">
        <f t="shared" si="1"/>
        <v>0</v>
      </c>
      <c r="L37" s="100">
        <f>IF(ISBLANK($B37),0,VLOOKUP($B37,F_Parameter!$A$2:$B$44,2,FALSE))</f>
        <v>0</v>
      </c>
      <c r="M37" s="100">
        <f>IF(ISBLANK($B37),0,VLOOKUP($B37,F_Parameter!$A$2:$C$44,3,FALSE))</f>
        <v>0</v>
      </c>
      <c r="N37" s="101"/>
      <c r="O37" s="101"/>
      <c r="P37" s="101"/>
      <c r="Q37" s="101"/>
      <c r="R37" s="101"/>
      <c r="S37" s="101"/>
      <c r="T37" s="101"/>
      <c r="U37" s="102">
        <f t="shared" ca="1" si="11"/>
        <v>0</v>
      </c>
      <c r="V37" s="102">
        <f ca="1">IF(C37=A_Stammdaten!$B$9,$K37-$W37,OFFSET(W37,0,A_Stammdaten!$B$9-2022)-$W37)</f>
        <v>0</v>
      </c>
      <c r="W37" s="102">
        <f ca="1">IFERROR(OFFSET(W37,0,A_Stammdaten!$B$9-2021),0)</f>
        <v>0</v>
      </c>
      <c r="X37" s="102">
        <f t="shared" si="3"/>
        <v>0</v>
      </c>
      <c r="Y37" s="102">
        <f t="shared" si="4"/>
        <v>0</v>
      </c>
      <c r="Z37" s="102">
        <f t="shared" si="5"/>
        <v>0</v>
      </c>
      <c r="AA37" s="102">
        <f t="shared" si="6"/>
        <v>0</v>
      </c>
      <c r="AB37" s="102">
        <f t="shared" si="7"/>
        <v>0</v>
      </c>
      <c r="AC37" s="102">
        <f t="shared" si="8"/>
        <v>0</v>
      </c>
      <c r="AD37" s="102">
        <f t="shared" si="9"/>
        <v>0</v>
      </c>
    </row>
    <row r="38" spans="1:30" s="150" customFormat="1" ht="15" x14ac:dyDescent="0.25">
      <c r="A38" s="95"/>
      <c r="B38" s="96"/>
      <c r="C38" s="97"/>
      <c r="D38" s="98"/>
      <c r="E38" s="98"/>
      <c r="F38" s="98"/>
      <c r="G38" s="98"/>
      <c r="H38" s="98"/>
      <c r="I38" s="99">
        <f t="shared" si="10"/>
        <v>0</v>
      </c>
      <c r="J38" s="96"/>
      <c r="K38" s="99">
        <f t="shared" si="1"/>
        <v>0</v>
      </c>
      <c r="L38" s="100">
        <f>IF(ISBLANK($B38),0,VLOOKUP($B38,F_Parameter!$A$2:$B$44,2,FALSE))</f>
        <v>0</v>
      </c>
      <c r="M38" s="100">
        <f>IF(ISBLANK($B38),0,VLOOKUP($B38,F_Parameter!$A$2:$C$44,3,FALSE))</f>
        <v>0</v>
      </c>
      <c r="N38" s="101"/>
      <c r="O38" s="101"/>
      <c r="P38" s="101"/>
      <c r="Q38" s="101"/>
      <c r="R38" s="101"/>
      <c r="S38" s="101"/>
      <c r="T38" s="101"/>
      <c r="U38" s="102">
        <f t="shared" ca="1" si="11"/>
        <v>0</v>
      </c>
      <c r="V38" s="102">
        <f ca="1">IF(C38=A_Stammdaten!$B$9,$K38-$W38,OFFSET(W38,0,A_Stammdaten!$B$9-2022)-$W38)</f>
        <v>0</v>
      </c>
      <c r="W38" s="102">
        <f ca="1">IFERROR(OFFSET(W38,0,A_Stammdaten!$B$9-2021),0)</f>
        <v>0</v>
      </c>
      <c r="X38" s="102">
        <f t="shared" si="3"/>
        <v>0</v>
      </c>
      <c r="Y38" s="102">
        <f t="shared" si="4"/>
        <v>0</v>
      </c>
      <c r="Z38" s="102">
        <f t="shared" si="5"/>
        <v>0</v>
      </c>
      <c r="AA38" s="102">
        <f t="shared" si="6"/>
        <v>0</v>
      </c>
      <c r="AB38" s="102">
        <f t="shared" si="7"/>
        <v>0</v>
      </c>
      <c r="AC38" s="102">
        <f t="shared" si="8"/>
        <v>0</v>
      </c>
      <c r="AD38" s="102">
        <f t="shared" si="9"/>
        <v>0</v>
      </c>
    </row>
    <row r="39" spans="1:30" s="150" customFormat="1" ht="15" x14ac:dyDescent="0.25">
      <c r="A39" s="95"/>
      <c r="B39" s="96"/>
      <c r="C39" s="97"/>
      <c r="D39" s="98"/>
      <c r="E39" s="98"/>
      <c r="F39" s="98"/>
      <c r="G39" s="98"/>
      <c r="H39" s="98"/>
      <c r="I39" s="99">
        <f t="shared" si="10"/>
        <v>0</v>
      </c>
      <c r="J39" s="96"/>
      <c r="K39" s="99">
        <f t="shared" si="1"/>
        <v>0</v>
      </c>
      <c r="L39" s="100">
        <f>IF(ISBLANK($B39),0,VLOOKUP($B39,F_Parameter!$A$2:$B$44,2,FALSE))</f>
        <v>0</v>
      </c>
      <c r="M39" s="100">
        <f>IF(ISBLANK($B39),0,VLOOKUP($B39,F_Parameter!$A$2:$C$44,3,FALSE))</f>
        <v>0</v>
      </c>
      <c r="N39" s="101"/>
      <c r="O39" s="101"/>
      <c r="P39" s="101"/>
      <c r="Q39" s="101"/>
      <c r="R39" s="101"/>
      <c r="S39" s="101"/>
      <c r="T39" s="101"/>
      <c r="U39" s="102">
        <f t="shared" ca="1" si="11"/>
        <v>0</v>
      </c>
      <c r="V39" s="102">
        <f ca="1">IF(C39=A_Stammdaten!$B$9,$K39-$W39,OFFSET(W39,0,A_Stammdaten!$B$9-2022)-$W39)</f>
        <v>0</v>
      </c>
      <c r="W39" s="102">
        <f ca="1">IFERROR(OFFSET(W39,0,A_Stammdaten!$B$9-2021),0)</f>
        <v>0</v>
      </c>
      <c r="X39" s="102">
        <f t="shared" si="3"/>
        <v>0</v>
      </c>
      <c r="Y39" s="102">
        <f t="shared" si="4"/>
        <v>0</v>
      </c>
      <c r="Z39" s="102">
        <f t="shared" si="5"/>
        <v>0</v>
      </c>
      <c r="AA39" s="102">
        <f t="shared" si="6"/>
        <v>0</v>
      </c>
      <c r="AB39" s="102">
        <f t="shared" si="7"/>
        <v>0</v>
      </c>
      <c r="AC39" s="102">
        <f t="shared" si="8"/>
        <v>0</v>
      </c>
      <c r="AD39" s="102">
        <f t="shared" si="9"/>
        <v>0</v>
      </c>
    </row>
    <row r="40" spans="1:30" s="150" customFormat="1" ht="15" x14ac:dyDescent="0.25">
      <c r="A40" s="95"/>
      <c r="B40" s="96"/>
      <c r="C40" s="97"/>
      <c r="D40" s="98"/>
      <c r="E40" s="98"/>
      <c r="F40" s="98"/>
      <c r="G40" s="98"/>
      <c r="H40" s="98"/>
      <c r="I40" s="99">
        <f t="shared" si="10"/>
        <v>0</v>
      </c>
      <c r="J40" s="96"/>
      <c r="K40" s="99">
        <f t="shared" si="1"/>
        <v>0</v>
      </c>
      <c r="L40" s="100">
        <f>IF(ISBLANK($B40),0,VLOOKUP($B40,F_Parameter!$A$2:$B$44,2,FALSE))</f>
        <v>0</v>
      </c>
      <c r="M40" s="100">
        <f>IF(ISBLANK($B40),0,VLOOKUP($B40,F_Parameter!$A$2:$C$44,3,FALSE))</f>
        <v>0</v>
      </c>
      <c r="N40" s="101"/>
      <c r="O40" s="101"/>
      <c r="P40" s="101"/>
      <c r="Q40" s="101"/>
      <c r="R40" s="101"/>
      <c r="S40" s="101"/>
      <c r="T40" s="101"/>
      <c r="U40" s="102">
        <f t="shared" ca="1" si="11"/>
        <v>0</v>
      </c>
      <c r="V40" s="102">
        <f ca="1">IF(C40=A_Stammdaten!$B$9,$K40-$W40,OFFSET(W40,0,A_Stammdaten!$B$9-2022)-$W40)</f>
        <v>0</v>
      </c>
      <c r="W40" s="102">
        <f ca="1">IFERROR(OFFSET(W40,0,A_Stammdaten!$B$9-2021),0)</f>
        <v>0</v>
      </c>
      <c r="X40" s="102">
        <f t="shared" si="3"/>
        <v>0</v>
      </c>
      <c r="Y40" s="102">
        <f t="shared" si="4"/>
        <v>0</v>
      </c>
      <c r="Z40" s="102">
        <f t="shared" si="5"/>
        <v>0</v>
      </c>
      <c r="AA40" s="102">
        <f t="shared" si="6"/>
        <v>0</v>
      </c>
      <c r="AB40" s="102">
        <f t="shared" si="7"/>
        <v>0</v>
      </c>
      <c r="AC40" s="102">
        <f t="shared" si="8"/>
        <v>0</v>
      </c>
      <c r="AD40" s="102">
        <f t="shared" si="9"/>
        <v>0</v>
      </c>
    </row>
    <row r="41" spans="1:30" s="150" customFormat="1" ht="15" x14ac:dyDescent="0.25">
      <c r="A41" s="95"/>
      <c r="B41" s="96"/>
      <c r="C41" s="97"/>
      <c r="D41" s="98"/>
      <c r="E41" s="98"/>
      <c r="F41" s="98"/>
      <c r="G41" s="98"/>
      <c r="H41" s="98"/>
      <c r="I41" s="99">
        <f t="shared" si="10"/>
        <v>0</v>
      </c>
      <c r="J41" s="96"/>
      <c r="K41" s="99">
        <f t="shared" si="1"/>
        <v>0</v>
      </c>
      <c r="L41" s="100">
        <f>IF(ISBLANK($B41),0,VLOOKUP($B41,F_Parameter!$A$2:$B$44,2,FALSE))</f>
        <v>0</v>
      </c>
      <c r="M41" s="100">
        <f>IF(ISBLANK($B41),0,VLOOKUP($B41,F_Parameter!$A$2:$C$44,3,FALSE))</f>
        <v>0</v>
      </c>
      <c r="N41" s="101"/>
      <c r="O41" s="101"/>
      <c r="P41" s="101"/>
      <c r="Q41" s="101"/>
      <c r="R41" s="101"/>
      <c r="S41" s="101"/>
      <c r="T41" s="101"/>
      <c r="U41" s="102">
        <f t="shared" ca="1" si="11"/>
        <v>0</v>
      </c>
      <c r="V41" s="102">
        <f ca="1">IF(C41=A_Stammdaten!$B$9,$K41-$W41,OFFSET(W41,0,A_Stammdaten!$B$9-2022)-$W41)</f>
        <v>0</v>
      </c>
      <c r="W41" s="102">
        <f ca="1">IFERROR(OFFSET(W41,0,A_Stammdaten!$B$9-2021),0)</f>
        <v>0</v>
      </c>
      <c r="X41" s="102">
        <f t="shared" si="3"/>
        <v>0</v>
      </c>
      <c r="Y41" s="102">
        <f t="shared" si="4"/>
        <v>0</v>
      </c>
      <c r="Z41" s="102">
        <f t="shared" si="5"/>
        <v>0</v>
      </c>
      <c r="AA41" s="102">
        <f t="shared" si="6"/>
        <v>0</v>
      </c>
      <c r="AB41" s="102">
        <f t="shared" si="7"/>
        <v>0</v>
      </c>
      <c r="AC41" s="102">
        <f t="shared" si="8"/>
        <v>0</v>
      </c>
      <c r="AD41" s="102">
        <f t="shared" si="9"/>
        <v>0</v>
      </c>
    </row>
    <row r="42" spans="1:30" s="150" customFormat="1" ht="15" x14ac:dyDescent="0.25">
      <c r="A42" s="95"/>
      <c r="B42" s="96"/>
      <c r="C42" s="97"/>
      <c r="D42" s="98"/>
      <c r="E42" s="98"/>
      <c r="F42" s="98"/>
      <c r="G42" s="98"/>
      <c r="H42" s="98"/>
      <c r="I42" s="99">
        <f t="shared" si="10"/>
        <v>0</v>
      </c>
      <c r="J42" s="96"/>
      <c r="K42" s="99">
        <f t="shared" si="1"/>
        <v>0</v>
      </c>
      <c r="L42" s="100">
        <f>IF(ISBLANK($B42),0,VLOOKUP($B42,F_Parameter!$A$2:$B$44,2,FALSE))</f>
        <v>0</v>
      </c>
      <c r="M42" s="100">
        <f>IF(ISBLANK($B42),0,VLOOKUP($B42,F_Parameter!$A$2:$C$44,3,FALSE))</f>
        <v>0</v>
      </c>
      <c r="N42" s="101"/>
      <c r="O42" s="101"/>
      <c r="P42" s="101"/>
      <c r="Q42" s="101"/>
      <c r="R42" s="101"/>
      <c r="S42" s="101"/>
      <c r="T42" s="101"/>
      <c r="U42" s="102">
        <f t="shared" ca="1" si="11"/>
        <v>0</v>
      </c>
      <c r="V42" s="102">
        <f ca="1">IF(C42=A_Stammdaten!$B$9,$K42-$W42,OFFSET(W42,0,A_Stammdaten!$B$9-2022)-$W42)</f>
        <v>0</v>
      </c>
      <c r="W42" s="102">
        <f ca="1">IFERROR(OFFSET(W42,0,A_Stammdaten!$B$9-2021),0)</f>
        <v>0</v>
      </c>
      <c r="X42" s="102">
        <f t="shared" si="3"/>
        <v>0</v>
      </c>
      <c r="Y42" s="102">
        <f t="shared" si="4"/>
        <v>0</v>
      </c>
      <c r="Z42" s="102">
        <f t="shared" si="5"/>
        <v>0</v>
      </c>
      <c r="AA42" s="102">
        <f t="shared" si="6"/>
        <v>0</v>
      </c>
      <c r="AB42" s="102">
        <f t="shared" si="7"/>
        <v>0</v>
      </c>
      <c r="AC42" s="102">
        <f t="shared" si="8"/>
        <v>0</v>
      </c>
      <c r="AD42" s="102">
        <f t="shared" si="9"/>
        <v>0</v>
      </c>
    </row>
    <row r="43" spans="1:30" s="150" customFormat="1" ht="15" x14ac:dyDescent="0.25">
      <c r="A43" s="95"/>
      <c r="B43" s="96"/>
      <c r="C43" s="97"/>
      <c r="D43" s="98"/>
      <c r="E43" s="98"/>
      <c r="F43" s="98"/>
      <c r="G43" s="98"/>
      <c r="H43" s="98"/>
      <c r="I43" s="99">
        <f t="shared" si="10"/>
        <v>0</v>
      </c>
      <c r="J43" s="96"/>
      <c r="K43" s="99">
        <f t="shared" si="1"/>
        <v>0</v>
      </c>
      <c r="L43" s="100">
        <f>IF(ISBLANK($B43),0,VLOOKUP($B43,F_Parameter!$A$2:$B$44,2,FALSE))</f>
        <v>0</v>
      </c>
      <c r="M43" s="100">
        <f>IF(ISBLANK($B43),0,VLOOKUP($B43,F_Parameter!$A$2:$C$44,3,FALSE))</f>
        <v>0</v>
      </c>
      <c r="N43" s="101"/>
      <c r="O43" s="101"/>
      <c r="P43" s="101"/>
      <c r="Q43" s="101"/>
      <c r="R43" s="101"/>
      <c r="S43" s="101"/>
      <c r="T43" s="101"/>
      <c r="U43" s="102">
        <f t="shared" ref="U43:U106" ca="1" si="13">W43+V43</f>
        <v>0</v>
      </c>
      <c r="V43" s="102">
        <f ca="1">IF(C43=A_Stammdaten!$B$9,$K43-$W43,OFFSET(W43,0,A_Stammdaten!$B$9-2022)-$W43)</f>
        <v>0</v>
      </c>
      <c r="W43" s="102">
        <f ca="1">IFERROR(OFFSET(W43,0,A_Stammdaten!$B$9-2021),0)</f>
        <v>0</v>
      </c>
      <c r="X43" s="102">
        <f t="shared" si="3"/>
        <v>0</v>
      </c>
      <c r="Y43" s="102">
        <f t="shared" si="4"/>
        <v>0</v>
      </c>
      <c r="Z43" s="102">
        <f t="shared" si="5"/>
        <v>0</v>
      </c>
      <c r="AA43" s="102">
        <f t="shared" si="6"/>
        <v>0</v>
      </c>
      <c r="AB43" s="102">
        <f t="shared" si="7"/>
        <v>0</v>
      </c>
      <c r="AC43" s="102">
        <f t="shared" si="8"/>
        <v>0</v>
      </c>
      <c r="AD43" s="102">
        <f t="shared" si="9"/>
        <v>0</v>
      </c>
    </row>
    <row r="44" spans="1:30" s="150" customFormat="1" ht="15" x14ac:dyDescent="0.25">
      <c r="A44" s="95"/>
      <c r="B44" s="96"/>
      <c r="C44" s="97"/>
      <c r="D44" s="98"/>
      <c r="E44" s="98"/>
      <c r="F44" s="98"/>
      <c r="G44" s="98"/>
      <c r="H44" s="98"/>
      <c r="I44" s="99">
        <f t="shared" si="10"/>
        <v>0</v>
      </c>
      <c r="J44" s="96"/>
      <c r="K44" s="99">
        <f t="shared" si="1"/>
        <v>0</v>
      </c>
      <c r="L44" s="100">
        <f>IF(ISBLANK($B44),0,VLOOKUP($B44,F_Parameter!$A$2:$B$44,2,FALSE))</f>
        <v>0</v>
      </c>
      <c r="M44" s="100">
        <f>IF(ISBLANK($B44),0,VLOOKUP($B44,F_Parameter!$A$2:$C$44,3,FALSE))</f>
        <v>0</v>
      </c>
      <c r="N44" s="101"/>
      <c r="O44" s="101"/>
      <c r="P44" s="101"/>
      <c r="Q44" s="101"/>
      <c r="R44" s="101"/>
      <c r="S44" s="101"/>
      <c r="T44" s="101"/>
      <c r="U44" s="102">
        <f t="shared" ca="1" si="13"/>
        <v>0</v>
      </c>
      <c r="V44" s="102">
        <f ca="1">IF(C44=A_Stammdaten!$B$9,$K44-$W44,OFFSET(W44,0,A_Stammdaten!$B$9-2022)-$W44)</f>
        <v>0</v>
      </c>
      <c r="W44" s="102">
        <f ca="1">IFERROR(OFFSET(W44,0,A_Stammdaten!$B$9-2021),0)</f>
        <v>0</v>
      </c>
      <c r="X44" s="102">
        <f t="shared" si="3"/>
        <v>0</v>
      </c>
      <c r="Y44" s="102">
        <f t="shared" si="4"/>
        <v>0</v>
      </c>
      <c r="Z44" s="102">
        <f t="shared" si="5"/>
        <v>0</v>
      </c>
      <c r="AA44" s="102">
        <f t="shared" si="6"/>
        <v>0</v>
      </c>
      <c r="AB44" s="102">
        <f t="shared" si="7"/>
        <v>0</v>
      </c>
      <c r="AC44" s="102">
        <f t="shared" si="8"/>
        <v>0</v>
      </c>
      <c r="AD44" s="102">
        <f t="shared" si="9"/>
        <v>0</v>
      </c>
    </row>
    <row r="45" spans="1:30" s="150" customFormat="1" ht="15" x14ac:dyDescent="0.25">
      <c r="A45" s="95"/>
      <c r="B45" s="96"/>
      <c r="C45" s="97"/>
      <c r="D45" s="98"/>
      <c r="E45" s="98"/>
      <c r="F45" s="98"/>
      <c r="G45" s="98"/>
      <c r="H45" s="98"/>
      <c r="I45" s="99">
        <f t="shared" si="10"/>
        <v>0</v>
      </c>
      <c r="J45" s="96"/>
      <c r="K45" s="99">
        <f t="shared" si="1"/>
        <v>0</v>
      </c>
      <c r="L45" s="100">
        <f>IF(ISBLANK($B45),0,VLOOKUP($B45,F_Parameter!$A$2:$B$44,2,FALSE))</f>
        <v>0</v>
      </c>
      <c r="M45" s="100">
        <f>IF(ISBLANK($B45),0,VLOOKUP($B45,F_Parameter!$A$2:$C$44,3,FALSE))</f>
        <v>0</v>
      </c>
      <c r="N45" s="101"/>
      <c r="O45" s="101"/>
      <c r="P45" s="101"/>
      <c r="Q45" s="101"/>
      <c r="R45" s="101"/>
      <c r="S45" s="101"/>
      <c r="T45" s="101"/>
      <c r="U45" s="102">
        <f t="shared" ca="1" si="13"/>
        <v>0</v>
      </c>
      <c r="V45" s="102">
        <f ca="1">IF(C45=A_Stammdaten!$B$9,$K45-$W45,OFFSET(W45,0,A_Stammdaten!$B$9-2022)-$W45)</f>
        <v>0</v>
      </c>
      <c r="W45" s="102">
        <f ca="1">IFERROR(OFFSET(W45,0,A_Stammdaten!$B$9-2021),0)</f>
        <v>0</v>
      </c>
      <c r="X45" s="102">
        <f t="shared" si="3"/>
        <v>0</v>
      </c>
      <c r="Y45" s="102">
        <f t="shared" si="4"/>
        <v>0</v>
      </c>
      <c r="Z45" s="102">
        <f t="shared" si="5"/>
        <v>0</v>
      </c>
      <c r="AA45" s="102">
        <f t="shared" si="6"/>
        <v>0</v>
      </c>
      <c r="AB45" s="102">
        <f t="shared" si="7"/>
        <v>0</v>
      </c>
      <c r="AC45" s="102">
        <f t="shared" si="8"/>
        <v>0</v>
      </c>
      <c r="AD45" s="102">
        <f t="shared" si="9"/>
        <v>0</v>
      </c>
    </row>
    <row r="46" spans="1:30" s="150" customFormat="1" ht="15" x14ac:dyDescent="0.25">
      <c r="A46" s="95"/>
      <c r="B46" s="96"/>
      <c r="C46" s="97"/>
      <c r="D46" s="98"/>
      <c r="E46" s="98"/>
      <c r="F46" s="98"/>
      <c r="G46" s="98"/>
      <c r="H46" s="98"/>
      <c r="I46" s="99">
        <f t="shared" si="10"/>
        <v>0</v>
      </c>
      <c r="J46" s="96"/>
      <c r="K46" s="99">
        <f t="shared" si="1"/>
        <v>0</v>
      </c>
      <c r="L46" s="100">
        <f>IF(ISBLANK($B46),0,VLOOKUP($B46,F_Parameter!$A$2:$B$44,2,FALSE))</f>
        <v>0</v>
      </c>
      <c r="M46" s="100">
        <f>IF(ISBLANK($B46),0,VLOOKUP($B46,F_Parameter!$A$2:$C$44,3,FALSE))</f>
        <v>0</v>
      </c>
      <c r="N46" s="101"/>
      <c r="O46" s="101"/>
      <c r="P46" s="101"/>
      <c r="Q46" s="101"/>
      <c r="R46" s="101"/>
      <c r="S46" s="101"/>
      <c r="T46" s="101"/>
      <c r="U46" s="102">
        <f t="shared" ca="1" si="13"/>
        <v>0</v>
      </c>
      <c r="V46" s="102">
        <f ca="1">IF(C46=A_Stammdaten!$B$9,$K46-$W46,OFFSET(W46,0,A_Stammdaten!$B$9-2022)-$W46)</f>
        <v>0</v>
      </c>
      <c r="W46" s="102">
        <f ca="1">IFERROR(OFFSET(W46,0,A_Stammdaten!$B$9-2021),0)</f>
        <v>0</v>
      </c>
      <c r="X46" s="102">
        <f t="shared" si="3"/>
        <v>0</v>
      </c>
      <c r="Y46" s="102">
        <f t="shared" si="4"/>
        <v>0</v>
      </c>
      <c r="Z46" s="102">
        <f t="shared" si="5"/>
        <v>0</v>
      </c>
      <c r="AA46" s="102">
        <f t="shared" si="6"/>
        <v>0</v>
      </c>
      <c r="AB46" s="102">
        <f t="shared" si="7"/>
        <v>0</v>
      </c>
      <c r="AC46" s="102">
        <f t="shared" si="8"/>
        <v>0</v>
      </c>
      <c r="AD46" s="102">
        <f t="shared" si="9"/>
        <v>0</v>
      </c>
    </row>
    <row r="47" spans="1:30" s="150" customFormat="1" ht="15" x14ac:dyDescent="0.25">
      <c r="A47" s="95"/>
      <c r="B47" s="96"/>
      <c r="C47" s="97"/>
      <c r="D47" s="98"/>
      <c r="E47" s="98"/>
      <c r="F47" s="98"/>
      <c r="G47" s="98"/>
      <c r="H47" s="98"/>
      <c r="I47" s="99">
        <f t="shared" si="10"/>
        <v>0</v>
      </c>
      <c r="J47" s="96"/>
      <c r="K47" s="99">
        <f t="shared" si="1"/>
        <v>0</v>
      </c>
      <c r="L47" s="100">
        <f>IF(ISBLANK($B47),0,VLOOKUP($B47,F_Parameter!$A$2:$B$44,2,FALSE))</f>
        <v>0</v>
      </c>
      <c r="M47" s="100">
        <f>IF(ISBLANK($B47),0,VLOOKUP($B47,F_Parameter!$A$2:$C$44,3,FALSE))</f>
        <v>0</v>
      </c>
      <c r="N47" s="101"/>
      <c r="O47" s="101"/>
      <c r="P47" s="101"/>
      <c r="Q47" s="101"/>
      <c r="R47" s="101"/>
      <c r="S47" s="101"/>
      <c r="T47" s="101"/>
      <c r="U47" s="102">
        <f t="shared" ca="1" si="13"/>
        <v>0</v>
      </c>
      <c r="V47" s="102">
        <f ca="1">IF(C47=A_Stammdaten!$B$9,$K47-$W47,OFFSET(W47,0,A_Stammdaten!$B$9-2022)-$W47)</f>
        <v>0</v>
      </c>
      <c r="W47" s="102">
        <f ca="1">IFERROR(OFFSET(W47,0,A_Stammdaten!$B$9-2021),0)</f>
        <v>0</v>
      </c>
      <c r="X47" s="102">
        <f t="shared" si="3"/>
        <v>0</v>
      </c>
      <c r="Y47" s="102">
        <f t="shared" si="4"/>
        <v>0</v>
      </c>
      <c r="Z47" s="102">
        <f t="shared" si="5"/>
        <v>0</v>
      </c>
      <c r="AA47" s="102">
        <f t="shared" si="6"/>
        <v>0</v>
      </c>
      <c r="AB47" s="102">
        <f t="shared" si="7"/>
        <v>0</v>
      </c>
      <c r="AC47" s="102">
        <f t="shared" si="8"/>
        <v>0</v>
      </c>
      <c r="AD47" s="102">
        <f t="shared" si="9"/>
        <v>0</v>
      </c>
    </row>
    <row r="48" spans="1:30" s="150" customFormat="1" ht="15" x14ac:dyDescent="0.25">
      <c r="A48" s="95"/>
      <c r="B48" s="96"/>
      <c r="C48" s="97"/>
      <c r="D48" s="98"/>
      <c r="E48" s="98"/>
      <c r="F48" s="98"/>
      <c r="G48" s="98"/>
      <c r="H48" s="98"/>
      <c r="I48" s="99">
        <f t="shared" si="10"/>
        <v>0</v>
      </c>
      <c r="J48" s="96"/>
      <c r="K48" s="99">
        <f t="shared" si="1"/>
        <v>0</v>
      </c>
      <c r="L48" s="100">
        <f>IF(ISBLANK($B48),0,VLOOKUP($B48,F_Parameter!$A$2:$B$44,2,FALSE))</f>
        <v>0</v>
      </c>
      <c r="M48" s="100">
        <f>IF(ISBLANK($B48),0,VLOOKUP($B48,F_Parameter!$A$2:$C$44,3,FALSE))</f>
        <v>0</v>
      </c>
      <c r="N48" s="101"/>
      <c r="O48" s="101"/>
      <c r="P48" s="101"/>
      <c r="Q48" s="101"/>
      <c r="R48" s="101"/>
      <c r="S48" s="101"/>
      <c r="T48" s="101"/>
      <c r="U48" s="102">
        <f t="shared" ca="1" si="13"/>
        <v>0</v>
      </c>
      <c r="V48" s="102">
        <f ca="1">IF(C48=A_Stammdaten!$B$9,$K48-$W48,OFFSET(W48,0,A_Stammdaten!$B$9-2022)-$W48)</f>
        <v>0</v>
      </c>
      <c r="W48" s="102">
        <f ca="1">IFERROR(OFFSET(W48,0,A_Stammdaten!$B$9-2021),0)</f>
        <v>0</v>
      </c>
      <c r="X48" s="102">
        <f t="shared" si="3"/>
        <v>0</v>
      </c>
      <c r="Y48" s="102">
        <f t="shared" si="4"/>
        <v>0</v>
      </c>
      <c r="Z48" s="102">
        <f t="shared" si="5"/>
        <v>0</v>
      </c>
      <c r="AA48" s="102">
        <f t="shared" si="6"/>
        <v>0</v>
      </c>
      <c r="AB48" s="102">
        <f t="shared" si="7"/>
        <v>0</v>
      </c>
      <c r="AC48" s="102">
        <f t="shared" si="8"/>
        <v>0</v>
      </c>
      <c r="AD48" s="102">
        <f t="shared" si="9"/>
        <v>0</v>
      </c>
    </row>
    <row r="49" spans="1:30" s="150" customFormat="1" ht="15" x14ac:dyDescent="0.25">
      <c r="A49" s="95"/>
      <c r="B49" s="96"/>
      <c r="C49" s="97"/>
      <c r="D49" s="98"/>
      <c r="E49" s="98"/>
      <c r="F49" s="98"/>
      <c r="G49" s="98"/>
      <c r="H49" s="98"/>
      <c r="I49" s="99">
        <f t="shared" si="10"/>
        <v>0</v>
      </c>
      <c r="J49" s="96"/>
      <c r="K49" s="99">
        <f t="shared" si="1"/>
        <v>0</v>
      </c>
      <c r="L49" s="100">
        <f>IF(ISBLANK($B49),0,VLOOKUP($B49,F_Parameter!$A$2:$B$44,2,FALSE))</f>
        <v>0</v>
      </c>
      <c r="M49" s="100">
        <f>IF(ISBLANK($B49),0,VLOOKUP($B49,F_Parameter!$A$2:$C$44,3,FALSE))</f>
        <v>0</v>
      </c>
      <c r="N49" s="101"/>
      <c r="O49" s="101"/>
      <c r="P49" s="101"/>
      <c r="Q49" s="101"/>
      <c r="R49" s="101"/>
      <c r="S49" s="101"/>
      <c r="T49" s="101"/>
      <c r="U49" s="102">
        <f t="shared" ca="1" si="13"/>
        <v>0</v>
      </c>
      <c r="V49" s="102">
        <f ca="1">IF(C49=A_Stammdaten!$B$9,$K49-$W49,OFFSET(W49,0,A_Stammdaten!$B$9-2022)-$W49)</f>
        <v>0</v>
      </c>
      <c r="W49" s="102">
        <f ca="1">IFERROR(OFFSET(W49,0,A_Stammdaten!$B$9-2021),0)</f>
        <v>0</v>
      </c>
      <c r="X49" s="102">
        <f t="shared" si="3"/>
        <v>0</v>
      </c>
      <c r="Y49" s="102">
        <f t="shared" si="4"/>
        <v>0</v>
      </c>
      <c r="Z49" s="102">
        <f t="shared" si="5"/>
        <v>0</v>
      </c>
      <c r="AA49" s="102">
        <f t="shared" si="6"/>
        <v>0</v>
      </c>
      <c r="AB49" s="102">
        <f t="shared" si="7"/>
        <v>0</v>
      </c>
      <c r="AC49" s="102">
        <f t="shared" si="8"/>
        <v>0</v>
      </c>
      <c r="AD49" s="102">
        <f t="shared" si="9"/>
        <v>0</v>
      </c>
    </row>
    <row r="50" spans="1:30" s="150" customFormat="1" ht="15" x14ac:dyDescent="0.25">
      <c r="A50" s="95"/>
      <c r="B50" s="96"/>
      <c r="C50" s="97"/>
      <c r="D50" s="98"/>
      <c r="E50" s="98"/>
      <c r="F50" s="98"/>
      <c r="G50" s="98"/>
      <c r="H50" s="98"/>
      <c r="I50" s="99">
        <f t="shared" si="10"/>
        <v>0</v>
      </c>
      <c r="J50" s="96"/>
      <c r="K50" s="99">
        <f t="shared" si="1"/>
        <v>0</v>
      </c>
      <c r="L50" s="100">
        <f>IF(ISBLANK($B50),0,VLOOKUP($B50,F_Parameter!$A$2:$B$44,2,FALSE))</f>
        <v>0</v>
      </c>
      <c r="M50" s="100">
        <f>IF(ISBLANK($B50),0,VLOOKUP($B50,F_Parameter!$A$2:$C$44,3,FALSE))</f>
        <v>0</v>
      </c>
      <c r="N50" s="101"/>
      <c r="O50" s="101"/>
      <c r="P50" s="101"/>
      <c r="Q50" s="101"/>
      <c r="R50" s="101"/>
      <c r="S50" s="101"/>
      <c r="T50" s="101"/>
      <c r="U50" s="102">
        <f t="shared" ca="1" si="13"/>
        <v>0</v>
      </c>
      <c r="V50" s="102">
        <f ca="1">IF(C50=A_Stammdaten!$B$9,$K50-$W50,OFFSET(W50,0,A_Stammdaten!$B$9-2022)-$W50)</f>
        <v>0</v>
      </c>
      <c r="W50" s="102">
        <f ca="1">IFERROR(OFFSET(W50,0,A_Stammdaten!$B$9-2021),0)</f>
        <v>0</v>
      </c>
      <c r="X50" s="102">
        <f t="shared" si="3"/>
        <v>0</v>
      </c>
      <c r="Y50" s="102">
        <f t="shared" si="4"/>
        <v>0</v>
      </c>
      <c r="Z50" s="102">
        <f t="shared" si="5"/>
        <v>0</v>
      </c>
      <c r="AA50" s="102">
        <f t="shared" si="6"/>
        <v>0</v>
      </c>
      <c r="AB50" s="102">
        <f t="shared" si="7"/>
        <v>0</v>
      </c>
      <c r="AC50" s="102">
        <f t="shared" si="8"/>
        <v>0</v>
      </c>
      <c r="AD50" s="102">
        <f t="shared" si="9"/>
        <v>0</v>
      </c>
    </row>
    <row r="51" spans="1:30" s="150" customFormat="1" ht="15" x14ac:dyDescent="0.25">
      <c r="A51" s="95"/>
      <c r="B51" s="96"/>
      <c r="C51" s="97"/>
      <c r="D51" s="98"/>
      <c r="E51" s="98"/>
      <c r="F51" s="98"/>
      <c r="G51" s="98"/>
      <c r="H51" s="98"/>
      <c r="I51" s="99">
        <f t="shared" si="10"/>
        <v>0</v>
      </c>
      <c r="J51" s="96"/>
      <c r="K51" s="99">
        <f t="shared" si="1"/>
        <v>0</v>
      </c>
      <c r="L51" s="100">
        <f>IF(ISBLANK($B51),0,VLOOKUP($B51,F_Parameter!$A$2:$B$44,2,FALSE))</f>
        <v>0</v>
      </c>
      <c r="M51" s="100">
        <f>IF(ISBLANK($B51),0,VLOOKUP($B51,F_Parameter!$A$2:$C$44,3,FALSE))</f>
        <v>0</v>
      </c>
      <c r="N51" s="101"/>
      <c r="O51" s="101"/>
      <c r="P51" s="101"/>
      <c r="Q51" s="101"/>
      <c r="R51" s="101"/>
      <c r="S51" s="101"/>
      <c r="T51" s="101"/>
      <c r="U51" s="102">
        <f t="shared" ca="1" si="13"/>
        <v>0</v>
      </c>
      <c r="V51" s="102">
        <f ca="1">IF(C51=A_Stammdaten!$B$9,$K51-$W51,OFFSET(W51,0,A_Stammdaten!$B$9-2022)-$W51)</f>
        <v>0</v>
      </c>
      <c r="W51" s="102">
        <f ca="1">IFERROR(OFFSET(W51,0,A_Stammdaten!$B$9-2021),0)</f>
        <v>0</v>
      </c>
      <c r="X51" s="102">
        <f t="shared" si="3"/>
        <v>0</v>
      </c>
      <c r="Y51" s="102">
        <f t="shared" si="4"/>
        <v>0</v>
      </c>
      <c r="Z51" s="102">
        <f t="shared" si="5"/>
        <v>0</v>
      </c>
      <c r="AA51" s="102">
        <f t="shared" si="6"/>
        <v>0</v>
      </c>
      <c r="AB51" s="102">
        <f t="shared" si="7"/>
        <v>0</v>
      </c>
      <c r="AC51" s="102">
        <f t="shared" si="8"/>
        <v>0</v>
      </c>
      <c r="AD51" s="102">
        <f t="shared" si="9"/>
        <v>0</v>
      </c>
    </row>
    <row r="52" spans="1:30" s="150" customFormat="1" ht="15" x14ac:dyDescent="0.25">
      <c r="A52" s="95"/>
      <c r="B52" s="96"/>
      <c r="C52" s="97"/>
      <c r="D52" s="98"/>
      <c r="E52" s="98"/>
      <c r="F52" s="98"/>
      <c r="G52" s="98"/>
      <c r="H52" s="98"/>
      <c r="I52" s="99">
        <f t="shared" si="10"/>
        <v>0</v>
      </c>
      <c r="J52" s="96"/>
      <c r="K52" s="99">
        <f t="shared" si="1"/>
        <v>0</v>
      </c>
      <c r="L52" s="100">
        <f>IF(ISBLANK($B52),0,VLOOKUP($B52,F_Parameter!$A$2:$B$44,2,FALSE))</f>
        <v>0</v>
      </c>
      <c r="M52" s="100">
        <f>IF(ISBLANK($B52),0,VLOOKUP($B52,F_Parameter!$A$2:$C$44,3,FALSE))</f>
        <v>0</v>
      </c>
      <c r="N52" s="101"/>
      <c r="O52" s="101"/>
      <c r="P52" s="101"/>
      <c r="Q52" s="101"/>
      <c r="R52" s="101"/>
      <c r="S52" s="101"/>
      <c r="T52" s="101"/>
      <c r="U52" s="102">
        <f t="shared" ca="1" si="13"/>
        <v>0</v>
      </c>
      <c r="V52" s="102">
        <f ca="1">IF(C52=A_Stammdaten!$B$9,$K52-$W52,OFFSET(W52,0,A_Stammdaten!$B$9-2022)-$W52)</f>
        <v>0</v>
      </c>
      <c r="W52" s="102">
        <f ca="1">IFERROR(OFFSET(W52,0,A_Stammdaten!$B$9-2021),0)</f>
        <v>0</v>
      </c>
      <c r="X52" s="102">
        <f t="shared" si="3"/>
        <v>0</v>
      </c>
      <c r="Y52" s="102">
        <f t="shared" si="4"/>
        <v>0</v>
      </c>
      <c r="Z52" s="102">
        <f t="shared" si="5"/>
        <v>0</v>
      </c>
      <c r="AA52" s="102">
        <f t="shared" si="6"/>
        <v>0</v>
      </c>
      <c r="AB52" s="102">
        <f t="shared" si="7"/>
        <v>0</v>
      </c>
      <c r="AC52" s="102">
        <f t="shared" si="8"/>
        <v>0</v>
      </c>
      <c r="AD52" s="102">
        <f t="shared" si="9"/>
        <v>0</v>
      </c>
    </row>
    <row r="53" spans="1:30" s="150" customFormat="1" ht="15" x14ac:dyDescent="0.25">
      <c r="A53" s="95"/>
      <c r="B53" s="96"/>
      <c r="C53" s="97"/>
      <c r="D53" s="98"/>
      <c r="E53" s="98"/>
      <c r="F53" s="98"/>
      <c r="G53" s="98"/>
      <c r="H53" s="98"/>
      <c r="I53" s="99">
        <f t="shared" si="10"/>
        <v>0</v>
      </c>
      <c r="J53" s="96"/>
      <c r="K53" s="99">
        <f t="shared" si="1"/>
        <v>0</v>
      </c>
      <c r="L53" s="100">
        <f>IF(ISBLANK($B53),0,VLOOKUP($B53,F_Parameter!$A$2:$B$44,2,FALSE))</f>
        <v>0</v>
      </c>
      <c r="M53" s="100">
        <f>IF(ISBLANK($B53),0,VLOOKUP($B53,F_Parameter!$A$2:$C$44,3,FALSE))</f>
        <v>0</v>
      </c>
      <c r="N53" s="101"/>
      <c r="O53" s="101"/>
      <c r="P53" s="101"/>
      <c r="Q53" s="101"/>
      <c r="R53" s="101"/>
      <c r="S53" s="101"/>
      <c r="T53" s="101"/>
      <c r="U53" s="102">
        <f t="shared" ca="1" si="13"/>
        <v>0</v>
      </c>
      <c r="V53" s="102">
        <f ca="1">IF(C53=A_Stammdaten!$B$9,$K53-$W53,OFFSET(W53,0,A_Stammdaten!$B$9-2022)-$W53)</f>
        <v>0</v>
      </c>
      <c r="W53" s="102">
        <f ca="1">IFERROR(OFFSET(W53,0,A_Stammdaten!$B$9-2021),0)</f>
        <v>0</v>
      </c>
      <c r="X53" s="102">
        <f t="shared" si="3"/>
        <v>0</v>
      </c>
      <c r="Y53" s="102">
        <f t="shared" si="4"/>
        <v>0</v>
      </c>
      <c r="Z53" s="102">
        <f t="shared" si="5"/>
        <v>0</v>
      </c>
      <c r="AA53" s="102">
        <f t="shared" si="6"/>
        <v>0</v>
      </c>
      <c r="AB53" s="102">
        <f t="shared" si="7"/>
        <v>0</v>
      </c>
      <c r="AC53" s="102">
        <f t="shared" si="8"/>
        <v>0</v>
      </c>
      <c r="AD53" s="102">
        <f t="shared" si="9"/>
        <v>0</v>
      </c>
    </row>
    <row r="54" spans="1:30" s="150" customFormat="1" ht="15" x14ac:dyDescent="0.25">
      <c r="A54" s="95"/>
      <c r="B54" s="96"/>
      <c r="C54" s="97"/>
      <c r="D54" s="98"/>
      <c r="E54" s="98"/>
      <c r="F54" s="98"/>
      <c r="G54" s="98"/>
      <c r="H54" s="98"/>
      <c r="I54" s="99">
        <f t="shared" si="10"/>
        <v>0</v>
      </c>
      <c r="J54" s="96"/>
      <c r="K54" s="99">
        <f t="shared" si="1"/>
        <v>0</v>
      </c>
      <c r="L54" s="100">
        <f>IF(ISBLANK($B54),0,VLOOKUP($B54,F_Parameter!$A$2:$B$44,2,FALSE))</f>
        <v>0</v>
      </c>
      <c r="M54" s="100">
        <f>IF(ISBLANK($B54),0,VLOOKUP($B54,F_Parameter!$A$2:$C$44,3,FALSE))</f>
        <v>0</v>
      </c>
      <c r="N54" s="101"/>
      <c r="O54" s="101"/>
      <c r="P54" s="101"/>
      <c r="Q54" s="101"/>
      <c r="R54" s="101"/>
      <c r="S54" s="101"/>
      <c r="T54" s="101"/>
      <c r="U54" s="102">
        <f t="shared" ca="1" si="13"/>
        <v>0</v>
      </c>
      <c r="V54" s="102">
        <f ca="1">IF(C54=A_Stammdaten!$B$9,$K54-$W54,OFFSET(W54,0,A_Stammdaten!$B$9-2022)-$W54)</f>
        <v>0</v>
      </c>
      <c r="W54" s="102">
        <f ca="1">IFERROR(OFFSET(W54,0,A_Stammdaten!$B$9-2021),0)</f>
        <v>0</v>
      </c>
      <c r="X54" s="102">
        <f t="shared" si="3"/>
        <v>0</v>
      </c>
      <c r="Y54" s="102">
        <f t="shared" si="4"/>
        <v>0</v>
      </c>
      <c r="Z54" s="102">
        <f t="shared" si="5"/>
        <v>0</v>
      </c>
      <c r="AA54" s="102">
        <f t="shared" si="6"/>
        <v>0</v>
      </c>
      <c r="AB54" s="102">
        <f t="shared" si="7"/>
        <v>0</v>
      </c>
      <c r="AC54" s="102">
        <f t="shared" si="8"/>
        <v>0</v>
      </c>
      <c r="AD54" s="102">
        <f t="shared" si="9"/>
        <v>0</v>
      </c>
    </row>
    <row r="55" spans="1:30" s="150" customFormat="1" ht="15" x14ac:dyDescent="0.25">
      <c r="A55" s="95"/>
      <c r="B55" s="96"/>
      <c r="C55" s="97"/>
      <c r="D55" s="98"/>
      <c r="E55" s="98"/>
      <c r="F55" s="98"/>
      <c r="G55" s="98"/>
      <c r="H55" s="98"/>
      <c r="I55" s="99">
        <f t="shared" si="10"/>
        <v>0</v>
      </c>
      <c r="J55" s="96"/>
      <c r="K55" s="99">
        <f t="shared" si="1"/>
        <v>0</v>
      </c>
      <c r="L55" s="100">
        <f>IF(ISBLANK($B55),0,VLOOKUP($B55,F_Parameter!$A$2:$B$44,2,FALSE))</f>
        <v>0</v>
      </c>
      <c r="M55" s="100">
        <f>IF(ISBLANK($B55),0,VLOOKUP($B55,F_Parameter!$A$2:$C$44,3,FALSE))</f>
        <v>0</v>
      </c>
      <c r="N55" s="101"/>
      <c r="O55" s="101"/>
      <c r="P55" s="101"/>
      <c r="Q55" s="101"/>
      <c r="R55" s="101"/>
      <c r="S55" s="101"/>
      <c r="T55" s="101"/>
      <c r="U55" s="102">
        <f t="shared" ca="1" si="13"/>
        <v>0</v>
      </c>
      <c r="V55" s="102">
        <f ca="1">IF(C55=A_Stammdaten!$B$9,$K55-$W55,OFFSET(W55,0,A_Stammdaten!$B$9-2022)-$W55)</f>
        <v>0</v>
      </c>
      <c r="W55" s="102">
        <f ca="1">IFERROR(OFFSET(W55,0,A_Stammdaten!$B$9-2021),0)</f>
        <v>0</v>
      </c>
      <c r="X55" s="102">
        <f t="shared" si="3"/>
        <v>0</v>
      </c>
      <c r="Y55" s="102">
        <f t="shared" si="4"/>
        <v>0</v>
      </c>
      <c r="Z55" s="102">
        <f t="shared" si="5"/>
        <v>0</v>
      </c>
      <c r="AA55" s="102">
        <f t="shared" si="6"/>
        <v>0</v>
      </c>
      <c r="AB55" s="102">
        <f t="shared" si="7"/>
        <v>0</v>
      </c>
      <c r="AC55" s="102">
        <f t="shared" si="8"/>
        <v>0</v>
      </c>
      <c r="AD55" s="102">
        <f t="shared" si="9"/>
        <v>0</v>
      </c>
    </row>
    <row r="56" spans="1:30" s="150" customFormat="1" ht="15" x14ac:dyDescent="0.25">
      <c r="A56" s="95"/>
      <c r="B56" s="96"/>
      <c r="C56" s="97"/>
      <c r="D56" s="98"/>
      <c r="E56" s="98"/>
      <c r="F56" s="98"/>
      <c r="G56" s="98"/>
      <c r="H56" s="98"/>
      <c r="I56" s="99">
        <f t="shared" si="10"/>
        <v>0</v>
      </c>
      <c r="J56" s="96"/>
      <c r="K56" s="99">
        <f t="shared" si="1"/>
        <v>0</v>
      </c>
      <c r="L56" s="100">
        <f>IF(ISBLANK($B56),0,VLOOKUP($B56,F_Parameter!$A$2:$B$44,2,FALSE))</f>
        <v>0</v>
      </c>
      <c r="M56" s="100">
        <f>IF(ISBLANK($B56),0,VLOOKUP($B56,F_Parameter!$A$2:$C$44,3,FALSE))</f>
        <v>0</v>
      </c>
      <c r="N56" s="101"/>
      <c r="O56" s="101"/>
      <c r="P56" s="101"/>
      <c r="Q56" s="101"/>
      <c r="R56" s="101"/>
      <c r="S56" s="101"/>
      <c r="T56" s="101"/>
      <c r="U56" s="102">
        <f t="shared" ca="1" si="13"/>
        <v>0</v>
      </c>
      <c r="V56" s="102">
        <f ca="1">IF(C56=A_Stammdaten!$B$9,$K56-$W56,OFFSET(W56,0,A_Stammdaten!$B$9-2022)-$W56)</f>
        <v>0</v>
      </c>
      <c r="W56" s="102">
        <f ca="1">IFERROR(OFFSET(W56,0,A_Stammdaten!$B$9-2021),0)</f>
        <v>0</v>
      </c>
      <c r="X56" s="102">
        <f t="shared" si="3"/>
        <v>0</v>
      </c>
      <c r="Y56" s="102">
        <f t="shared" si="4"/>
        <v>0</v>
      </c>
      <c r="Z56" s="102">
        <f t="shared" si="5"/>
        <v>0</v>
      </c>
      <c r="AA56" s="102">
        <f t="shared" si="6"/>
        <v>0</v>
      </c>
      <c r="AB56" s="102">
        <f t="shared" si="7"/>
        <v>0</v>
      </c>
      <c r="AC56" s="102">
        <f t="shared" si="8"/>
        <v>0</v>
      </c>
      <c r="AD56" s="102">
        <f t="shared" si="9"/>
        <v>0</v>
      </c>
    </row>
    <row r="57" spans="1:30" s="150" customFormat="1" ht="15" x14ac:dyDescent="0.25">
      <c r="A57" s="95"/>
      <c r="B57" s="96"/>
      <c r="C57" s="97"/>
      <c r="D57" s="98"/>
      <c r="E57" s="98"/>
      <c r="F57" s="98"/>
      <c r="G57" s="98"/>
      <c r="H57" s="98"/>
      <c r="I57" s="99">
        <f t="shared" si="10"/>
        <v>0</v>
      </c>
      <c r="J57" s="96"/>
      <c r="K57" s="99">
        <f t="shared" si="1"/>
        <v>0</v>
      </c>
      <c r="L57" s="100">
        <f>IF(ISBLANK($B57),0,VLOOKUP($B57,F_Parameter!$A$2:$B$44,2,FALSE))</f>
        <v>0</v>
      </c>
      <c r="M57" s="100">
        <f>IF(ISBLANK($B57),0,VLOOKUP($B57,F_Parameter!$A$2:$C$44,3,FALSE))</f>
        <v>0</v>
      </c>
      <c r="N57" s="101"/>
      <c r="O57" s="101"/>
      <c r="P57" s="101"/>
      <c r="Q57" s="101"/>
      <c r="R57" s="101"/>
      <c r="S57" s="101"/>
      <c r="T57" s="101"/>
      <c r="U57" s="102">
        <f t="shared" ca="1" si="13"/>
        <v>0</v>
      </c>
      <c r="V57" s="102">
        <f ca="1">IF(C57=A_Stammdaten!$B$9,$K57-$W57,OFFSET(W57,0,A_Stammdaten!$B$9-2022)-$W57)</f>
        <v>0</v>
      </c>
      <c r="W57" s="102">
        <f ca="1">IFERROR(OFFSET(W57,0,A_Stammdaten!$B$9-2021),0)</f>
        <v>0</v>
      </c>
      <c r="X57" s="102">
        <f t="shared" si="3"/>
        <v>0</v>
      </c>
      <c r="Y57" s="102">
        <f t="shared" si="4"/>
        <v>0</v>
      </c>
      <c r="Z57" s="102">
        <f t="shared" si="5"/>
        <v>0</v>
      </c>
      <c r="AA57" s="102">
        <f t="shared" si="6"/>
        <v>0</v>
      </c>
      <c r="AB57" s="102">
        <f t="shared" si="7"/>
        <v>0</v>
      </c>
      <c r="AC57" s="102">
        <f t="shared" si="8"/>
        <v>0</v>
      </c>
      <c r="AD57" s="102">
        <f t="shared" si="9"/>
        <v>0</v>
      </c>
    </row>
    <row r="58" spans="1:30" s="150" customFormat="1" ht="15" x14ac:dyDescent="0.25">
      <c r="A58" s="95"/>
      <c r="B58" s="96"/>
      <c r="C58" s="97"/>
      <c r="D58" s="98"/>
      <c r="E58" s="98"/>
      <c r="F58" s="98"/>
      <c r="G58" s="98"/>
      <c r="H58" s="98"/>
      <c r="I58" s="99">
        <f t="shared" si="10"/>
        <v>0</v>
      </c>
      <c r="J58" s="96"/>
      <c r="K58" s="99">
        <f t="shared" si="1"/>
        <v>0</v>
      </c>
      <c r="L58" s="100">
        <f>IF(ISBLANK($B58),0,VLOOKUP($B58,F_Parameter!$A$2:$B$44,2,FALSE))</f>
        <v>0</v>
      </c>
      <c r="M58" s="100">
        <f>IF(ISBLANK($B58),0,VLOOKUP($B58,F_Parameter!$A$2:$C$44,3,FALSE))</f>
        <v>0</v>
      </c>
      <c r="N58" s="101"/>
      <c r="O58" s="101"/>
      <c r="P58" s="101"/>
      <c r="Q58" s="101"/>
      <c r="R58" s="101"/>
      <c r="S58" s="101"/>
      <c r="T58" s="101"/>
      <c r="U58" s="102">
        <f t="shared" ca="1" si="13"/>
        <v>0</v>
      </c>
      <c r="V58" s="102">
        <f ca="1">IF(C58=A_Stammdaten!$B$9,$K58-$W58,OFFSET(W58,0,A_Stammdaten!$B$9-2022)-$W58)</f>
        <v>0</v>
      </c>
      <c r="W58" s="102">
        <f ca="1">IFERROR(OFFSET(W58,0,A_Stammdaten!$B$9-2021),0)</f>
        <v>0</v>
      </c>
      <c r="X58" s="102">
        <f t="shared" si="3"/>
        <v>0</v>
      </c>
      <c r="Y58" s="102">
        <f t="shared" si="4"/>
        <v>0</v>
      </c>
      <c r="Z58" s="102">
        <f t="shared" si="5"/>
        <v>0</v>
      </c>
      <c r="AA58" s="102">
        <f t="shared" si="6"/>
        <v>0</v>
      </c>
      <c r="AB58" s="102">
        <f t="shared" si="7"/>
        <v>0</v>
      </c>
      <c r="AC58" s="102">
        <f t="shared" si="8"/>
        <v>0</v>
      </c>
      <c r="AD58" s="102">
        <f t="shared" si="9"/>
        <v>0</v>
      </c>
    </row>
    <row r="59" spans="1:30" s="150" customFormat="1" ht="15" x14ac:dyDescent="0.25">
      <c r="A59" s="95"/>
      <c r="B59" s="96"/>
      <c r="C59" s="97"/>
      <c r="D59" s="98"/>
      <c r="E59" s="98"/>
      <c r="F59" s="98"/>
      <c r="G59" s="98"/>
      <c r="H59" s="98"/>
      <c r="I59" s="99">
        <f t="shared" si="10"/>
        <v>0</v>
      </c>
      <c r="J59" s="96"/>
      <c r="K59" s="99">
        <f t="shared" si="1"/>
        <v>0</v>
      </c>
      <c r="L59" s="100">
        <f>IF(ISBLANK($B59),0,VLOOKUP($B59,F_Parameter!$A$2:$B$44,2,FALSE))</f>
        <v>0</v>
      </c>
      <c r="M59" s="100">
        <f>IF(ISBLANK($B59),0,VLOOKUP($B59,F_Parameter!$A$2:$C$44,3,FALSE))</f>
        <v>0</v>
      </c>
      <c r="N59" s="101"/>
      <c r="O59" s="101"/>
      <c r="P59" s="101"/>
      <c r="Q59" s="101"/>
      <c r="R59" s="101"/>
      <c r="S59" s="101"/>
      <c r="T59" s="101"/>
      <c r="U59" s="102">
        <f t="shared" ca="1" si="13"/>
        <v>0</v>
      </c>
      <c r="V59" s="102">
        <f ca="1">IF(C59=A_Stammdaten!$B$9,$K59-$W59,OFFSET(W59,0,A_Stammdaten!$B$9-2022)-$W59)</f>
        <v>0</v>
      </c>
      <c r="W59" s="102">
        <f ca="1">IFERROR(OFFSET(W59,0,A_Stammdaten!$B$9-2021),0)</f>
        <v>0</v>
      </c>
      <c r="X59" s="102">
        <f t="shared" si="3"/>
        <v>0</v>
      </c>
      <c r="Y59" s="102">
        <f t="shared" si="4"/>
        <v>0</v>
      </c>
      <c r="Z59" s="102">
        <f t="shared" si="5"/>
        <v>0</v>
      </c>
      <c r="AA59" s="102">
        <f t="shared" si="6"/>
        <v>0</v>
      </c>
      <c r="AB59" s="102">
        <f t="shared" si="7"/>
        <v>0</v>
      </c>
      <c r="AC59" s="102">
        <f t="shared" si="8"/>
        <v>0</v>
      </c>
      <c r="AD59" s="102">
        <f t="shared" si="9"/>
        <v>0</v>
      </c>
    </row>
    <row r="60" spans="1:30" s="150" customFormat="1" ht="15" x14ac:dyDescent="0.25">
      <c r="A60" s="95"/>
      <c r="B60" s="96"/>
      <c r="C60" s="97"/>
      <c r="D60" s="98"/>
      <c r="E60" s="98"/>
      <c r="F60" s="98"/>
      <c r="G60" s="98"/>
      <c r="H60" s="98"/>
      <c r="I60" s="99">
        <f t="shared" si="10"/>
        <v>0</v>
      </c>
      <c r="J60" s="96"/>
      <c r="K60" s="99">
        <f t="shared" si="1"/>
        <v>0</v>
      </c>
      <c r="L60" s="100">
        <f>IF(ISBLANK($B60),0,VLOOKUP($B60,F_Parameter!$A$2:$B$44,2,FALSE))</f>
        <v>0</v>
      </c>
      <c r="M60" s="100">
        <f>IF(ISBLANK($B60),0,VLOOKUP($B60,F_Parameter!$A$2:$C$44,3,FALSE))</f>
        <v>0</v>
      </c>
      <c r="N60" s="101"/>
      <c r="O60" s="101"/>
      <c r="P60" s="101"/>
      <c r="Q60" s="101"/>
      <c r="R60" s="101"/>
      <c r="S60" s="101"/>
      <c r="T60" s="101"/>
      <c r="U60" s="102">
        <f t="shared" ca="1" si="13"/>
        <v>0</v>
      </c>
      <c r="V60" s="102">
        <f ca="1">IF(C60=A_Stammdaten!$B$9,$K60-$W60,OFFSET(W60,0,A_Stammdaten!$B$9-2022)-$W60)</f>
        <v>0</v>
      </c>
      <c r="W60" s="102">
        <f ca="1">IFERROR(OFFSET(W60,0,A_Stammdaten!$B$9-2021),0)</f>
        <v>0</v>
      </c>
      <c r="X60" s="102">
        <f t="shared" si="3"/>
        <v>0</v>
      </c>
      <c r="Y60" s="102">
        <f t="shared" si="4"/>
        <v>0</v>
      </c>
      <c r="Z60" s="102">
        <f t="shared" si="5"/>
        <v>0</v>
      </c>
      <c r="AA60" s="102">
        <f t="shared" si="6"/>
        <v>0</v>
      </c>
      <c r="AB60" s="102">
        <f t="shared" si="7"/>
        <v>0</v>
      </c>
      <c r="AC60" s="102">
        <f t="shared" si="8"/>
        <v>0</v>
      </c>
      <c r="AD60" s="102">
        <f t="shared" si="9"/>
        <v>0</v>
      </c>
    </row>
    <row r="61" spans="1:30" s="150" customFormat="1" ht="15" x14ac:dyDescent="0.25">
      <c r="A61" s="95"/>
      <c r="B61" s="96"/>
      <c r="C61" s="97"/>
      <c r="D61" s="98"/>
      <c r="E61" s="98"/>
      <c r="F61" s="98"/>
      <c r="G61" s="98"/>
      <c r="H61" s="98"/>
      <c r="I61" s="99">
        <f t="shared" si="10"/>
        <v>0</v>
      </c>
      <c r="J61" s="96"/>
      <c r="K61" s="99">
        <f t="shared" si="1"/>
        <v>0</v>
      </c>
      <c r="L61" s="100">
        <f>IF(ISBLANK($B61),0,VLOOKUP($B61,F_Parameter!$A$2:$B$44,2,FALSE))</f>
        <v>0</v>
      </c>
      <c r="M61" s="100">
        <f>IF(ISBLANK($B61),0,VLOOKUP($B61,F_Parameter!$A$2:$C$44,3,FALSE))</f>
        <v>0</v>
      </c>
      <c r="N61" s="101"/>
      <c r="O61" s="101"/>
      <c r="P61" s="101"/>
      <c r="Q61" s="101"/>
      <c r="R61" s="101"/>
      <c r="S61" s="101"/>
      <c r="T61" s="101"/>
      <c r="U61" s="102">
        <f t="shared" ca="1" si="13"/>
        <v>0</v>
      </c>
      <c r="V61" s="102">
        <f ca="1">IF(C61=A_Stammdaten!$B$9,$K61-$W61,OFFSET(W61,0,A_Stammdaten!$B$9-2022)-$W61)</f>
        <v>0</v>
      </c>
      <c r="W61" s="102">
        <f ca="1">IFERROR(OFFSET(W61,0,A_Stammdaten!$B$9-2021),0)</f>
        <v>0</v>
      </c>
      <c r="X61" s="102">
        <f t="shared" si="3"/>
        <v>0</v>
      </c>
      <c r="Y61" s="102">
        <f t="shared" si="4"/>
        <v>0</v>
      </c>
      <c r="Z61" s="102">
        <f t="shared" si="5"/>
        <v>0</v>
      </c>
      <c r="AA61" s="102">
        <f t="shared" si="6"/>
        <v>0</v>
      </c>
      <c r="AB61" s="102">
        <f t="shared" si="7"/>
        <v>0</v>
      </c>
      <c r="AC61" s="102">
        <f t="shared" si="8"/>
        <v>0</v>
      </c>
      <c r="AD61" s="102">
        <f t="shared" si="9"/>
        <v>0</v>
      </c>
    </row>
    <row r="62" spans="1:30" s="150" customFormat="1" ht="15" x14ac:dyDescent="0.25">
      <c r="A62" s="95"/>
      <c r="B62" s="96"/>
      <c r="C62" s="97"/>
      <c r="D62" s="98"/>
      <c r="E62" s="98"/>
      <c r="F62" s="98"/>
      <c r="G62" s="98"/>
      <c r="H62" s="98"/>
      <c r="I62" s="99">
        <f t="shared" si="10"/>
        <v>0</v>
      </c>
      <c r="J62" s="96"/>
      <c r="K62" s="99">
        <f t="shared" si="1"/>
        <v>0</v>
      </c>
      <c r="L62" s="100">
        <f>IF(ISBLANK($B62),0,VLOOKUP($B62,F_Parameter!$A$2:$B$44,2,FALSE))</f>
        <v>0</v>
      </c>
      <c r="M62" s="100">
        <f>IF(ISBLANK($B62),0,VLOOKUP($B62,F_Parameter!$A$2:$C$44,3,FALSE))</f>
        <v>0</v>
      </c>
      <c r="N62" s="101"/>
      <c r="O62" s="101"/>
      <c r="P62" s="101"/>
      <c r="Q62" s="101"/>
      <c r="R62" s="101"/>
      <c r="S62" s="101"/>
      <c r="T62" s="101"/>
      <c r="U62" s="102">
        <f t="shared" ca="1" si="13"/>
        <v>0</v>
      </c>
      <c r="V62" s="102">
        <f ca="1">IF(C62=A_Stammdaten!$B$9,$K62-$W62,OFFSET(W62,0,A_Stammdaten!$B$9-2022)-$W62)</f>
        <v>0</v>
      </c>
      <c r="W62" s="102">
        <f ca="1">IFERROR(OFFSET(W62,0,A_Stammdaten!$B$9-2021),0)</f>
        <v>0</v>
      </c>
      <c r="X62" s="102">
        <f t="shared" si="3"/>
        <v>0</v>
      </c>
      <c r="Y62" s="102">
        <f t="shared" si="4"/>
        <v>0</v>
      </c>
      <c r="Z62" s="102">
        <f t="shared" si="5"/>
        <v>0</v>
      </c>
      <c r="AA62" s="102">
        <f t="shared" si="6"/>
        <v>0</v>
      </c>
      <c r="AB62" s="102">
        <f t="shared" si="7"/>
        <v>0</v>
      </c>
      <c r="AC62" s="102">
        <f t="shared" si="8"/>
        <v>0</v>
      </c>
      <c r="AD62" s="102">
        <f t="shared" si="9"/>
        <v>0</v>
      </c>
    </row>
    <row r="63" spans="1:30" s="150" customFormat="1" ht="15" x14ac:dyDescent="0.25">
      <c r="A63" s="95"/>
      <c r="B63" s="96"/>
      <c r="C63" s="97"/>
      <c r="D63" s="98"/>
      <c r="E63" s="98"/>
      <c r="F63" s="98"/>
      <c r="G63" s="98"/>
      <c r="H63" s="98"/>
      <c r="I63" s="99">
        <f t="shared" si="10"/>
        <v>0</v>
      </c>
      <c r="J63" s="96"/>
      <c r="K63" s="99">
        <f t="shared" si="1"/>
        <v>0</v>
      </c>
      <c r="L63" s="100">
        <f>IF(ISBLANK($B63),0,VLOOKUP($B63,F_Parameter!$A$2:$B$44,2,FALSE))</f>
        <v>0</v>
      </c>
      <c r="M63" s="100">
        <f>IF(ISBLANK($B63),0,VLOOKUP($B63,F_Parameter!$A$2:$C$44,3,FALSE))</f>
        <v>0</v>
      </c>
      <c r="N63" s="101"/>
      <c r="O63" s="101"/>
      <c r="P63" s="101"/>
      <c r="Q63" s="101"/>
      <c r="R63" s="101"/>
      <c r="S63" s="101"/>
      <c r="T63" s="101"/>
      <c r="U63" s="102">
        <f t="shared" ca="1" si="13"/>
        <v>0</v>
      </c>
      <c r="V63" s="102">
        <f ca="1">IF(C63=A_Stammdaten!$B$9,$K63-$W63,OFFSET(W63,0,A_Stammdaten!$B$9-2022)-$W63)</f>
        <v>0</v>
      </c>
      <c r="W63" s="102">
        <f ca="1">IFERROR(OFFSET(W63,0,A_Stammdaten!$B$9-2021),0)</f>
        <v>0</v>
      </c>
      <c r="X63" s="102">
        <f t="shared" si="3"/>
        <v>0</v>
      </c>
      <c r="Y63" s="102">
        <f t="shared" si="4"/>
        <v>0</v>
      </c>
      <c r="Z63" s="102">
        <f t="shared" si="5"/>
        <v>0</v>
      </c>
      <c r="AA63" s="102">
        <f t="shared" si="6"/>
        <v>0</v>
      </c>
      <c r="AB63" s="102">
        <f t="shared" si="7"/>
        <v>0</v>
      </c>
      <c r="AC63" s="102">
        <f t="shared" si="8"/>
        <v>0</v>
      </c>
      <c r="AD63" s="102">
        <f t="shared" si="9"/>
        <v>0</v>
      </c>
    </row>
    <row r="64" spans="1:30" s="150" customFormat="1" ht="15" x14ac:dyDescent="0.25">
      <c r="A64" s="95"/>
      <c r="B64" s="96"/>
      <c r="C64" s="97"/>
      <c r="D64" s="98"/>
      <c r="E64" s="98"/>
      <c r="F64" s="98"/>
      <c r="G64" s="98"/>
      <c r="H64" s="98"/>
      <c r="I64" s="99">
        <f t="shared" si="10"/>
        <v>0</v>
      </c>
      <c r="J64" s="96"/>
      <c r="K64" s="99">
        <f t="shared" si="1"/>
        <v>0</v>
      </c>
      <c r="L64" s="100">
        <f>IF(ISBLANK($B64),0,VLOOKUP($B64,F_Parameter!$A$2:$B$44,2,FALSE))</f>
        <v>0</v>
      </c>
      <c r="M64" s="100">
        <f>IF(ISBLANK($B64),0,VLOOKUP($B64,F_Parameter!$A$2:$C$44,3,FALSE))</f>
        <v>0</v>
      </c>
      <c r="N64" s="101"/>
      <c r="O64" s="101"/>
      <c r="P64" s="101"/>
      <c r="Q64" s="101"/>
      <c r="R64" s="101"/>
      <c r="S64" s="101"/>
      <c r="T64" s="101"/>
      <c r="U64" s="102">
        <f t="shared" ca="1" si="13"/>
        <v>0</v>
      </c>
      <c r="V64" s="102">
        <f ca="1">IF(C64=A_Stammdaten!$B$9,$K64-$W64,OFFSET(W64,0,A_Stammdaten!$B$9-2022)-$W64)</f>
        <v>0</v>
      </c>
      <c r="W64" s="102">
        <f ca="1">IFERROR(OFFSET(W64,0,A_Stammdaten!$B$9-2021),0)</f>
        <v>0</v>
      </c>
      <c r="X64" s="102">
        <f t="shared" si="3"/>
        <v>0</v>
      </c>
      <c r="Y64" s="102">
        <f t="shared" si="4"/>
        <v>0</v>
      </c>
      <c r="Z64" s="102">
        <f t="shared" si="5"/>
        <v>0</v>
      </c>
      <c r="AA64" s="102">
        <f t="shared" si="6"/>
        <v>0</v>
      </c>
      <c r="AB64" s="102">
        <f t="shared" si="7"/>
        <v>0</v>
      </c>
      <c r="AC64" s="102">
        <f t="shared" si="8"/>
        <v>0</v>
      </c>
      <c r="AD64" s="102">
        <f t="shared" si="9"/>
        <v>0</v>
      </c>
    </row>
    <row r="65" spans="1:30" s="150" customFormat="1" ht="15" x14ac:dyDescent="0.25">
      <c r="A65" s="95"/>
      <c r="B65" s="96"/>
      <c r="C65" s="97"/>
      <c r="D65" s="98"/>
      <c r="E65" s="98"/>
      <c r="F65" s="98"/>
      <c r="G65" s="98"/>
      <c r="H65" s="98"/>
      <c r="I65" s="99">
        <f t="shared" si="10"/>
        <v>0</v>
      </c>
      <c r="J65" s="96"/>
      <c r="K65" s="99">
        <f t="shared" si="1"/>
        <v>0</v>
      </c>
      <c r="L65" s="100">
        <f>IF(ISBLANK($B65),0,VLOOKUP($B65,F_Parameter!$A$2:$B$44,2,FALSE))</f>
        <v>0</v>
      </c>
      <c r="M65" s="100">
        <f>IF(ISBLANK($B65),0,VLOOKUP($B65,F_Parameter!$A$2:$C$44,3,FALSE))</f>
        <v>0</v>
      </c>
      <c r="N65" s="101"/>
      <c r="O65" s="101"/>
      <c r="P65" s="101"/>
      <c r="Q65" s="101"/>
      <c r="R65" s="101"/>
      <c r="S65" s="101"/>
      <c r="T65" s="101"/>
      <c r="U65" s="102">
        <f t="shared" ca="1" si="13"/>
        <v>0</v>
      </c>
      <c r="V65" s="102">
        <f ca="1">IF(C65=A_Stammdaten!$B$9,$K65-$W65,OFFSET(W65,0,A_Stammdaten!$B$9-2022)-$W65)</f>
        <v>0</v>
      </c>
      <c r="W65" s="102">
        <f ca="1">IFERROR(OFFSET(W65,0,A_Stammdaten!$B$9-2021),0)</f>
        <v>0</v>
      </c>
      <c r="X65" s="102">
        <f t="shared" si="3"/>
        <v>0</v>
      </c>
      <c r="Y65" s="102">
        <f t="shared" si="4"/>
        <v>0</v>
      </c>
      <c r="Z65" s="102">
        <f t="shared" si="5"/>
        <v>0</v>
      </c>
      <c r="AA65" s="102">
        <f t="shared" si="6"/>
        <v>0</v>
      </c>
      <c r="AB65" s="102">
        <f t="shared" si="7"/>
        <v>0</v>
      </c>
      <c r="AC65" s="102">
        <f t="shared" si="8"/>
        <v>0</v>
      </c>
      <c r="AD65" s="102">
        <f t="shared" si="9"/>
        <v>0</v>
      </c>
    </row>
    <row r="66" spans="1:30" s="150" customFormat="1" ht="15" x14ac:dyDescent="0.25">
      <c r="A66" s="95"/>
      <c r="B66" s="96"/>
      <c r="C66" s="97"/>
      <c r="D66" s="98"/>
      <c r="E66" s="98"/>
      <c r="F66" s="98"/>
      <c r="G66" s="98"/>
      <c r="H66" s="98"/>
      <c r="I66" s="99">
        <f t="shared" si="10"/>
        <v>0</v>
      </c>
      <c r="J66" s="96"/>
      <c r="K66" s="99">
        <f t="shared" si="1"/>
        <v>0</v>
      </c>
      <c r="L66" s="100">
        <f>IF(ISBLANK($B66),0,VLOOKUP($B66,F_Parameter!$A$2:$B$44,2,FALSE))</f>
        <v>0</v>
      </c>
      <c r="M66" s="100">
        <f>IF(ISBLANK($B66),0,VLOOKUP($B66,F_Parameter!$A$2:$C$44,3,FALSE))</f>
        <v>0</v>
      </c>
      <c r="N66" s="101"/>
      <c r="O66" s="101"/>
      <c r="P66" s="101"/>
      <c r="Q66" s="101"/>
      <c r="R66" s="101"/>
      <c r="S66" s="101"/>
      <c r="T66" s="101"/>
      <c r="U66" s="102">
        <f t="shared" ca="1" si="13"/>
        <v>0</v>
      </c>
      <c r="V66" s="102">
        <f ca="1">IF(C66=A_Stammdaten!$B$9,$K66-$W66,OFFSET(W66,0,A_Stammdaten!$B$9-2022)-$W66)</f>
        <v>0</v>
      </c>
      <c r="W66" s="102">
        <f ca="1">IFERROR(OFFSET(W66,0,A_Stammdaten!$B$9-2021),0)</f>
        <v>0</v>
      </c>
      <c r="X66" s="102">
        <f t="shared" si="3"/>
        <v>0</v>
      </c>
      <c r="Y66" s="102">
        <f t="shared" si="4"/>
        <v>0</v>
      </c>
      <c r="Z66" s="102">
        <f t="shared" si="5"/>
        <v>0</v>
      </c>
      <c r="AA66" s="102">
        <f t="shared" si="6"/>
        <v>0</v>
      </c>
      <c r="AB66" s="102">
        <f t="shared" si="7"/>
        <v>0</v>
      </c>
      <c r="AC66" s="102">
        <f t="shared" si="8"/>
        <v>0</v>
      </c>
      <c r="AD66" s="102">
        <f t="shared" si="9"/>
        <v>0</v>
      </c>
    </row>
    <row r="67" spans="1:30" s="150" customFormat="1" ht="15" x14ac:dyDescent="0.25">
      <c r="A67" s="95"/>
      <c r="B67" s="96"/>
      <c r="C67" s="97"/>
      <c r="D67" s="98"/>
      <c r="E67" s="98"/>
      <c r="F67" s="98"/>
      <c r="G67" s="98"/>
      <c r="H67" s="98"/>
      <c r="I67" s="99">
        <f t="shared" si="10"/>
        <v>0</v>
      </c>
      <c r="J67" s="96"/>
      <c r="K67" s="99">
        <f t="shared" si="1"/>
        <v>0</v>
      </c>
      <c r="L67" s="100">
        <f>IF(ISBLANK($B67),0,VLOOKUP($B67,F_Parameter!$A$2:$B$44,2,FALSE))</f>
        <v>0</v>
      </c>
      <c r="M67" s="100">
        <f>IF(ISBLANK($B67),0,VLOOKUP($B67,F_Parameter!$A$2:$C$44,3,FALSE))</f>
        <v>0</v>
      </c>
      <c r="N67" s="101"/>
      <c r="O67" s="101"/>
      <c r="P67" s="101"/>
      <c r="Q67" s="101"/>
      <c r="R67" s="101"/>
      <c r="S67" s="101"/>
      <c r="T67" s="101"/>
      <c r="U67" s="102">
        <f t="shared" ca="1" si="13"/>
        <v>0</v>
      </c>
      <c r="V67" s="102">
        <f ca="1">IF(C67=A_Stammdaten!$B$9,$K67-$W67,OFFSET(W67,0,A_Stammdaten!$B$9-2022)-$W67)</f>
        <v>0</v>
      </c>
      <c r="W67" s="102">
        <f ca="1">IFERROR(OFFSET(W67,0,A_Stammdaten!$B$9-2021),0)</f>
        <v>0</v>
      </c>
      <c r="X67" s="102">
        <f t="shared" si="3"/>
        <v>0</v>
      </c>
      <c r="Y67" s="102">
        <f t="shared" si="4"/>
        <v>0</v>
      </c>
      <c r="Z67" s="102">
        <f t="shared" si="5"/>
        <v>0</v>
      </c>
      <c r="AA67" s="102">
        <f t="shared" si="6"/>
        <v>0</v>
      </c>
      <c r="AB67" s="102">
        <f t="shared" si="7"/>
        <v>0</v>
      </c>
      <c r="AC67" s="102">
        <f t="shared" si="8"/>
        <v>0</v>
      </c>
      <c r="AD67" s="102">
        <f t="shared" si="9"/>
        <v>0</v>
      </c>
    </row>
    <row r="68" spans="1:30" s="150" customFormat="1" ht="15" x14ac:dyDescent="0.25">
      <c r="A68" s="95"/>
      <c r="B68" s="96"/>
      <c r="C68" s="97"/>
      <c r="D68" s="98"/>
      <c r="E68" s="98"/>
      <c r="F68" s="98"/>
      <c r="G68" s="98"/>
      <c r="H68" s="98"/>
      <c r="I68" s="99">
        <f t="shared" si="10"/>
        <v>0</v>
      </c>
      <c r="J68" s="96"/>
      <c r="K68" s="99">
        <f t="shared" si="1"/>
        <v>0</v>
      </c>
      <c r="L68" s="100">
        <f>IF(ISBLANK($B68),0,VLOOKUP($B68,F_Parameter!$A$2:$B$44,2,FALSE))</f>
        <v>0</v>
      </c>
      <c r="M68" s="100">
        <f>IF(ISBLANK($B68),0,VLOOKUP($B68,F_Parameter!$A$2:$C$44,3,FALSE))</f>
        <v>0</v>
      </c>
      <c r="N68" s="101"/>
      <c r="O68" s="101"/>
      <c r="P68" s="101"/>
      <c r="Q68" s="101"/>
      <c r="R68" s="101"/>
      <c r="S68" s="101"/>
      <c r="T68" s="101"/>
      <c r="U68" s="102">
        <f t="shared" ca="1" si="13"/>
        <v>0</v>
      </c>
      <c r="V68" s="102">
        <f ca="1">IF(C68=A_Stammdaten!$B$9,$K68-$W68,OFFSET(W68,0,A_Stammdaten!$B$9-2022)-$W68)</f>
        <v>0</v>
      </c>
      <c r="W68" s="102">
        <f ca="1">IFERROR(OFFSET(W68,0,A_Stammdaten!$B$9-2021),0)</f>
        <v>0</v>
      </c>
      <c r="X68" s="102">
        <f t="shared" si="3"/>
        <v>0</v>
      </c>
      <c r="Y68" s="102">
        <f t="shared" si="4"/>
        <v>0</v>
      </c>
      <c r="Z68" s="102">
        <f t="shared" si="5"/>
        <v>0</v>
      </c>
      <c r="AA68" s="102">
        <f t="shared" si="6"/>
        <v>0</v>
      </c>
      <c r="AB68" s="102">
        <f t="shared" si="7"/>
        <v>0</v>
      </c>
      <c r="AC68" s="102">
        <f t="shared" si="8"/>
        <v>0</v>
      </c>
      <c r="AD68" s="102">
        <f t="shared" si="9"/>
        <v>0</v>
      </c>
    </row>
    <row r="69" spans="1:30" s="150" customFormat="1" ht="15" x14ac:dyDescent="0.25">
      <c r="A69" s="95"/>
      <c r="B69" s="96"/>
      <c r="C69" s="97"/>
      <c r="D69" s="98"/>
      <c r="E69" s="98"/>
      <c r="F69" s="98"/>
      <c r="G69" s="98"/>
      <c r="H69" s="98"/>
      <c r="I69" s="99">
        <f t="shared" si="10"/>
        <v>0</v>
      </c>
      <c r="J69" s="96"/>
      <c r="K69" s="99">
        <f t="shared" si="1"/>
        <v>0</v>
      </c>
      <c r="L69" s="100">
        <f>IF(ISBLANK($B69),0,VLOOKUP($B69,F_Parameter!$A$2:$B$44,2,FALSE))</f>
        <v>0</v>
      </c>
      <c r="M69" s="100">
        <f>IF(ISBLANK($B69),0,VLOOKUP($B69,F_Parameter!$A$2:$C$44,3,FALSE))</f>
        <v>0</v>
      </c>
      <c r="N69" s="101"/>
      <c r="O69" s="101"/>
      <c r="P69" s="101"/>
      <c r="Q69" s="101"/>
      <c r="R69" s="101"/>
      <c r="S69" s="101"/>
      <c r="T69" s="101"/>
      <c r="U69" s="102">
        <f t="shared" ca="1" si="13"/>
        <v>0</v>
      </c>
      <c r="V69" s="102">
        <f ca="1">IF(C69=A_Stammdaten!$B$9,$K69-$W69,OFFSET(W69,0,A_Stammdaten!$B$9-2022)-$W69)</f>
        <v>0</v>
      </c>
      <c r="W69" s="102">
        <f ca="1">IFERROR(OFFSET(W69,0,A_Stammdaten!$B$9-2021),0)</f>
        <v>0</v>
      </c>
      <c r="X69" s="102">
        <f t="shared" si="3"/>
        <v>0</v>
      </c>
      <c r="Y69" s="102">
        <f t="shared" si="4"/>
        <v>0</v>
      </c>
      <c r="Z69" s="102">
        <f t="shared" si="5"/>
        <v>0</v>
      </c>
      <c r="AA69" s="102">
        <f t="shared" si="6"/>
        <v>0</v>
      </c>
      <c r="AB69" s="102">
        <f t="shared" si="7"/>
        <v>0</v>
      </c>
      <c r="AC69" s="102">
        <f t="shared" si="8"/>
        <v>0</v>
      </c>
      <c r="AD69" s="102">
        <f t="shared" si="9"/>
        <v>0</v>
      </c>
    </row>
    <row r="70" spans="1:30" s="150" customFormat="1" ht="15" x14ac:dyDescent="0.25">
      <c r="A70" s="95"/>
      <c r="B70" s="96"/>
      <c r="C70" s="97"/>
      <c r="D70" s="98"/>
      <c r="E70" s="98"/>
      <c r="F70" s="98"/>
      <c r="G70" s="98"/>
      <c r="H70" s="98"/>
      <c r="I70" s="99">
        <f t="shared" si="10"/>
        <v>0</v>
      </c>
      <c r="J70" s="96"/>
      <c r="K70" s="99">
        <f t="shared" si="1"/>
        <v>0</v>
      </c>
      <c r="L70" s="100">
        <f>IF(ISBLANK($B70),0,VLOOKUP($B70,F_Parameter!$A$2:$B$44,2,FALSE))</f>
        <v>0</v>
      </c>
      <c r="M70" s="100">
        <f>IF(ISBLANK($B70),0,VLOOKUP($B70,F_Parameter!$A$2:$C$44,3,FALSE))</f>
        <v>0</v>
      </c>
      <c r="N70" s="101"/>
      <c r="O70" s="101"/>
      <c r="P70" s="101"/>
      <c r="Q70" s="101"/>
      <c r="R70" s="101"/>
      <c r="S70" s="101"/>
      <c r="T70" s="101"/>
      <c r="U70" s="102">
        <f t="shared" ca="1" si="13"/>
        <v>0</v>
      </c>
      <c r="V70" s="102">
        <f ca="1">IF(C70=A_Stammdaten!$B$9,$K70-$W70,OFFSET(W70,0,A_Stammdaten!$B$9-2022)-$W70)</f>
        <v>0</v>
      </c>
      <c r="W70" s="102">
        <f ca="1">IFERROR(OFFSET(W70,0,A_Stammdaten!$B$9-2021),0)</f>
        <v>0</v>
      </c>
      <c r="X70" s="102">
        <f t="shared" si="3"/>
        <v>0</v>
      </c>
      <c r="Y70" s="102">
        <f t="shared" si="4"/>
        <v>0</v>
      </c>
      <c r="Z70" s="102">
        <f t="shared" si="5"/>
        <v>0</v>
      </c>
      <c r="AA70" s="102">
        <f t="shared" si="6"/>
        <v>0</v>
      </c>
      <c r="AB70" s="102">
        <f t="shared" si="7"/>
        <v>0</v>
      </c>
      <c r="AC70" s="102">
        <f t="shared" si="8"/>
        <v>0</v>
      </c>
      <c r="AD70" s="102">
        <f t="shared" si="9"/>
        <v>0</v>
      </c>
    </row>
    <row r="71" spans="1:30" s="150" customFormat="1" ht="15" x14ac:dyDescent="0.25">
      <c r="A71" s="95"/>
      <c r="B71" s="96"/>
      <c r="C71" s="97"/>
      <c r="D71" s="98"/>
      <c r="E71" s="98"/>
      <c r="F71" s="98"/>
      <c r="G71" s="98"/>
      <c r="H71" s="98"/>
      <c r="I71" s="99">
        <f t="shared" si="10"/>
        <v>0</v>
      </c>
      <c r="J71" s="96"/>
      <c r="K71" s="99">
        <f t="shared" ref="K71:K134" si="14">I71-J71</f>
        <v>0</v>
      </c>
      <c r="L71" s="100">
        <f>IF(ISBLANK($B71),0,VLOOKUP($B71,F_Parameter!$A$2:$B$44,2,FALSE))</f>
        <v>0</v>
      </c>
      <c r="M71" s="100">
        <f>IF(ISBLANK($B71),0,VLOOKUP($B71,F_Parameter!$A$2:$C$44,3,FALSE))</f>
        <v>0</v>
      </c>
      <c r="N71" s="101"/>
      <c r="O71" s="101"/>
      <c r="P71" s="101"/>
      <c r="Q71" s="101"/>
      <c r="R71" s="101"/>
      <c r="S71" s="101"/>
      <c r="T71" s="101"/>
      <c r="U71" s="102">
        <f t="shared" ca="1" si="13"/>
        <v>0</v>
      </c>
      <c r="V71" s="102">
        <f ca="1">IF(C71=A_Stammdaten!$B$9,$K71-$W71,OFFSET(W71,0,A_Stammdaten!$B$9-2022)-$W71)</f>
        <v>0</v>
      </c>
      <c r="W71" s="102">
        <f ca="1">IFERROR(OFFSET(W71,0,A_Stammdaten!$B$9-2021),0)</f>
        <v>0</v>
      </c>
      <c r="X71" s="102">
        <f t="shared" ref="X71:X134" si="15">IF(OR($C71=0,$K71=0),0,IF($C71&lt;=VALUE(X$6),$K71-$K71/N71*(VALUE(X$6)-$C71+1),0))</f>
        <v>0</v>
      </c>
      <c r="Y71" s="102">
        <f t="shared" ref="Y71:Y134" si="16">IF(OR($C71=0,$K71=0,O71-(VALUE(Y$6)-$C71)=0),0,
IF($C71&lt;VALUE(Y$6),X71-X71/(O71-(VALUE(Y$6)-$C71)),
IF($C71=VALUE(Y$6),$K71-$K71/O71,0)))</f>
        <v>0</v>
      </c>
      <c r="Z71" s="102">
        <f t="shared" ref="Z71:Z134" si="17">IF(OR($C71=0,$K71=0,P71-(VALUE(Z$6)-$C71)=0),0,
IF($C71&lt;VALUE(Z$6),Y71-Y71/(P71-(VALUE(Z$6)-$C71)),
IF($C71=VALUE(Z$6),$K71-$K71/P71,0)))</f>
        <v>0</v>
      </c>
      <c r="AA71" s="102">
        <f t="shared" ref="AA71:AA134" si="18">IF(OR($C71=0,$K71=0,Q71-(VALUE(AA$6)-$C71)=0),0,
IF($C71&lt;VALUE(AA$6),Z71-Z71/(Q71-(VALUE(AA$6)-$C71)),
IF($C71=VALUE(AA$6),$K71-$K71/Q71,0)))</f>
        <v>0</v>
      </c>
      <c r="AB71" s="102">
        <f t="shared" ref="AB71:AB134" si="19">IF(OR($C71=0,$K71=0,R71-(VALUE(AB$6)-$C71)=0),0,
IF($C71&lt;VALUE(AB$6),AA71-AA71/(R71-(VALUE(AB$6)-$C71)),
IF($C71=VALUE(AB$6),$K71-$K71/R71,0)))</f>
        <v>0</v>
      </c>
      <c r="AC71" s="102">
        <f t="shared" ref="AC71:AC134" si="20">IF(OR($C71=0,$K71=0,S71-(VALUE(AC$6)-$C71)=0),0,
IF($C71&lt;VALUE(AC$6),AB71-AB71/(S71-(VALUE(AC$6)-$C71)),
IF($C71=VALUE(AC$6),$K71-$K71/S71,0)))</f>
        <v>0</v>
      </c>
      <c r="AD71" s="102">
        <f t="shared" ref="AD71:AD134" si="21">IF(OR($C71=0,$K71=0,T71-(VALUE(AD$6)-$C71)=0),0,
IF($C71&lt;VALUE(AD$6),AC71-AC71/(T71-(VALUE(AD$6)-$C71)),
IF($C71=VALUE(AD$6),$K71-$K71/T71,0)))</f>
        <v>0</v>
      </c>
    </row>
    <row r="72" spans="1:30" s="150" customFormat="1" ht="15" x14ac:dyDescent="0.25">
      <c r="A72" s="95"/>
      <c r="B72" s="96"/>
      <c r="C72" s="97"/>
      <c r="D72" s="98"/>
      <c r="E72" s="98"/>
      <c r="F72" s="98"/>
      <c r="G72" s="98"/>
      <c r="H72" s="98"/>
      <c r="I72" s="99">
        <f t="shared" si="10"/>
        <v>0</v>
      </c>
      <c r="J72" s="96"/>
      <c r="K72" s="99">
        <f t="shared" si="14"/>
        <v>0</v>
      </c>
      <c r="L72" s="100">
        <f>IF(ISBLANK($B72),0,VLOOKUP($B72,F_Parameter!$A$2:$B$44,2,FALSE))</f>
        <v>0</v>
      </c>
      <c r="M72" s="100">
        <f>IF(ISBLANK($B72),0,VLOOKUP($B72,F_Parameter!$A$2:$C$44,3,FALSE))</f>
        <v>0</v>
      </c>
      <c r="N72" s="101"/>
      <c r="O72" s="101"/>
      <c r="P72" s="101"/>
      <c r="Q72" s="101"/>
      <c r="R72" s="101"/>
      <c r="S72" s="101"/>
      <c r="T72" s="101"/>
      <c r="U72" s="102">
        <f t="shared" ca="1" si="13"/>
        <v>0</v>
      </c>
      <c r="V72" s="102">
        <f ca="1">IF(C72=A_Stammdaten!$B$9,$K72-$W72,OFFSET(W72,0,A_Stammdaten!$B$9-2022)-$W72)</f>
        <v>0</v>
      </c>
      <c r="W72" s="102">
        <f ca="1">IFERROR(OFFSET(W72,0,A_Stammdaten!$B$9-2021),0)</f>
        <v>0</v>
      </c>
      <c r="X72" s="102">
        <f t="shared" si="15"/>
        <v>0</v>
      </c>
      <c r="Y72" s="102">
        <f t="shared" si="16"/>
        <v>0</v>
      </c>
      <c r="Z72" s="102">
        <f t="shared" si="17"/>
        <v>0</v>
      </c>
      <c r="AA72" s="102">
        <f t="shared" si="18"/>
        <v>0</v>
      </c>
      <c r="AB72" s="102">
        <f t="shared" si="19"/>
        <v>0</v>
      </c>
      <c r="AC72" s="102">
        <f t="shared" si="20"/>
        <v>0</v>
      </c>
      <c r="AD72" s="102">
        <f t="shared" si="21"/>
        <v>0</v>
      </c>
    </row>
    <row r="73" spans="1:30" s="150" customFormat="1" ht="15" x14ac:dyDescent="0.25">
      <c r="A73" s="95"/>
      <c r="B73" s="96"/>
      <c r="C73" s="97"/>
      <c r="D73" s="98"/>
      <c r="E73" s="98"/>
      <c r="F73" s="98"/>
      <c r="G73" s="98"/>
      <c r="H73" s="98"/>
      <c r="I73" s="99">
        <f t="shared" si="10"/>
        <v>0</v>
      </c>
      <c r="J73" s="96"/>
      <c r="K73" s="99">
        <f t="shared" si="14"/>
        <v>0</v>
      </c>
      <c r="L73" s="100">
        <f>IF(ISBLANK($B73),0,VLOOKUP($B73,F_Parameter!$A$2:$B$44,2,FALSE))</f>
        <v>0</v>
      </c>
      <c r="M73" s="100">
        <f>IF(ISBLANK($B73),0,VLOOKUP($B73,F_Parameter!$A$2:$C$44,3,FALSE))</f>
        <v>0</v>
      </c>
      <c r="N73" s="101"/>
      <c r="O73" s="101"/>
      <c r="P73" s="101"/>
      <c r="Q73" s="101"/>
      <c r="R73" s="101"/>
      <c r="S73" s="101"/>
      <c r="T73" s="101"/>
      <c r="U73" s="102">
        <f t="shared" ca="1" si="13"/>
        <v>0</v>
      </c>
      <c r="V73" s="102">
        <f ca="1">IF(C73=A_Stammdaten!$B$9,$K73-$W73,OFFSET(W73,0,A_Stammdaten!$B$9-2022)-$W73)</f>
        <v>0</v>
      </c>
      <c r="W73" s="102">
        <f ca="1">IFERROR(OFFSET(W73,0,A_Stammdaten!$B$9-2021),0)</f>
        <v>0</v>
      </c>
      <c r="X73" s="102">
        <f t="shared" si="15"/>
        <v>0</v>
      </c>
      <c r="Y73" s="102">
        <f t="shared" si="16"/>
        <v>0</v>
      </c>
      <c r="Z73" s="102">
        <f t="shared" si="17"/>
        <v>0</v>
      </c>
      <c r="AA73" s="102">
        <f t="shared" si="18"/>
        <v>0</v>
      </c>
      <c r="AB73" s="102">
        <f t="shared" si="19"/>
        <v>0</v>
      </c>
      <c r="AC73" s="102">
        <f t="shared" si="20"/>
        <v>0</v>
      </c>
      <c r="AD73" s="102">
        <f t="shared" si="21"/>
        <v>0</v>
      </c>
    </row>
    <row r="74" spans="1:30" s="150" customFormat="1" ht="15" x14ac:dyDescent="0.25">
      <c r="A74" s="95"/>
      <c r="B74" s="96"/>
      <c r="C74" s="97"/>
      <c r="D74" s="98"/>
      <c r="E74" s="98"/>
      <c r="F74" s="98"/>
      <c r="G74" s="98"/>
      <c r="H74" s="98"/>
      <c r="I74" s="99">
        <f t="shared" si="10"/>
        <v>0</v>
      </c>
      <c r="J74" s="96"/>
      <c r="K74" s="99">
        <f t="shared" si="14"/>
        <v>0</v>
      </c>
      <c r="L74" s="100">
        <f>IF(ISBLANK($B74),0,VLOOKUP($B74,F_Parameter!$A$2:$B$44,2,FALSE))</f>
        <v>0</v>
      </c>
      <c r="M74" s="100">
        <f>IF(ISBLANK($B74),0,VLOOKUP($B74,F_Parameter!$A$2:$C$44,3,FALSE))</f>
        <v>0</v>
      </c>
      <c r="N74" s="101"/>
      <c r="O74" s="101"/>
      <c r="P74" s="101"/>
      <c r="Q74" s="101"/>
      <c r="R74" s="101"/>
      <c r="S74" s="101"/>
      <c r="T74" s="101"/>
      <c r="U74" s="102">
        <f t="shared" ca="1" si="13"/>
        <v>0</v>
      </c>
      <c r="V74" s="102">
        <f ca="1">IF(C74=A_Stammdaten!$B$9,$K74-$W74,OFFSET(W74,0,A_Stammdaten!$B$9-2022)-$W74)</f>
        <v>0</v>
      </c>
      <c r="W74" s="102">
        <f ca="1">IFERROR(OFFSET(W74,0,A_Stammdaten!$B$9-2021),0)</f>
        <v>0</v>
      </c>
      <c r="X74" s="102">
        <f t="shared" si="15"/>
        <v>0</v>
      </c>
      <c r="Y74" s="102">
        <f t="shared" si="16"/>
        <v>0</v>
      </c>
      <c r="Z74" s="102">
        <f t="shared" si="17"/>
        <v>0</v>
      </c>
      <c r="AA74" s="102">
        <f t="shared" si="18"/>
        <v>0</v>
      </c>
      <c r="AB74" s="102">
        <f t="shared" si="19"/>
        <v>0</v>
      </c>
      <c r="AC74" s="102">
        <f t="shared" si="20"/>
        <v>0</v>
      </c>
      <c r="AD74" s="102">
        <f t="shared" si="21"/>
        <v>0</v>
      </c>
    </row>
    <row r="75" spans="1:30" s="150" customFormat="1" ht="15" x14ac:dyDescent="0.25">
      <c r="A75" s="95"/>
      <c r="B75" s="96"/>
      <c r="C75" s="97"/>
      <c r="D75" s="98"/>
      <c r="E75" s="98"/>
      <c r="F75" s="98"/>
      <c r="G75" s="98"/>
      <c r="H75" s="98"/>
      <c r="I75" s="99">
        <f t="shared" si="10"/>
        <v>0</v>
      </c>
      <c r="J75" s="96"/>
      <c r="K75" s="99">
        <f t="shared" si="14"/>
        <v>0</v>
      </c>
      <c r="L75" s="100">
        <f>IF(ISBLANK($B75),0,VLOOKUP($B75,F_Parameter!$A$2:$B$44,2,FALSE))</f>
        <v>0</v>
      </c>
      <c r="M75" s="100">
        <f>IF(ISBLANK($B75),0,VLOOKUP($B75,F_Parameter!$A$2:$C$44,3,FALSE))</f>
        <v>0</v>
      </c>
      <c r="N75" s="101"/>
      <c r="O75" s="101"/>
      <c r="P75" s="101"/>
      <c r="Q75" s="101"/>
      <c r="R75" s="101"/>
      <c r="S75" s="101"/>
      <c r="T75" s="101"/>
      <c r="U75" s="102">
        <f t="shared" ca="1" si="13"/>
        <v>0</v>
      </c>
      <c r="V75" s="102">
        <f ca="1">IF(C75=A_Stammdaten!$B$9,$K75-$W75,OFFSET(W75,0,A_Stammdaten!$B$9-2022)-$W75)</f>
        <v>0</v>
      </c>
      <c r="W75" s="102">
        <f ca="1">IFERROR(OFFSET(W75,0,A_Stammdaten!$B$9-2021),0)</f>
        <v>0</v>
      </c>
      <c r="X75" s="102">
        <f t="shared" si="15"/>
        <v>0</v>
      </c>
      <c r="Y75" s="102">
        <f t="shared" si="16"/>
        <v>0</v>
      </c>
      <c r="Z75" s="102">
        <f t="shared" si="17"/>
        <v>0</v>
      </c>
      <c r="AA75" s="102">
        <f t="shared" si="18"/>
        <v>0</v>
      </c>
      <c r="AB75" s="102">
        <f t="shared" si="19"/>
        <v>0</v>
      </c>
      <c r="AC75" s="102">
        <f t="shared" si="20"/>
        <v>0</v>
      </c>
      <c r="AD75" s="102">
        <f t="shared" si="21"/>
        <v>0</v>
      </c>
    </row>
    <row r="76" spans="1:30" s="150" customFormat="1" ht="15" x14ac:dyDescent="0.25">
      <c r="A76" s="95"/>
      <c r="B76" s="96"/>
      <c r="C76" s="97"/>
      <c r="D76" s="98"/>
      <c r="E76" s="98"/>
      <c r="F76" s="98"/>
      <c r="G76" s="98"/>
      <c r="H76" s="98"/>
      <c r="I76" s="99">
        <f t="shared" si="10"/>
        <v>0</v>
      </c>
      <c r="J76" s="96"/>
      <c r="K76" s="99">
        <f t="shared" si="14"/>
        <v>0</v>
      </c>
      <c r="L76" s="100">
        <f>IF(ISBLANK($B76),0,VLOOKUP($B76,F_Parameter!$A$2:$B$44,2,FALSE))</f>
        <v>0</v>
      </c>
      <c r="M76" s="100">
        <f>IF(ISBLANK($B76),0,VLOOKUP($B76,F_Parameter!$A$2:$C$44,3,FALSE))</f>
        <v>0</v>
      </c>
      <c r="N76" s="101"/>
      <c r="O76" s="101"/>
      <c r="P76" s="101"/>
      <c r="Q76" s="101"/>
      <c r="R76" s="101"/>
      <c r="S76" s="101"/>
      <c r="T76" s="101"/>
      <c r="U76" s="102">
        <f t="shared" ca="1" si="13"/>
        <v>0</v>
      </c>
      <c r="V76" s="102">
        <f ca="1">IF(C76=A_Stammdaten!$B$9,$K76-$W76,OFFSET(W76,0,A_Stammdaten!$B$9-2022)-$W76)</f>
        <v>0</v>
      </c>
      <c r="W76" s="102">
        <f ca="1">IFERROR(OFFSET(W76,0,A_Stammdaten!$B$9-2021),0)</f>
        <v>0</v>
      </c>
      <c r="X76" s="102">
        <f t="shared" si="15"/>
        <v>0</v>
      </c>
      <c r="Y76" s="102">
        <f t="shared" si="16"/>
        <v>0</v>
      </c>
      <c r="Z76" s="102">
        <f t="shared" si="17"/>
        <v>0</v>
      </c>
      <c r="AA76" s="102">
        <f t="shared" si="18"/>
        <v>0</v>
      </c>
      <c r="AB76" s="102">
        <f t="shared" si="19"/>
        <v>0</v>
      </c>
      <c r="AC76" s="102">
        <f t="shared" si="20"/>
        <v>0</v>
      </c>
      <c r="AD76" s="102">
        <f t="shared" si="21"/>
        <v>0</v>
      </c>
    </row>
    <row r="77" spans="1:30" s="150" customFormat="1" ht="15" x14ac:dyDescent="0.25">
      <c r="A77" s="95"/>
      <c r="B77" s="96"/>
      <c r="C77" s="97"/>
      <c r="D77" s="98"/>
      <c r="E77" s="98"/>
      <c r="F77" s="98"/>
      <c r="G77" s="98"/>
      <c r="H77" s="98"/>
      <c r="I77" s="99">
        <f t="shared" si="10"/>
        <v>0</v>
      </c>
      <c r="J77" s="96"/>
      <c r="K77" s="99">
        <f t="shared" si="14"/>
        <v>0</v>
      </c>
      <c r="L77" s="100">
        <f>IF(ISBLANK($B77),0,VLOOKUP($B77,F_Parameter!$A$2:$B$44,2,FALSE))</f>
        <v>0</v>
      </c>
      <c r="M77" s="100">
        <f>IF(ISBLANK($B77),0,VLOOKUP($B77,F_Parameter!$A$2:$C$44,3,FALSE))</f>
        <v>0</v>
      </c>
      <c r="N77" s="101"/>
      <c r="O77" s="101"/>
      <c r="P77" s="101"/>
      <c r="Q77" s="101"/>
      <c r="R77" s="101"/>
      <c r="S77" s="101"/>
      <c r="T77" s="101"/>
      <c r="U77" s="102">
        <f t="shared" ca="1" si="13"/>
        <v>0</v>
      </c>
      <c r="V77" s="102">
        <f ca="1">IF(C77=A_Stammdaten!$B$9,$K77-$W77,OFFSET(W77,0,A_Stammdaten!$B$9-2022)-$W77)</f>
        <v>0</v>
      </c>
      <c r="W77" s="102">
        <f ca="1">IFERROR(OFFSET(W77,0,A_Stammdaten!$B$9-2021),0)</f>
        <v>0</v>
      </c>
      <c r="X77" s="102">
        <f t="shared" si="15"/>
        <v>0</v>
      </c>
      <c r="Y77" s="102">
        <f t="shared" si="16"/>
        <v>0</v>
      </c>
      <c r="Z77" s="102">
        <f t="shared" si="17"/>
        <v>0</v>
      </c>
      <c r="AA77" s="102">
        <f t="shared" si="18"/>
        <v>0</v>
      </c>
      <c r="AB77" s="102">
        <f t="shared" si="19"/>
        <v>0</v>
      </c>
      <c r="AC77" s="102">
        <f t="shared" si="20"/>
        <v>0</v>
      </c>
      <c r="AD77" s="102">
        <f t="shared" si="21"/>
        <v>0</v>
      </c>
    </row>
    <row r="78" spans="1:30" s="150" customFormat="1" ht="15" x14ac:dyDescent="0.25">
      <c r="A78" s="95"/>
      <c r="B78" s="96"/>
      <c r="C78" s="97"/>
      <c r="D78" s="98"/>
      <c r="E78" s="98"/>
      <c r="F78" s="98"/>
      <c r="G78" s="98"/>
      <c r="H78" s="98"/>
      <c r="I78" s="99">
        <f t="shared" ref="I78:I141" si="22">D78+F78-H78</f>
        <v>0</v>
      </c>
      <c r="J78" s="96"/>
      <c r="K78" s="99">
        <f t="shared" si="14"/>
        <v>0</v>
      </c>
      <c r="L78" s="100">
        <f>IF(ISBLANK($B78),0,VLOOKUP($B78,F_Parameter!$A$2:$B$44,2,FALSE))</f>
        <v>0</v>
      </c>
      <c r="M78" s="100">
        <f>IF(ISBLANK($B78),0,VLOOKUP($B78,F_Parameter!$A$2:$C$44,3,FALSE))</f>
        <v>0</v>
      </c>
      <c r="N78" s="101"/>
      <c r="O78" s="101"/>
      <c r="P78" s="101"/>
      <c r="Q78" s="101"/>
      <c r="R78" s="101"/>
      <c r="S78" s="101"/>
      <c r="T78" s="101"/>
      <c r="U78" s="102">
        <f t="shared" ca="1" si="13"/>
        <v>0</v>
      </c>
      <c r="V78" s="102">
        <f ca="1">IF(C78=A_Stammdaten!$B$9,$K78-$W78,OFFSET(W78,0,A_Stammdaten!$B$9-2022)-$W78)</f>
        <v>0</v>
      </c>
      <c r="W78" s="102">
        <f ca="1">IFERROR(OFFSET(W78,0,A_Stammdaten!$B$9-2021),0)</f>
        <v>0</v>
      </c>
      <c r="X78" s="102">
        <f t="shared" si="15"/>
        <v>0</v>
      </c>
      <c r="Y78" s="102">
        <f t="shared" si="16"/>
        <v>0</v>
      </c>
      <c r="Z78" s="102">
        <f t="shared" si="17"/>
        <v>0</v>
      </c>
      <c r="AA78" s="102">
        <f t="shared" si="18"/>
        <v>0</v>
      </c>
      <c r="AB78" s="102">
        <f t="shared" si="19"/>
        <v>0</v>
      </c>
      <c r="AC78" s="102">
        <f t="shared" si="20"/>
        <v>0</v>
      </c>
      <c r="AD78" s="102">
        <f t="shared" si="21"/>
        <v>0</v>
      </c>
    </row>
    <row r="79" spans="1:30" s="150" customFormat="1" ht="15" x14ac:dyDescent="0.25">
      <c r="A79" s="95"/>
      <c r="B79" s="96"/>
      <c r="C79" s="97"/>
      <c r="D79" s="98"/>
      <c r="E79" s="98"/>
      <c r="F79" s="98"/>
      <c r="G79" s="98"/>
      <c r="H79" s="98"/>
      <c r="I79" s="99">
        <f t="shared" si="22"/>
        <v>0</v>
      </c>
      <c r="J79" s="96"/>
      <c r="K79" s="99">
        <f t="shared" si="14"/>
        <v>0</v>
      </c>
      <c r="L79" s="100">
        <f>IF(ISBLANK($B79),0,VLOOKUP($B79,F_Parameter!$A$2:$B$44,2,FALSE))</f>
        <v>0</v>
      </c>
      <c r="M79" s="100">
        <f>IF(ISBLANK($B79),0,VLOOKUP($B79,F_Parameter!$A$2:$C$44,3,FALSE))</f>
        <v>0</v>
      </c>
      <c r="N79" s="101"/>
      <c r="O79" s="101"/>
      <c r="P79" s="101"/>
      <c r="Q79" s="101"/>
      <c r="R79" s="101"/>
      <c r="S79" s="101"/>
      <c r="T79" s="101"/>
      <c r="U79" s="102">
        <f t="shared" ca="1" si="13"/>
        <v>0</v>
      </c>
      <c r="V79" s="102">
        <f ca="1">IF(C79=A_Stammdaten!$B$9,$K79-$W79,OFFSET(W79,0,A_Stammdaten!$B$9-2022)-$W79)</f>
        <v>0</v>
      </c>
      <c r="W79" s="102">
        <f ca="1">IFERROR(OFFSET(W79,0,A_Stammdaten!$B$9-2021),0)</f>
        <v>0</v>
      </c>
      <c r="X79" s="102">
        <f t="shared" si="15"/>
        <v>0</v>
      </c>
      <c r="Y79" s="102">
        <f t="shared" si="16"/>
        <v>0</v>
      </c>
      <c r="Z79" s="102">
        <f t="shared" si="17"/>
        <v>0</v>
      </c>
      <c r="AA79" s="102">
        <f t="shared" si="18"/>
        <v>0</v>
      </c>
      <c r="AB79" s="102">
        <f t="shared" si="19"/>
        <v>0</v>
      </c>
      <c r="AC79" s="102">
        <f t="shared" si="20"/>
        <v>0</v>
      </c>
      <c r="AD79" s="102">
        <f t="shared" si="21"/>
        <v>0</v>
      </c>
    </row>
    <row r="80" spans="1:30" s="150" customFormat="1" ht="15" x14ac:dyDescent="0.25">
      <c r="A80" s="95"/>
      <c r="B80" s="96"/>
      <c r="C80" s="97"/>
      <c r="D80" s="98"/>
      <c r="E80" s="98"/>
      <c r="F80" s="98"/>
      <c r="G80" s="98"/>
      <c r="H80" s="98"/>
      <c r="I80" s="99">
        <f t="shared" si="22"/>
        <v>0</v>
      </c>
      <c r="J80" s="96"/>
      <c r="K80" s="99">
        <f t="shared" si="14"/>
        <v>0</v>
      </c>
      <c r="L80" s="100">
        <f>IF(ISBLANK($B80),0,VLOOKUP($B80,F_Parameter!$A$2:$B$44,2,FALSE))</f>
        <v>0</v>
      </c>
      <c r="M80" s="100">
        <f>IF(ISBLANK($B80),0,VLOOKUP($B80,F_Parameter!$A$2:$C$44,3,FALSE))</f>
        <v>0</v>
      </c>
      <c r="N80" s="101"/>
      <c r="O80" s="101"/>
      <c r="P80" s="101"/>
      <c r="Q80" s="101"/>
      <c r="R80" s="101"/>
      <c r="S80" s="101"/>
      <c r="T80" s="101"/>
      <c r="U80" s="102">
        <f t="shared" ca="1" si="13"/>
        <v>0</v>
      </c>
      <c r="V80" s="102">
        <f ca="1">IF(C80=A_Stammdaten!$B$9,$K80-$W80,OFFSET(W80,0,A_Stammdaten!$B$9-2022)-$W80)</f>
        <v>0</v>
      </c>
      <c r="W80" s="102">
        <f ca="1">IFERROR(OFFSET(W80,0,A_Stammdaten!$B$9-2021),0)</f>
        <v>0</v>
      </c>
      <c r="X80" s="102">
        <f t="shared" si="15"/>
        <v>0</v>
      </c>
      <c r="Y80" s="102">
        <f t="shared" si="16"/>
        <v>0</v>
      </c>
      <c r="Z80" s="102">
        <f t="shared" si="17"/>
        <v>0</v>
      </c>
      <c r="AA80" s="102">
        <f t="shared" si="18"/>
        <v>0</v>
      </c>
      <c r="AB80" s="102">
        <f t="shared" si="19"/>
        <v>0</v>
      </c>
      <c r="AC80" s="102">
        <f t="shared" si="20"/>
        <v>0</v>
      </c>
      <c r="AD80" s="102">
        <f t="shared" si="21"/>
        <v>0</v>
      </c>
    </row>
    <row r="81" spans="1:30" s="150" customFormat="1" ht="15" x14ac:dyDescent="0.25">
      <c r="A81" s="95"/>
      <c r="B81" s="96"/>
      <c r="C81" s="97"/>
      <c r="D81" s="98"/>
      <c r="E81" s="98"/>
      <c r="F81" s="98"/>
      <c r="G81" s="98"/>
      <c r="H81" s="98"/>
      <c r="I81" s="99">
        <f t="shared" si="22"/>
        <v>0</v>
      </c>
      <c r="J81" s="96"/>
      <c r="K81" s="99">
        <f t="shared" si="14"/>
        <v>0</v>
      </c>
      <c r="L81" s="100">
        <f>IF(ISBLANK($B81),0,VLOOKUP($B81,F_Parameter!$A$2:$B$44,2,FALSE))</f>
        <v>0</v>
      </c>
      <c r="M81" s="100">
        <f>IF(ISBLANK($B81),0,VLOOKUP($B81,F_Parameter!$A$2:$C$44,3,FALSE))</f>
        <v>0</v>
      </c>
      <c r="N81" s="101"/>
      <c r="O81" s="101"/>
      <c r="P81" s="101"/>
      <c r="Q81" s="101"/>
      <c r="R81" s="101"/>
      <c r="S81" s="101"/>
      <c r="T81" s="101"/>
      <c r="U81" s="102">
        <f t="shared" ca="1" si="13"/>
        <v>0</v>
      </c>
      <c r="V81" s="102">
        <f ca="1">IF(C81=A_Stammdaten!$B$9,$K81-$W81,OFFSET(W81,0,A_Stammdaten!$B$9-2022)-$W81)</f>
        <v>0</v>
      </c>
      <c r="W81" s="102">
        <f ca="1">IFERROR(OFFSET(W81,0,A_Stammdaten!$B$9-2021),0)</f>
        <v>0</v>
      </c>
      <c r="X81" s="102">
        <f t="shared" si="15"/>
        <v>0</v>
      </c>
      <c r="Y81" s="102">
        <f t="shared" si="16"/>
        <v>0</v>
      </c>
      <c r="Z81" s="102">
        <f t="shared" si="17"/>
        <v>0</v>
      </c>
      <c r="AA81" s="102">
        <f t="shared" si="18"/>
        <v>0</v>
      </c>
      <c r="AB81" s="102">
        <f t="shared" si="19"/>
        <v>0</v>
      </c>
      <c r="AC81" s="102">
        <f t="shared" si="20"/>
        <v>0</v>
      </c>
      <c r="AD81" s="102">
        <f t="shared" si="21"/>
        <v>0</v>
      </c>
    </row>
    <row r="82" spans="1:30" s="150" customFormat="1" ht="15" x14ac:dyDescent="0.25">
      <c r="A82" s="95"/>
      <c r="B82" s="96"/>
      <c r="C82" s="97"/>
      <c r="D82" s="98"/>
      <c r="E82" s="98"/>
      <c r="F82" s="98"/>
      <c r="G82" s="98"/>
      <c r="H82" s="98"/>
      <c r="I82" s="99">
        <f t="shared" si="22"/>
        <v>0</v>
      </c>
      <c r="J82" s="96"/>
      <c r="K82" s="99">
        <f t="shared" si="14"/>
        <v>0</v>
      </c>
      <c r="L82" s="100">
        <f>IF(ISBLANK($B82),0,VLOOKUP($B82,F_Parameter!$A$2:$B$44,2,FALSE))</f>
        <v>0</v>
      </c>
      <c r="M82" s="100">
        <f>IF(ISBLANK($B82),0,VLOOKUP($B82,F_Parameter!$A$2:$C$44,3,FALSE))</f>
        <v>0</v>
      </c>
      <c r="N82" s="101"/>
      <c r="O82" s="101"/>
      <c r="P82" s="101"/>
      <c r="Q82" s="101"/>
      <c r="R82" s="101"/>
      <c r="S82" s="101"/>
      <c r="T82" s="101"/>
      <c r="U82" s="102">
        <f t="shared" ca="1" si="13"/>
        <v>0</v>
      </c>
      <c r="V82" s="102">
        <f ca="1">IF(C82=A_Stammdaten!$B$9,$K82-$W82,OFFSET(W82,0,A_Stammdaten!$B$9-2022)-$W82)</f>
        <v>0</v>
      </c>
      <c r="W82" s="102">
        <f ca="1">IFERROR(OFFSET(W82,0,A_Stammdaten!$B$9-2021),0)</f>
        <v>0</v>
      </c>
      <c r="X82" s="102">
        <f t="shared" si="15"/>
        <v>0</v>
      </c>
      <c r="Y82" s="102">
        <f t="shared" si="16"/>
        <v>0</v>
      </c>
      <c r="Z82" s="102">
        <f t="shared" si="17"/>
        <v>0</v>
      </c>
      <c r="AA82" s="102">
        <f t="shared" si="18"/>
        <v>0</v>
      </c>
      <c r="AB82" s="102">
        <f t="shared" si="19"/>
        <v>0</v>
      </c>
      <c r="AC82" s="102">
        <f t="shared" si="20"/>
        <v>0</v>
      </c>
      <c r="AD82" s="102">
        <f t="shared" si="21"/>
        <v>0</v>
      </c>
    </row>
    <row r="83" spans="1:30" s="150" customFormat="1" ht="15" x14ac:dyDescent="0.25">
      <c r="A83" s="95"/>
      <c r="B83" s="96"/>
      <c r="C83" s="97"/>
      <c r="D83" s="98"/>
      <c r="E83" s="98"/>
      <c r="F83" s="98"/>
      <c r="G83" s="98"/>
      <c r="H83" s="98"/>
      <c r="I83" s="99">
        <f t="shared" si="22"/>
        <v>0</v>
      </c>
      <c r="J83" s="96"/>
      <c r="K83" s="99">
        <f t="shared" si="14"/>
        <v>0</v>
      </c>
      <c r="L83" s="100">
        <f>IF(ISBLANK($B83),0,VLOOKUP($B83,F_Parameter!$A$2:$B$44,2,FALSE))</f>
        <v>0</v>
      </c>
      <c r="M83" s="100">
        <f>IF(ISBLANK($B83),0,VLOOKUP($B83,F_Parameter!$A$2:$C$44,3,FALSE))</f>
        <v>0</v>
      </c>
      <c r="N83" s="101"/>
      <c r="O83" s="101"/>
      <c r="P83" s="101"/>
      <c r="Q83" s="101"/>
      <c r="R83" s="101"/>
      <c r="S83" s="101"/>
      <c r="T83" s="101"/>
      <c r="U83" s="102">
        <f t="shared" ca="1" si="13"/>
        <v>0</v>
      </c>
      <c r="V83" s="102">
        <f ca="1">IF(C83=A_Stammdaten!$B$9,$K83-$W83,OFFSET(W83,0,A_Stammdaten!$B$9-2022)-$W83)</f>
        <v>0</v>
      </c>
      <c r="W83" s="102">
        <f ca="1">IFERROR(OFFSET(W83,0,A_Stammdaten!$B$9-2021),0)</f>
        <v>0</v>
      </c>
      <c r="X83" s="102">
        <f t="shared" si="15"/>
        <v>0</v>
      </c>
      <c r="Y83" s="102">
        <f t="shared" si="16"/>
        <v>0</v>
      </c>
      <c r="Z83" s="102">
        <f t="shared" si="17"/>
        <v>0</v>
      </c>
      <c r="AA83" s="102">
        <f t="shared" si="18"/>
        <v>0</v>
      </c>
      <c r="AB83" s="102">
        <f t="shared" si="19"/>
        <v>0</v>
      </c>
      <c r="AC83" s="102">
        <f t="shared" si="20"/>
        <v>0</v>
      </c>
      <c r="AD83" s="102">
        <f t="shared" si="21"/>
        <v>0</v>
      </c>
    </row>
    <row r="84" spans="1:30" s="150" customFormat="1" ht="15" x14ac:dyDescent="0.25">
      <c r="A84" s="95"/>
      <c r="B84" s="96"/>
      <c r="C84" s="97"/>
      <c r="D84" s="98"/>
      <c r="E84" s="98"/>
      <c r="F84" s="98"/>
      <c r="G84" s="98"/>
      <c r="H84" s="98"/>
      <c r="I84" s="99">
        <f t="shared" si="22"/>
        <v>0</v>
      </c>
      <c r="J84" s="96"/>
      <c r="K84" s="99">
        <f t="shared" si="14"/>
        <v>0</v>
      </c>
      <c r="L84" s="100">
        <f>IF(ISBLANK($B84),0,VLOOKUP($B84,F_Parameter!$A$2:$B$44,2,FALSE))</f>
        <v>0</v>
      </c>
      <c r="M84" s="100">
        <f>IF(ISBLANK($B84),0,VLOOKUP($B84,F_Parameter!$A$2:$C$44,3,FALSE))</f>
        <v>0</v>
      </c>
      <c r="N84" s="101"/>
      <c r="O84" s="101"/>
      <c r="P84" s="101"/>
      <c r="Q84" s="101"/>
      <c r="R84" s="101"/>
      <c r="S84" s="101"/>
      <c r="T84" s="101"/>
      <c r="U84" s="102">
        <f t="shared" ca="1" si="13"/>
        <v>0</v>
      </c>
      <c r="V84" s="102">
        <f ca="1">IF(C84=A_Stammdaten!$B$9,$K84-$W84,OFFSET(W84,0,A_Stammdaten!$B$9-2022)-$W84)</f>
        <v>0</v>
      </c>
      <c r="W84" s="102">
        <f ca="1">IFERROR(OFFSET(W84,0,A_Stammdaten!$B$9-2021),0)</f>
        <v>0</v>
      </c>
      <c r="X84" s="102">
        <f t="shared" si="15"/>
        <v>0</v>
      </c>
      <c r="Y84" s="102">
        <f t="shared" si="16"/>
        <v>0</v>
      </c>
      <c r="Z84" s="102">
        <f t="shared" si="17"/>
        <v>0</v>
      </c>
      <c r="AA84" s="102">
        <f t="shared" si="18"/>
        <v>0</v>
      </c>
      <c r="AB84" s="102">
        <f t="shared" si="19"/>
        <v>0</v>
      </c>
      <c r="AC84" s="102">
        <f t="shared" si="20"/>
        <v>0</v>
      </c>
      <c r="AD84" s="102">
        <f t="shared" si="21"/>
        <v>0</v>
      </c>
    </row>
    <row r="85" spans="1:30" s="150" customFormat="1" ht="15" x14ac:dyDescent="0.25">
      <c r="A85" s="95"/>
      <c r="B85" s="96"/>
      <c r="C85" s="97"/>
      <c r="D85" s="98"/>
      <c r="E85" s="98"/>
      <c r="F85" s="98"/>
      <c r="G85" s="98"/>
      <c r="H85" s="98"/>
      <c r="I85" s="99">
        <f t="shared" si="22"/>
        <v>0</v>
      </c>
      <c r="J85" s="96"/>
      <c r="K85" s="99">
        <f t="shared" si="14"/>
        <v>0</v>
      </c>
      <c r="L85" s="100">
        <f>IF(ISBLANK($B85),0,VLOOKUP($B85,F_Parameter!$A$2:$B$44,2,FALSE))</f>
        <v>0</v>
      </c>
      <c r="M85" s="100">
        <f>IF(ISBLANK($B85),0,VLOOKUP($B85,F_Parameter!$A$2:$C$44,3,FALSE))</f>
        <v>0</v>
      </c>
      <c r="N85" s="101"/>
      <c r="O85" s="101"/>
      <c r="P85" s="101"/>
      <c r="Q85" s="101"/>
      <c r="R85" s="101"/>
      <c r="S85" s="101"/>
      <c r="T85" s="101"/>
      <c r="U85" s="102">
        <f t="shared" ca="1" si="13"/>
        <v>0</v>
      </c>
      <c r="V85" s="102">
        <f ca="1">IF(C85=A_Stammdaten!$B$9,$K85-$W85,OFFSET(W85,0,A_Stammdaten!$B$9-2022)-$W85)</f>
        <v>0</v>
      </c>
      <c r="W85" s="102">
        <f ca="1">IFERROR(OFFSET(W85,0,A_Stammdaten!$B$9-2021),0)</f>
        <v>0</v>
      </c>
      <c r="X85" s="102">
        <f t="shared" si="15"/>
        <v>0</v>
      </c>
      <c r="Y85" s="102">
        <f t="shared" si="16"/>
        <v>0</v>
      </c>
      <c r="Z85" s="102">
        <f t="shared" si="17"/>
        <v>0</v>
      </c>
      <c r="AA85" s="102">
        <f t="shared" si="18"/>
        <v>0</v>
      </c>
      <c r="AB85" s="102">
        <f t="shared" si="19"/>
        <v>0</v>
      </c>
      <c r="AC85" s="102">
        <f t="shared" si="20"/>
        <v>0</v>
      </c>
      <c r="AD85" s="102">
        <f t="shared" si="21"/>
        <v>0</v>
      </c>
    </row>
    <row r="86" spans="1:30" s="150" customFormat="1" ht="15" x14ac:dyDescent="0.25">
      <c r="A86" s="95"/>
      <c r="B86" s="96"/>
      <c r="C86" s="97"/>
      <c r="D86" s="98"/>
      <c r="E86" s="98"/>
      <c r="F86" s="98"/>
      <c r="G86" s="98"/>
      <c r="H86" s="98"/>
      <c r="I86" s="99">
        <f t="shared" si="22"/>
        <v>0</v>
      </c>
      <c r="J86" s="96"/>
      <c r="K86" s="99">
        <f t="shared" si="14"/>
        <v>0</v>
      </c>
      <c r="L86" s="100">
        <f>IF(ISBLANK($B86),0,VLOOKUP($B86,F_Parameter!$A$2:$B$44,2,FALSE))</f>
        <v>0</v>
      </c>
      <c r="M86" s="100">
        <f>IF(ISBLANK($B86),0,VLOOKUP($B86,F_Parameter!$A$2:$C$44,3,FALSE))</f>
        <v>0</v>
      </c>
      <c r="N86" s="101"/>
      <c r="O86" s="101"/>
      <c r="P86" s="101"/>
      <c r="Q86" s="101"/>
      <c r="R86" s="101"/>
      <c r="S86" s="101"/>
      <c r="T86" s="101"/>
      <c r="U86" s="102">
        <f t="shared" ca="1" si="13"/>
        <v>0</v>
      </c>
      <c r="V86" s="102">
        <f ca="1">IF(C86=A_Stammdaten!$B$9,$K86-$W86,OFFSET(W86,0,A_Stammdaten!$B$9-2022)-$W86)</f>
        <v>0</v>
      </c>
      <c r="W86" s="102">
        <f ca="1">IFERROR(OFFSET(W86,0,A_Stammdaten!$B$9-2021),0)</f>
        <v>0</v>
      </c>
      <c r="X86" s="102">
        <f t="shared" si="15"/>
        <v>0</v>
      </c>
      <c r="Y86" s="102">
        <f t="shared" si="16"/>
        <v>0</v>
      </c>
      <c r="Z86" s="102">
        <f t="shared" si="17"/>
        <v>0</v>
      </c>
      <c r="AA86" s="102">
        <f t="shared" si="18"/>
        <v>0</v>
      </c>
      <c r="AB86" s="102">
        <f t="shared" si="19"/>
        <v>0</v>
      </c>
      <c r="AC86" s="102">
        <f t="shared" si="20"/>
        <v>0</v>
      </c>
      <c r="AD86" s="102">
        <f t="shared" si="21"/>
        <v>0</v>
      </c>
    </row>
    <row r="87" spans="1:30" s="150" customFormat="1" ht="15" x14ac:dyDescent="0.25">
      <c r="A87" s="95"/>
      <c r="B87" s="96"/>
      <c r="C87" s="97"/>
      <c r="D87" s="98"/>
      <c r="E87" s="98"/>
      <c r="F87" s="98"/>
      <c r="G87" s="98"/>
      <c r="H87" s="98"/>
      <c r="I87" s="99">
        <f t="shared" si="22"/>
        <v>0</v>
      </c>
      <c r="J87" s="96"/>
      <c r="K87" s="99">
        <f t="shared" si="14"/>
        <v>0</v>
      </c>
      <c r="L87" s="100">
        <f>IF(ISBLANK($B87),0,VLOOKUP($B87,F_Parameter!$A$2:$B$44,2,FALSE))</f>
        <v>0</v>
      </c>
      <c r="M87" s="100">
        <f>IF(ISBLANK($B87),0,VLOOKUP($B87,F_Parameter!$A$2:$C$44,3,FALSE))</f>
        <v>0</v>
      </c>
      <c r="N87" s="101"/>
      <c r="O87" s="101"/>
      <c r="P87" s="101"/>
      <c r="Q87" s="101"/>
      <c r="R87" s="101"/>
      <c r="S87" s="101"/>
      <c r="T87" s="101"/>
      <c r="U87" s="102">
        <f t="shared" ca="1" si="13"/>
        <v>0</v>
      </c>
      <c r="V87" s="102">
        <f ca="1">IF(C87=A_Stammdaten!$B$9,$K87-$W87,OFFSET(W87,0,A_Stammdaten!$B$9-2022)-$W87)</f>
        <v>0</v>
      </c>
      <c r="W87" s="102">
        <f ca="1">IFERROR(OFFSET(W87,0,A_Stammdaten!$B$9-2021),0)</f>
        <v>0</v>
      </c>
      <c r="X87" s="102">
        <f t="shared" si="15"/>
        <v>0</v>
      </c>
      <c r="Y87" s="102">
        <f t="shared" si="16"/>
        <v>0</v>
      </c>
      <c r="Z87" s="102">
        <f t="shared" si="17"/>
        <v>0</v>
      </c>
      <c r="AA87" s="102">
        <f t="shared" si="18"/>
        <v>0</v>
      </c>
      <c r="AB87" s="102">
        <f t="shared" si="19"/>
        <v>0</v>
      </c>
      <c r="AC87" s="102">
        <f t="shared" si="20"/>
        <v>0</v>
      </c>
      <c r="AD87" s="102">
        <f t="shared" si="21"/>
        <v>0</v>
      </c>
    </row>
    <row r="88" spans="1:30" s="150" customFormat="1" ht="15" x14ac:dyDescent="0.25">
      <c r="A88" s="95"/>
      <c r="B88" s="96"/>
      <c r="C88" s="97"/>
      <c r="D88" s="98"/>
      <c r="E88" s="98"/>
      <c r="F88" s="98"/>
      <c r="G88" s="98"/>
      <c r="H88" s="98"/>
      <c r="I88" s="99">
        <f t="shared" si="22"/>
        <v>0</v>
      </c>
      <c r="J88" s="96"/>
      <c r="K88" s="99">
        <f t="shared" si="14"/>
        <v>0</v>
      </c>
      <c r="L88" s="100">
        <f>IF(ISBLANK($B88),0,VLOOKUP($B88,F_Parameter!$A$2:$B$44,2,FALSE))</f>
        <v>0</v>
      </c>
      <c r="M88" s="100">
        <f>IF(ISBLANK($B88),0,VLOOKUP($B88,F_Parameter!$A$2:$C$44,3,FALSE))</f>
        <v>0</v>
      </c>
      <c r="N88" s="101"/>
      <c r="O88" s="101"/>
      <c r="P88" s="101"/>
      <c r="Q88" s="101"/>
      <c r="R88" s="101"/>
      <c r="S88" s="101"/>
      <c r="T88" s="101"/>
      <c r="U88" s="102">
        <f t="shared" ca="1" si="13"/>
        <v>0</v>
      </c>
      <c r="V88" s="102">
        <f ca="1">IF(C88=A_Stammdaten!$B$9,$K88-$W88,OFFSET(W88,0,A_Stammdaten!$B$9-2022)-$W88)</f>
        <v>0</v>
      </c>
      <c r="W88" s="102">
        <f ca="1">IFERROR(OFFSET(W88,0,A_Stammdaten!$B$9-2021),0)</f>
        <v>0</v>
      </c>
      <c r="X88" s="102">
        <f t="shared" si="15"/>
        <v>0</v>
      </c>
      <c r="Y88" s="102">
        <f t="shared" si="16"/>
        <v>0</v>
      </c>
      <c r="Z88" s="102">
        <f t="shared" si="17"/>
        <v>0</v>
      </c>
      <c r="AA88" s="102">
        <f t="shared" si="18"/>
        <v>0</v>
      </c>
      <c r="AB88" s="102">
        <f t="shared" si="19"/>
        <v>0</v>
      </c>
      <c r="AC88" s="102">
        <f t="shared" si="20"/>
        <v>0</v>
      </c>
      <c r="AD88" s="102">
        <f t="shared" si="21"/>
        <v>0</v>
      </c>
    </row>
    <row r="89" spans="1:30" s="150" customFormat="1" ht="15" x14ac:dyDescent="0.25">
      <c r="A89" s="95"/>
      <c r="B89" s="96"/>
      <c r="C89" s="97"/>
      <c r="D89" s="98"/>
      <c r="E89" s="98"/>
      <c r="F89" s="98"/>
      <c r="G89" s="98"/>
      <c r="H89" s="98"/>
      <c r="I89" s="99">
        <f t="shared" si="22"/>
        <v>0</v>
      </c>
      <c r="J89" s="96"/>
      <c r="K89" s="99">
        <f t="shared" si="14"/>
        <v>0</v>
      </c>
      <c r="L89" s="100">
        <f>IF(ISBLANK($B89),0,VLOOKUP($B89,F_Parameter!$A$2:$B$44,2,FALSE))</f>
        <v>0</v>
      </c>
      <c r="M89" s="100">
        <f>IF(ISBLANK($B89),0,VLOOKUP($B89,F_Parameter!$A$2:$C$44,3,FALSE))</f>
        <v>0</v>
      </c>
      <c r="N89" s="101"/>
      <c r="O89" s="101"/>
      <c r="P89" s="101"/>
      <c r="Q89" s="101"/>
      <c r="R89" s="101"/>
      <c r="S89" s="101"/>
      <c r="T89" s="101"/>
      <c r="U89" s="102">
        <f t="shared" ca="1" si="13"/>
        <v>0</v>
      </c>
      <c r="V89" s="102">
        <f ca="1">IF(C89=A_Stammdaten!$B$9,$K89-$W89,OFFSET(W89,0,A_Stammdaten!$B$9-2022)-$W89)</f>
        <v>0</v>
      </c>
      <c r="W89" s="102">
        <f ca="1">IFERROR(OFFSET(W89,0,A_Stammdaten!$B$9-2021),0)</f>
        <v>0</v>
      </c>
      <c r="X89" s="102">
        <f t="shared" si="15"/>
        <v>0</v>
      </c>
      <c r="Y89" s="102">
        <f t="shared" si="16"/>
        <v>0</v>
      </c>
      <c r="Z89" s="102">
        <f t="shared" si="17"/>
        <v>0</v>
      </c>
      <c r="AA89" s="102">
        <f t="shared" si="18"/>
        <v>0</v>
      </c>
      <c r="AB89" s="102">
        <f t="shared" si="19"/>
        <v>0</v>
      </c>
      <c r="AC89" s="102">
        <f t="shared" si="20"/>
        <v>0</v>
      </c>
      <c r="AD89" s="102">
        <f t="shared" si="21"/>
        <v>0</v>
      </c>
    </row>
    <row r="90" spans="1:30" s="150" customFormat="1" ht="15" x14ac:dyDescent="0.25">
      <c r="A90" s="95"/>
      <c r="B90" s="96"/>
      <c r="C90" s="97"/>
      <c r="D90" s="98"/>
      <c r="E90" s="98"/>
      <c r="F90" s="98"/>
      <c r="G90" s="98"/>
      <c r="H90" s="98"/>
      <c r="I90" s="99">
        <f t="shared" si="22"/>
        <v>0</v>
      </c>
      <c r="J90" s="96"/>
      <c r="K90" s="99">
        <f t="shared" si="14"/>
        <v>0</v>
      </c>
      <c r="L90" s="100">
        <f>IF(ISBLANK($B90),0,VLOOKUP($B90,F_Parameter!$A$2:$B$44,2,FALSE))</f>
        <v>0</v>
      </c>
      <c r="M90" s="100">
        <f>IF(ISBLANK($B90),0,VLOOKUP($B90,F_Parameter!$A$2:$C$44,3,FALSE))</f>
        <v>0</v>
      </c>
      <c r="N90" s="101"/>
      <c r="O90" s="101"/>
      <c r="P90" s="101"/>
      <c r="Q90" s="101"/>
      <c r="R90" s="101"/>
      <c r="S90" s="101"/>
      <c r="T90" s="101"/>
      <c r="U90" s="102">
        <f t="shared" ca="1" si="13"/>
        <v>0</v>
      </c>
      <c r="V90" s="102">
        <f ca="1">IF(C90=A_Stammdaten!$B$9,$K90-$W90,OFFSET(W90,0,A_Stammdaten!$B$9-2022)-$W90)</f>
        <v>0</v>
      </c>
      <c r="W90" s="102">
        <f ca="1">IFERROR(OFFSET(W90,0,A_Stammdaten!$B$9-2021),0)</f>
        <v>0</v>
      </c>
      <c r="X90" s="102">
        <f t="shared" si="15"/>
        <v>0</v>
      </c>
      <c r="Y90" s="102">
        <f t="shared" si="16"/>
        <v>0</v>
      </c>
      <c r="Z90" s="102">
        <f t="shared" si="17"/>
        <v>0</v>
      </c>
      <c r="AA90" s="102">
        <f t="shared" si="18"/>
        <v>0</v>
      </c>
      <c r="AB90" s="102">
        <f t="shared" si="19"/>
        <v>0</v>
      </c>
      <c r="AC90" s="102">
        <f t="shared" si="20"/>
        <v>0</v>
      </c>
      <c r="AD90" s="102">
        <f t="shared" si="21"/>
        <v>0</v>
      </c>
    </row>
    <row r="91" spans="1:30" s="150" customFormat="1" ht="15" x14ac:dyDescent="0.25">
      <c r="A91" s="95"/>
      <c r="B91" s="96"/>
      <c r="C91" s="97"/>
      <c r="D91" s="98"/>
      <c r="E91" s="98"/>
      <c r="F91" s="98"/>
      <c r="G91" s="98"/>
      <c r="H91" s="98"/>
      <c r="I91" s="99">
        <f t="shared" si="22"/>
        <v>0</v>
      </c>
      <c r="J91" s="96"/>
      <c r="K91" s="99">
        <f t="shared" si="14"/>
        <v>0</v>
      </c>
      <c r="L91" s="100">
        <f>IF(ISBLANK($B91),0,VLOOKUP($B91,F_Parameter!$A$2:$B$44,2,FALSE))</f>
        <v>0</v>
      </c>
      <c r="M91" s="100">
        <f>IF(ISBLANK($B91),0,VLOOKUP($B91,F_Parameter!$A$2:$C$44,3,FALSE))</f>
        <v>0</v>
      </c>
      <c r="N91" s="101"/>
      <c r="O91" s="101"/>
      <c r="P91" s="101"/>
      <c r="Q91" s="101"/>
      <c r="R91" s="101"/>
      <c r="S91" s="101"/>
      <c r="T91" s="101"/>
      <c r="U91" s="102">
        <f t="shared" ca="1" si="13"/>
        <v>0</v>
      </c>
      <c r="V91" s="102">
        <f ca="1">IF(C91=A_Stammdaten!$B$9,$K91-$W91,OFFSET(W91,0,A_Stammdaten!$B$9-2022)-$W91)</f>
        <v>0</v>
      </c>
      <c r="W91" s="102">
        <f ca="1">IFERROR(OFFSET(W91,0,A_Stammdaten!$B$9-2021),0)</f>
        <v>0</v>
      </c>
      <c r="X91" s="102">
        <f t="shared" si="15"/>
        <v>0</v>
      </c>
      <c r="Y91" s="102">
        <f t="shared" si="16"/>
        <v>0</v>
      </c>
      <c r="Z91" s="102">
        <f t="shared" si="17"/>
        <v>0</v>
      </c>
      <c r="AA91" s="102">
        <f t="shared" si="18"/>
        <v>0</v>
      </c>
      <c r="AB91" s="102">
        <f t="shared" si="19"/>
        <v>0</v>
      </c>
      <c r="AC91" s="102">
        <f t="shared" si="20"/>
        <v>0</v>
      </c>
      <c r="AD91" s="102">
        <f t="shared" si="21"/>
        <v>0</v>
      </c>
    </row>
    <row r="92" spans="1:30" s="150" customFormat="1" ht="15" x14ac:dyDescent="0.25">
      <c r="A92" s="95"/>
      <c r="B92" s="96"/>
      <c r="C92" s="97"/>
      <c r="D92" s="98"/>
      <c r="E92" s="98"/>
      <c r="F92" s="98"/>
      <c r="G92" s="98"/>
      <c r="H92" s="98"/>
      <c r="I92" s="99">
        <f t="shared" si="22"/>
        <v>0</v>
      </c>
      <c r="J92" s="96"/>
      <c r="K92" s="99">
        <f t="shared" si="14"/>
        <v>0</v>
      </c>
      <c r="L92" s="100">
        <f>IF(ISBLANK($B92),0,VLOOKUP($B92,F_Parameter!$A$2:$B$44,2,FALSE))</f>
        <v>0</v>
      </c>
      <c r="M92" s="100">
        <f>IF(ISBLANK($B92),0,VLOOKUP($B92,F_Parameter!$A$2:$C$44,3,FALSE))</f>
        <v>0</v>
      </c>
      <c r="N92" s="101"/>
      <c r="O92" s="101"/>
      <c r="P92" s="101"/>
      <c r="Q92" s="101"/>
      <c r="R92" s="101"/>
      <c r="S92" s="101"/>
      <c r="T92" s="101"/>
      <c r="U92" s="102">
        <f t="shared" ca="1" si="13"/>
        <v>0</v>
      </c>
      <c r="V92" s="102">
        <f ca="1">IF(C92=A_Stammdaten!$B$9,$K92-$W92,OFFSET(W92,0,A_Stammdaten!$B$9-2022)-$W92)</f>
        <v>0</v>
      </c>
      <c r="W92" s="102">
        <f ca="1">IFERROR(OFFSET(W92,0,A_Stammdaten!$B$9-2021),0)</f>
        <v>0</v>
      </c>
      <c r="X92" s="102">
        <f t="shared" si="15"/>
        <v>0</v>
      </c>
      <c r="Y92" s="102">
        <f t="shared" si="16"/>
        <v>0</v>
      </c>
      <c r="Z92" s="102">
        <f t="shared" si="17"/>
        <v>0</v>
      </c>
      <c r="AA92" s="102">
        <f t="shared" si="18"/>
        <v>0</v>
      </c>
      <c r="AB92" s="102">
        <f t="shared" si="19"/>
        <v>0</v>
      </c>
      <c r="AC92" s="102">
        <f t="shared" si="20"/>
        <v>0</v>
      </c>
      <c r="AD92" s="102">
        <f t="shared" si="21"/>
        <v>0</v>
      </c>
    </row>
    <row r="93" spans="1:30" s="150" customFormat="1" ht="15" x14ac:dyDescent="0.25">
      <c r="A93" s="95"/>
      <c r="B93" s="96"/>
      <c r="C93" s="97"/>
      <c r="D93" s="98"/>
      <c r="E93" s="98"/>
      <c r="F93" s="98"/>
      <c r="G93" s="98"/>
      <c r="H93" s="98"/>
      <c r="I93" s="99">
        <f t="shared" si="22"/>
        <v>0</v>
      </c>
      <c r="J93" s="96"/>
      <c r="K93" s="99">
        <f t="shared" si="14"/>
        <v>0</v>
      </c>
      <c r="L93" s="100">
        <f>IF(ISBLANK($B93),0,VLOOKUP($B93,F_Parameter!$A$2:$B$44,2,FALSE))</f>
        <v>0</v>
      </c>
      <c r="M93" s="100">
        <f>IF(ISBLANK($B93),0,VLOOKUP($B93,F_Parameter!$A$2:$C$44,3,FALSE))</f>
        <v>0</v>
      </c>
      <c r="N93" s="101"/>
      <c r="O93" s="101"/>
      <c r="P93" s="101"/>
      <c r="Q93" s="101"/>
      <c r="R93" s="101"/>
      <c r="S93" s="101"/>
      <c r="T93" s="101"/>
      <c r="U93" s="102">
        <f t="shared" ca="1" si="13"/>
        <v>0</v>
      </c>
      <c r="V93" s="102">
        <f ca="1">IF(C93=A_Stammdaten!$B$9,$K93-$W93,OFFSET(W93,0,A_Stammdaten!$B$9-2022)-$W93)</f>
        <v>0</v>
      </c>
      <c r="W93" s="102">
        <f ca="1">IFERROR(OFFSET(W93,0,A_Stammdaten!$B$9-2021),0)</f>
        <v>0</v>
      </c>
      <c r="X93" s="102">
        <f t="shared" si="15"/>
        <v>0</v>
      </c>
      <c r="Y93" s="102">
        <f t="shared" si="16"/>
        <v>0</v>
      </c>
      <c r="Z93" s="102">
        <f t="shared" si="17"/>
        <v>0</v>
      </c>
      <c r="AA93" s="102">
        <f t="shared" si="18"/>
        <v>0</v>
      </c>
      <c r="AB93" s="102">
        <f t="shared" si="19"/>
        <v>0</v>
      </c>
      <c r="AC93" s="102">
        <f t="shared" si="20"/>
        <v>0</v>
      </c>
      <c r="AD93" s="102">
        <f t="shared" si="21"/>
        <v>0</v>
      </c>
    </row>
    <row r="94" spans="1:30" s="150" customFormat="1" ht="15" x14ac:dyDescent="0.25">
      <c r="A94" s="95"/>
      <c r="B94" s="96"/>
      <c r="C94" s="97"/>
      <c r="D94" s="98"/>
      <c r="E94" s="98"/>
      <c r="F94" s="98"/>
      <c r="G94" s="98"/>
      <c r="H94" s="98"/>
      <c r="I94" s="99">
        <f t="shared" si="22"/>
        <v>0</v>
      </c>
      <c r="J94" s="96"/>
      <c r="K94" s="99">
        <f t="shared" si="14"/>
        <v>0</v>
      </c>
      <c r="L94" s="100">
        <f>IF(ISBLANK($B94),0,VLOOKUP($B94,F_Parameter!$A$2:$B$44,2,FALSE))</f>
        <v>0</v>
      </c>
      <c r="M94" s="100">
        <f>IF(ISBLANK($B94),0,VLOOKUP($B94,F_Parameter!$A$2:$C$44,3,FALSE))</f>
        <v>0</v>
      </c>
      <c r="N94" s="101"/>
      <c r="O94" s="101"/>
      <c r="P94" s="101"/>
      <c r="Q94" s="101"/>
      <c r="R94" s="101"/>
      <c r="S94" s="101"/>
      <c r="T94" s="101"/>
      <c r="U94" s="102">
        <f t="shared" ca="1" si="13"/>
        <v>0</v>
      </c>
      <c r="V94" s="102">
        <f ca="1">IF(C94=A_Stammdaten!$B$9,$K94-$W94,OFFSET(W94,0,A_Stammdaten!$B$9-2022)-$W94)</f>
        <v>0</v>
      </c>
      <c r="W94" s="102">
        <f ca="1">IFERROR(OFFSET(W94,0,A_Stammdaten!$B$9-2021),0)</f>
        <v>0</v>
      </c>
      <c r="X94" s="102">
        <f t="shared" si="15"/>
        <v>0</v>
      </c>
      <c r="Y94" s="102">
        <f t="shared" si="16"/>
        <v>0</v>
      </c>
      <c r="Z94" s="102">
        <f t="shared" si="17"/>
        <v>0</v>
      </c>
      <c r="AA94" s="102">
        <f t="shared" si="18"/>
        <v>0</v>
      </c>
      <c r="AB94" s="102">
        <f t="shared" si="19"/>
        <v>0</v>
      </c>
      <c r="AC94" s="102">
        <f t="shared" si="20"/>
        <v>0</v>
      </c>
      <c r="AD94" s="102">
        <f t="shared" si="21"/>
        <v>0</v>
      </c>
    </row>
    <row r="95" spans="1:30" s="150" customFormat="1" ht="15" x14ac:dyDescent="0.25">
      <c r="A95" s="95"/>
      <c r="B95" s="96"/>
      <c r="C95" s="97"/>
      <c r="D95" s="98"/>
      <c r="E95" s="98"/>
      <c r="F95" s="98"/>
      <c r="G95" s="98"/>
      <c r="H95" s="98"/>
      <c r="I95" s="99">
        <f t="shared" si="22"/>
        <v>0</v>
      </c>
      <c r="J95" s="96"/>
      <c r="K95" s="99">
        <f t="shared" si="14"/>
        <v>0</v>
      </c>
      <c r="L95" s="100">
        <f>IF(ISBLANK($B95),0,VLOOKUP($B95,F_Parameter!$A$2:$B$44,2,FALSE))</f>
        <v>0</v>
      </c>
      <c r="M95" s="100">
        <f>IF(ISBLANK($B95),0,VLOOKUP($B95,F_Parameter!$A$2:$C$44,3,FALSE))</f>
        <v>0</v>
      </c>
      <c r="N95" s="101"/>
      <c r="O95" s="101"/>
      <c r="P95" s="101"/>
      <c r="Q95" s="101"/>
      <c r="R95" s="101"/>
      <c r="S95" s="101"/>
      <c r="T95" s="101"/>
      <c r="U95" s="102">
        <f t="shared" ca="1" si="13"/>
        <v>0</v>
      </c>
      <c r="V95" s="102">
        <f ca="1">IF(C95=A_Stammdaten!$B$9,$K95-$W95,OFFSET(W95,0,A_Stammdaten!$B$9-2022)-$W95)</f>
        <v>0</v>
      </c>
      <c r="W95" s="102">
        <f ca="1">IFERROR(OFFSET(W95,0,A_Stammdaten!$B$9-2021),0)</f>
        <v>0</v>
      </c>
      <c r="X95" s="102">
        <f t="shared" si="15"/>
        <v>0</v>
      </c>
      <c r="Y95" s="102">
        <f t="shared" si="16"/>
        <v>0</v>
      </c>
      <c r="Z95" s="102">
        <f t="shared" si="17"/>
        <v>0</v>
      </c>
      <c r="AA95" s="102">
        <f t="shared" si="18"/>
        <v>0</v>
      </c>
      <c r="AB95" s="102">
        <f t="shared" si="19"/>
        <v>0</v>
      </c>
      <c r="AC95" s="102">
        <f t="shared" si="20"/>
        <v>0</v>
      </c>
      <c r="AD95" s="102">
        <f t="shared" si="21"/>
        <v>0</v>
      </c>
    </row>
    <row r="96" spans="1:30" s="150" customFormat="1" ht="15" x14ac:dyDescent="0.25">
      <c r="A96" s="95"/>
      <c r="B96" s="96"/>
      <c r="C96" s="97"/>
      <c r="D96" s="98"/>
      <c r="E96" s="98"/>
      <c r="F96" s="98"/>
      <c r="G96" s="98"/>
      <c r="H96" s="98"/>
      <c r="I96" s="99">
        <f t="shared" si="22"/>
        <v>0</v>
      </c>
      <c r="J96" s="96"/>
      <c r="K96" s="99">
        <f t="shared" si="14"/>
        <v>0</v>
      </c>
      <c r="L96" s="100">
        <f>IF(ISBLANK($B96),0,VLOOKUP($B96,F_Parameter!$A$2:$B$44,2,FALSE))</f>
        <v>0</v>
      </c>
      <c r="M96" s="100">
        <f>IF(ISBLANK($B96),0,VLOOKUP($B96,F_Parameter!$A$2:$C$44,3,FALSE))</f>
        <v>0</v>
      </c>
      <c r="N96" s="101"/>
      <c r="O96" s="101"/>
      <c r="P96" s="101"/>
      <c r="Q96" s="101"/>
      <c r="R96" s="101"/>
      <c r="S96" s="101"/>
      <c r="T96" s="101"/>
      <c r="U96" s="102">
        <f t="shared" ca="1" si="13"/>
        <v>0</v>
      </c>
      <c r="V96" s="102">
        <f ca="1">IF(C96=A_Stammdaten!$B$9,$K96-$W96,OFFSET(W96,0,A_Stammdaten!$B$9-2022)-$W96)</f>
        <v>0</v>
      </c>
      <c r="W96" s="102">
        <f ca="1">IFERROR(OFFSET(W96,0,A_Stammdaten!$B$9-2021),0)</f>
        <v>0</v>
      </c>
      <c r="X96" s="102">
        <f t="shared" si="15"/>
        <v>0</v>
      </c>
      <c r="Y96" s="102">
        <f t="shared" si="16"/>
        <v>0</v>
      </c>
      <c r="Z96" s="102">
        <f t="shared" si="17"/>
        <v>0</v>
      </c>
      <c r="AA96" s="102">
        <f t="shared" si="18"/>
        <v>0</v>
      </c>
      <c r="AB96" s="102">
        <f t="shared" si="19"/>
        <v>0</v>
      </c>
      <c r="AC96" s="102">
        <f t="shared" si="20"/>
        <v>0</v>
      </c>
      <c r="AD96" s="102">
        <f t="shared" si="21"/>
        <v>0</v>
      </c>
    </row>
    <row r="97" spans="1:30" s="150" customFormat="1" ht="15" x14ac:dyDescent="0.25">
      <c r="A97" s="95"/>
      <c r="B97" s="96"/>
      <c r="C97" s="97"/>
      <c r="D97" s="98"/>
      <c r="E97" s="98"/>
      <c r="F97" s="98"/>
      <c r="G97" s="98"/>
      <c r="H97" s="98"/>
      <c r="I97" s="99">
        <f t="shared" si="22"/>
        <v>0</v>
      </c>
      <c r="J97" s="96"/>
      <c r="K97" s="99">
        <f t="shared" si="14"/>
        <v>0</v>
      </c>
      <c r="L97" s="100">
        <f>IF(ISBLANK($B97),0,VLOOKUP($B97,F_Parameter!$A$2:$B$44,2,FALSE))</f>
        <v>0</v>
      </c>
      <c r="M97" s="100">
        <f>IF(ISBLANK($B97),0,VLOOKUP($B97,F_Parameter!$A$2:$C$44,3,FALSE))</f>
        <v>0</v>
      </c>
      <c r="N97" s="101"/>
      <c r="O97" s="101"/>
      <c r="P97" s="101"/>
      <c r="Q97" s="101"/>
      <c r="R97" s="101"/>
      <c r="S97" s="101"/>
      <c r="T97" s="101"/>
      <c r="U97" s="102">
        <f t="shared" ca="1" si="13"/>
        <v>0</v>
      </c>
      <c r="V97" s="102">
        <f ca="1">IF(C97=A_Stammdaten!$B$9,$K97-$W97,OFFSET(W97,0,A_Stammdaten!$B$9-2022)-$W97)</f>
        <v>0</v>
      </c>
      <c r="W97" s="102">
        <f ca="1">IFERROR(OFFSET(W97,0,A_Stammdaten!$B$9-2021),0)</f>
        <v>0</v>
      </c>
      <c r="X97" s="102">
        <f t="shared" si="15"/>
        <v>0</v>
      </c>
      <c r="Y97" s="102">
        <f t="shared" si="16"/>
        <v>0</v>
      </c>
      <c r="Z97" s="102">
        <f t="shared" si="17"/>
        <v>0</v>
      </c>
      <c r="AA97" s="102">
        <f t="shared" si="18"/>
        <v>0</v>
      </c>
      <c r="AB97" s="102">
        <f t="shared" si="19"/>
        <v>0</v>
      </c>
      <c r="AC97" s="102">
        <f t="shared" si="20"/>
        <v>0</v>
      </c>
      <c r="AD97" s="102">
        <f t="shared" si="21"/>
        <v>0</v>
      </c>
    </row>
    <row r="98" spans="1:30" s="150" customFormat="1" ht="15" x14ac:dyDescent="0.25">
      <c r="A98" s="95"/>
      <c r="B98" s="96"/>
      <c r="C98" s="97"/>
      <c r="D98" s="98"/>
      <c r="E98" s="98"/>
      <c r="F98" s="98"/>
      <c r="G98" s="98"/>
      <c r="H98" s="98"/>
      <c r="I98" s="99">
        <f t="shared" si="22"/>
        <v>0</v>
      </c>
      <c r="J98" s="96"/>
      <c r="K98" s="99">
        <f t="shared" si="14"/>
        <v>0</v>
      </c>
      <c r="L98" s="100">
        <f>IF(ISBLANK($B98),0,VLOOKUP($B98,F_Parameter!$A$2:$B$44,2,FALSE))</f>
        <v>0</v>
      </c>
      <c r="M98" s="100">
        <f>IF(ISBLANK($B98),0,VLOOKUP($B98,F_Parameter!$A$2:$C$44,3,FALSE))</f>
        <v>0</v>
      </c>
      <c r="N98" s="101"/>
      <c r="O98" s="101"/>
      <c r="P98" s="101"/>
      <c r="Q98" s="101"/>
      <c r="R98" s="101"/>
      <c r="S98" s="101"/>
      <c r="T98" s="101"/>
      <c r="U98" s="102">
        <f t="shared" ca="1" si="13"/>
        <v>0</v>
      </c>
      <c r="V98" s="102">
        <f ca="1">IF(C98=A_Stammdaten!$B$9,$K98-$W98,OFFSET(W98,0,A_Stammdaten!$B$9-2022)-$W98)</f>
        <v>0</v>
      </c>
      <c r="W98" s="102">
        <f ca="1">IFERROR(OFFSET(W98,0,A_Stammdaten!$B$9-2021),0)</f>
        <v>0</v>
      </c>
      <c r="X98" s="102">
        <f t="shared" si="15"/>
        <v>0</v>
      </c>
      <c r="Y98" s="102">
        <f t="shared" si="16"/>
        <v>0</v>
      </c>
      <c r="Z98" s="102">
        <f t="shared" si="17"/>
        <v>0</v>
      </c>
      <c r="AA98" s="102">
        <f t="shared" si="18"/>
        <v>0</v>
      </c>
      <c r="AB98" s="102">
        <f t="shared" si="19"/>
        <v>0</v>
      </c>
      <c r="AC98" s="102">
        <f t="shared" si="20"/>
        <v>0</v>
      </c>
      <c r="AD98" s="102">
        <f t="shared" si="21"/>
        <v>0</v>
      </c>
    </row>
    <row r="99" spans="1:30" s="150" customFormat="1" ht="15" x14ac:dyDescent="0.25">
      <c r="A99" s="95"/>
      <c r="B99" s="96"/>
      <c r="C99" s="97"/>
      <c r="D99" s="98"/>
      <c r="E99" s="98"/>
      <c r="F99" s="98"/>
      <c r="G99" s="98"/>
      <c r="H99" s="98"/>
      <c r="I99" s="99">
        <f t="shared" si="22"/>
        <v>0</v>
      </c>
      <c r="J99" s="96"/>
      <c r="K99" s="99">
        <f t="shared" si="14"/>
        <v>0</v>
      </c>
      <c r="L99" s="100">
        <f>IF(ISBLANK($B99),0,VLOOKUP($B99,F_Parameter!$A$2:$B$44,2,FALSE))</f>
        <v>0</v>
      </c>
      <c r="M99" s="100">
        <f>IF(ISBLANK($B99),0,VLOOKUP($B99,F_Parameter!$A$2:$C$44,3,FALSE))</f>
        <v>0</v>
      </c>
      <c r="N99" s="101"/>
      <c r="O99" s="101"/>
      <c r="P99" s="101"/>
      <c r="Q99" s="101"/>
      <c r="R99" s="101"/>
      <c r="S99" s="101"/>
      <c r="T99" s="101"/>
      <c r="U99" s="102">
        <f t="shared" ca="1" si="13"/>
        <v>0</v>
      </c>
      <c r="V99" s="102">
        <f ca="1">IF(C99=A_Stammdaten!$B$9,$K99-$W99,OFFSET(W99,0,A_Stammdaten!$B$9-2022)-$W99)</f>
        <v>0</v>
      </c>
      <c r="W99" s="102">
        <f ca="1">IFERROR(OFFSET(W99,0,A_Stammdaten!$B$9-2021),0)</f>
        <v>0</v>
      </c>
      <c r="X99" s="102">
        <f t="shared" si="15"/>
        <v>0</v>
      </c>
      <c r="Y99" s="102">
        <f t="shared" si="16"/>
        <v>0</v>
      </c>
      <c r="Z99" s="102">
        <f t="shared" si="17"/>
        <v>0</v>
      </c>
      <c r="AA99" s="102">
        <f t="shared" si="18"/>
        <v>0</v>
      </c>
      <c r="AB99" s="102">
        <f t="shared" si="19"/>
        <v>0</v>
      </c>
      <c r="AC99" s="102">
        <f t="shared" si="20"/>
        <v>0</v>
      </c>
      <c r="AD99" s="102">
        <f t="shared" si="21"/>
        <v>0</v>
      </c>
    </row>
    <row r="100" spans="1:30" s="150" customFormat="1" ht="15" x14ac:dyDescent="0.25">
      <c r="A100" s="95"/>
      <c r="B100" s="96"/>
      <c r="C100" s="97"/>
      <c r="D100" s="98"/>
      <c r="E100" s="98"/>
      <c r="F100" s="98"/>
      <c r="G100" s="98"/>
      <c r="H100" s="98"/>
      <c r="I100" s="99">
        <f t="shared" si="22"/>
        <v>0</v>
      </c>
      <c r="J100" s="96"/>
      <c r="K100" s="99">
        <f t="shared" si="14"/>
        <v>0</v>
      </c>
      <c r="L100" s="100">
        <f>IF(ISBLANK($B100),0,VLOOKUP($B100,F_Parameter!$A$2:$B$44,2,FALSE))</f>
        <v>0</v>
      </c>
      <c r="M100" s="100">
        <f>IF(ISBLANK($B100),0,VLOOKUP($B100,F_Parameter!$A$2:$C$44,3,FALSE))</f>
        <v>0</v>
      </c>
      <c r="N100" s="101"/>
      <c r="O100" s="101"/>
      <c r="P100" s="101"/>
      <c r="Q100" s="101"/>
      <c r="R100" s="101"/>
      <c r="S100" s="101"/>
      <c r="T100" s="101"/>
      <c r="U100" s="102">
        <f t="shared" ca="1" si="13"/>
        <v>0</v>
      </c>
      <c r="V100" s="102">
        <f ca="1">IF(C100=A_Stammdaten!$B$9,$K100-$W100,OFFSET(W100,0,A_Stammdaten!$B$9-2022)-$W100)</f>
        <v>0</v>
      </c>
      <c r="W100" s="102">
        <f ca="1">IFERROR(OFFSET(W100,0,A_Stammdaten!$B$9-2021),0)</f>
        <v>0</v>
      </c>
      <c r="X100" s="102">
        <f t="shared" si="15"/>
        <v>0</v>
      </c>
      <c r="Y100" s="102">
        <f t="shared" si="16"/>
        <v>0</v>
      </c>
      <c r="Z100" s="102">
        <f t="shared" si="17"/>
        <v>0</v>
      </c>
      <c r="AA100" s="102">
        <f t="shared" si="18"/>
        <v>0</v>
      </c>
      <c r="AB100" s="102">
        <f t="shared" si="19"/>
        <v>0</v>
      </c>
      <c r="AC100" s="102">
        <f t="shared" si="20"/>
        <v>0</v>
      </c>
      <c r="AD100" s="102">
        <f t="shared" si="21"/>
        <v>0</v>
      </c>
    </row>
    <row r="101" spans="1:30" s="150" customFormat="1" ht="15" x14ac:dyDescent="0.25">
      <c r="A101" s="95"/>
      <c r="B101" s="96"/>
      <c r="C101" s="97"/>
      <c r="D101" s="98"/>
      <c r="E101" s="98"/>
      <c r="F101" s="98"/>
      <c r="G101" s="98"/>
      <c r="H101" s="98"/>
      <c r="I101" s="99">
        <f t="shared" si="22"/>
        <v>0</v>
      </c>
      <c r="J101" s="96"/>
      <c r="K101" s="99">
        <f t="shared" si="14"/>
        <v>0</v>
      </c>
      <c r="L101" s="100">
        <f>IF(ISBLANK($B101),0,VLOOKUP($B101,F_Parameter!$A$2:$B$44,2,FALSE))</f>
        <v>0</v>
      </c>
      <c r="M101" s="100">
        <f>IF(ISBLANK($B101),0,VLOOKUP($B101,F_Parameter!$A$2:$C$44,3,FALSE))</f>
        <v>0</v>
      </c>
      <c r="N101" s="101"/>
      <c r="O101" s="101"/>
      <c r="P101" s="101"/>
      <c r="Q101" s="101"/>
      <c r="R101" s="101"/>
      <c r="S101" s="101"/>
      <c r="T101" s="101"/>
      <c r="U101" s="102">
        <f t="shared" ca="1" si="13"/>
        <v>0</v>
      </c>
      <c r="V101" s="102">
        <f ca="1">IF(C101=A_Stammdaten!$B$9,$K101-$W101,OFFSET(W101,0,A_Stammdaten!$B$9-2022)-$W101)</f>
        <v>0</v>
      </c>
      <c r="W101" s="102">
        <f ca="1">IFERROR(OFFSET(W101,0,A_Stammdaten!$B$9-2021),0)</f>
        <v>0</v>
      </c>
      <c r="X101" s="102">
        <f t="shared" si="15"/>
        <v>0</v>
      </c>
      <c r="Y101" s="102">
        <f t="shared" si="16"/>
        <v>0</v>
      </c>
      <c r="Z101" s="102">
        <f t="shared" si="17"/>
        <v>0</v>
      </c>
      <c r="AA101" s="102">
        <f t="shared" si="18"/>
        <v>0</v>
      </c>
      <c r="AB101" s="102">
        <f t="shared" si="19"/>
        <v>0</v>
      </c>
      <c r="AC101" s="102">
        <f t="shared" si="20"/>
        <v>0</v>
      </c>
      <c r="AD101" s="102">
        <f t="shared" si="21"/>
        <v>0</v>
      </c>
    </row>
    <row r="102" spans="1:30" s="150" customFormat="1" ht="15" x14ac:dyDescent="0.25">
      <c r="A102" s="95"/>
      <c r="B102" s="96"/>
      <c r="C102" s="97"/>
      <c r="D102" s="98"/>
      <c r="E102" s="98"/>
      <c r="F102" s="98"/>
      <c r="G102" s="98"/>
      <c r="H102" s="98"/>
      <c r="I102" s="99">
        <f t="shared" si="22"/>
        <v>0</v>
      </c>
      <c r="J102" s="96"/>
      <c r="K102" s="99">
        <f t="shared" si="14"/>
        <v>0</v>
      </c>
      <c r="L102" s="100">
        <f>IF(ISBLANK($B102),0,VLOOKUP($B102,F_Parameter!$A$2:$B$44,2,FALSE))</f>
        <v>0</v>
      </c>
      <c r="M102" s="100">
        <f>IF(ISBLANK($B102),0,VLOOKUP($B102,F_Parameter!$A$2:$C$44,3,FALSE))</f>
        <v>0</v>
      </c>
      <c r="N102" s="101"/>
      <c r="O102" s="101"/>
      <c r="P102" s="101"/>
      <c r="Q102" s="101"/>
      <c r="R102" s="101"/>
      <c r="S102" s="101"/>
      <c r="T102" s="101"/>
      <c r="U102" s="102">
        <f t="shared" ca="1" si="13"/>
        <v>0</v>
      </c>
      <c r="V102" s="102">
        <f ca="1">IF(C102=A_Stammdaten!$B$9,$K102-$W102,OFFSET(W102,0,A_Stammdaten!$B$9-2022)-$W102)</f>
        <v>0</v>
      </c>
      <c r="W102" s="102">
        <f ca="1">IFERROR(OFFSET(W102,0,A_Stammdaten!$B$9-2021),0)</f>
        <v>0</v>
      </c>
      <c r="X102" s="102">
        <f t="shared" si="15"/>
        <v>0</v>
      </c>
      <c r="Y102" s="102">
        <f t="shared" si="16"/>
        <v>0</v>
      </c>
      <c r="Z102" s="102">
        <f t="shared" si="17"/>
        <v>0</v>
      </c>
      <c r="AA102" s="102">
        <f t="shared" si="18"/>
        <v>0</v>
      </c>
      <c r="AB102" s="102">
        <f t="shared" si="19"/>
        <v>0</v>
      </c>
      <c r="AC102" s="102">
        <f t="shared" si="20"/>
        <v>0</v>
      </c>
      <c r="AD102" s="102">
        <f t="shared" si="21"/>
        <v>0</v>
      </c>
    </row>
    <row r="103" spans="1:30" s="150" customFormat="1" ht="15" x14ac:dyDescent="0.25">
      <c r="A103" s="95"/>
      <c r="B103" s="96"/>
      <c r="C103" s="97"/>
      <c r="D103" s="98"/>
      <c r="E103" s="98"/>
      <c r="F103" s="98"/>
      <c r="G103" s="98"/>
      <c r="H103" s="98"/>
      <c r="I103" s="99">
        <f t="shared" si="22"/>
        <v>0</v>
      </c>
      <c r="J103" s="96"/>
      <c r="K103" s="99">
        <f t="shared" si="14"/>
        <v>0</v>
      </c>
      <c r="L103" s="100">
        <f>IF(ISBLANK($B103),0,VLOOKUP($B103,F_Parameter!$A$2:$B$44,2,FALSE))</f>
        <v>0</v>
      </c>
      <c r="M103" s="100">
        <f>IF(ISBLANK($B103),0,VLOOKUP($B103,F_Parameter!$A$2:$C$44,3,FALSE))</f>
        <v>0</v>
      </c>
      <c r="N103" s="101"/>
      <c r="O103" s="101"/>
      <c r="P103" s="101"/>
      <c r="Q103" s="101"/>
      <c r="R103" s="101"/>
      <c r="S103" s="101"/>
      <c r="T103" s="101"/>
      <c r="U103" s="102">
        <f t="shared" ca="1" si="13"/>
        <v>0</v>
      </c>
      <c r="V103" s="102">
        <f ca="1">IF(C103=A_Stammdaten!$B$9,$K103-$W103,OFFSET(W103,0,A_Stammdaten!$B$9-2022)-$W103)</f>
        <v>0</v>
      </c>
      <c r="W103" s="102">
        <f ca="1">IFERROR(OFFSET(W103,0,A_Stammdaten!$B$9-2021),0)</f>
        <v>0</v>
      </c>
      <c r="X103" s="102">
        <f t="shared" si="15"/>
        <v>0</v>
      </c>
      <c r="Y103" s="102">
        <f t="shared" si="16"/>
        <v>0</v>
      </c>
      <c r="Z103" s="102">
        <f t="shared" si="17"/>
        <v>0</v>
      </c>
      <c r="AA103" s="102">
        <f t="shared" si="18"/>
        <v>0</v>
      </c>
      <c r="AB103" s="102">
        <f t="shared" si="19"/>
        <v>0</v>
      </c>
      <c r="AC103" s="102">
        <f t="shared" si="20"/>
        <v>0</v>
      </c>
      <c r="AD103" s="102">
        <f t="shared" si="21"/>
        <v>0</v>
      </c>
    </row>
    <row r="104" spans="1:30" s="150" customFormat="1" ht="15" x14ac:dyDescent="0.25">
      <c r="A104" s="95"/>
      <c r="B104" s="96"/>
      <c r="C104" s="97"/>
      <c r="D104" s="98"/>
      <c r="E104" s="98"/>
      <c r="F104" s="98"/>
      <c r="G104" s="98"/>
      <c r="H104" s="98"/>
      <c r="I104" s="99">
        <f t="shared" si="22"/>
        <v>0</v>
      </c>
      <c r="J104" s="96"/>
      <c r="K104" s="99">
        <f t="shared" si="14"/>
        <v>0</v>
      </c>
      <c r="L104" s="100">
        <f>IF(ISBLANK($B104),0,VLOOKUP($B104,F_Parameter!$A$2:$B$44,2,FALSE))</f>
        <v>0</v>
      </c>
      <c r="M104" s="100">
        <f>IF(ISBLANK($B104),0,VLOOKUP($B104,F_Parameter!$A$2:$C$44,3,FALSE))</f>
        <v>0</v>
      </c>
      <c r="N104" s="101"/>
      <c r="O104" s="101"/>
      <c r="P104" s="101"/>
      <c r="Q104" s="101"/>
      <c r="R104" s="101"/>
      <c r="S104" s="101"/>
      <c r="T104" s="101"/>
      <c r="U104" s="102">
        <f t="shared" ca="1" si="13"/>
        <v>0</v>
      </c>
      <c r="V104" s="102">
        <f ca="1">IF(C104=A_Stammdaten!$B$9,$K104-$W104,OFFSET(W104,0,A_Stammdaten!$B$9-2022)-$W104)</f>
        <v>0</v>
      </c>
      <c r="W104" s="102">
        <f ca="1">IFERROR(OFFSET(W104,0,A_Stammdaten!$B$9-2021),0)</f>
        <v>0</v>
      </c>
      <c r="X104" s="102">
        <f t="shared" si="15"/>
        <v>0</v>
      </c>
      <c r="Y104" s="102">
        <f t="shared" si="16"/>
        <v>0</v>
      </c>
      <c r="Z104" s="102">
        <f t="shared" si="17"/>
        <v>0</v>
      </c>
      <c r="AA104" s="102">
        <f t="shared" si="18"/>
        <v>0</v>
      </c>
      <c r="AB104" s="102">
        <f t="shared" si="19"/>
        <v>0</v>
      </c>
      <c r="AC104" s="102">
        <f t="shared" si="20"/>
        <v>0</v>
      </c>
      <c r="AD104" s="102">
        <f t="shared" si="21"/>
        <v>0</v>
      </c>
    </row>
    <row r="105" spans="1:30" s="150" customFormat="1" ht="15" x14ac:dyDescent="0.25">
      <c r="A105" s="95"/>
      <c r="B105" s="96"/>
      <c r="C105" s="97"/>
      <c r="D105" s="98"/>
      <c r="E105" s="98"/>
      <c r="F105" s="98"/>
      <c r="G105" s="98"/>
      <c r="H105" s="98"/>
      <c r="I105" s="99">
        <f t="shared" si="22"/>
        <v>0</v>
      </c>
      <c r="J105" s="96"/>
      <c r="K105" s="99">
        <f t="shared" si="14"/>
        <v>0</v>
      </c>
      <c r="L105" s="100">
        <f>IF(ISBLANK($B105),0,VLOOKUP($B105,F_Parameter!$A$2:$B$44,2,FALSE))</f>
        <v>0</v>
      </c>
      <c r="M105" s="100">
        <f>IF(ISBLANK($B105),0,VLOOKUP($B105,F_Parameter!$A$2:$C$44,3,FALSE))</f>
        <v>0</v>
      </c>
      <c r="N105" s="101"/>
      <c r="O105" s="101"/>
      <c r="P105" s="101"/>
      <c r="Q105" s="101"/>
      <c r="R105" s="101"/>
      <c r="S105" s="101"/>
      <c r="T105" s="101"/>
      <c r="U105" s="102">
        <f t="shared" ca="1" si="13"/>
        <v>0</v>
      </c>
      <c r="V105" s="102">
        <f ca="1">IF(C105=A_Stammdaten!$B$9,$K105-$W105,OFFSET(W105,0,A_Stammdaten!$B$9-2022)-$W105)</f>
        <v>0</v>
      </c>
      <c r="W105" s="102">
        <f ca="1">IFERROR(OFFSET(W105,0,A_Stammdaten!$B$9-2021),0)</f>
        <v>0</v>
      </c>
      <c r="X105" s="102">
        <f t="shared" si="15"/>
        <v>0</v>
      </c>
      <c r="Y105" s="102">
        <f t="shared" si="16"/>
        <v>0</v>
      </c>
      <c r="Z105" s="102">
        <f t="shared" si="17"/>
        <v>0</v>
      </c>
      <c r="AA105" s="102">
        <f t="shared" si="18"/>
        <v>0</v>
      </c>
      <c r="AB105" s="102">
        <f t="shared" si="19"/>
        <v>0</v>
      </c>
      <c r="AC105" s="102">
        <f t="shared" si="20"/>
        <v>0</v>
      </c>
      <c r="AD105" s="102">
        <f t="shared" si="21"/>
        <v>0</v>
      </c>
    </row>
    <row r="106" spans="1:30" s="150" customFormat="1" ht="15" x14ac:dyDescent="0.25">
      <c r="A106" s="95"/>
      <c r="B106" s="96"/>
      <c r="C106" s="97"/>
      <c r="D106" s="98"/>
      <c r="E106" s="98"/>
      <c r="F106" s="98"/>
      <c r="G106" s="98"/>
      <c r="H106" s="98"/>
      <c r="I106" s="99">
        <f t="shared" si="22"/>
        <v>0</v>
      </c>
      <c r="J106" s="96"/>
      <c r="K106" s="99">
        <f t="shared" si="14"/>
        <v>0</v>
      </c>
      <c r="L106" s="100">
        <f>IF(ISBLANK($B106),0,VLOOKUP($B106,F_Parameter!$A$2:$B$44,2,FALSE))</f>
        <v>0</v>
      </c>
      <c r="M106" s="100">
        <f>IF(ISBLANK($B106),0,VLOOKUP($B106,F_Parameter!$A$2:$C$44,3,FALSE))</f>
        <v>0</v>
      </c>
      <c r="N106" s="101"/>
      <c r="O106" s="101"/>
      <c r="P106" s="101"/>
      <c r="Q106" s="101"/>
      <c r="R106" s="101"/>
      <c r="S106" s="101"/>
      <c r="T106" s="101"/>
      <c r="U106" s="102">
        <f t="shared" ca="1" si="13"/>
        <v>0</v>
      </c>
      <c r="V106" s="102">
        <f ca="1">IF(C106=A_Stammdaten!$B$9,$K106-$W106,OFFSET(W106,0,A_Stammdaten!$B$9-2022)-$W106)</f>
        <v>0</v>
      </c>
      <c r="W106" s="102">
        <f ca="1">IFERROR(OFFSET(W106,0,A_Stammdaten!$B$9-2021),0)</f>
        <v>0</v>
      </c>
      <c r="X106" s="102">
        <f t="shared" si="15"/>
        <v>0</v>
      </c>
      <c r="Y106" s="102">
        <f t="shared" si="16"/>
        <v>0</v>
      </c>
      <c r="Z106" s="102">
        <f t="shared" si="17"/>
        <v>0</v>
      </c>
      <c r="AA106" s="102">
        <f t="shared" si="18"/>
        <v>0</v>
      </c>
      <c r="AB106" s="102">
        <f t="shared" si="19"/>
        <v>0</v>
      </c>
      <c r="AC106" s="102">
        <f t="shared" si="20"/>
        <v>0</v>
      </c>
      <c r="AD106" s="102">
        <f t="shared" si="21"/>
        <v>0</v>
      </c>
    </row>
    <row r="107" spans="1:30" s="150" customFormat="1" ht="15" x14ac:dyDescent="0.25">
      <c r="A107" s="95"/>
      <c r="B107" s="96"/>
      <c r="C107" s="97"/>
      <c r="D107" s="98"/>
      <c r="E107" s="98"/>
      <c r="F107" s="98"/>
      <c r="G107" s="98"/>
      <c r="H107" s="98"/>
      <c r="I107" s="99">
        <f t="shared" si="22"/>
        <v>0</v>
      </c>
      <c r="J107" s="96"/>
      <c r="K107" s="99">
        <f t="shared" si="14"/>
        <v>0</v>
      </c>
      <c r="L107" s="100">
        <f>IF(ISBLANK($B107),0,VLOOKUP($B107,F_Parameter!$A$2:$B$44,2,FALSE))</f>
        <v>0</v>
      </c>
      <c r="M107" s="100">
        <f>IF(ISBLANK($B107),0,VLOOKUP($B107,F_Parameter!$A$2:$C$44,3,FALSE))</f>
        <v>0</v>
      </c>
      <c r="N107" s="101"/>
      <c r="O107" s="101"/>
      <c r="P107" s="101"/>
      <c r="Q107" s="101"/>
      <c r="R107" s="101"/>
      <c r="S107" s="101"/>
      <c r="T107" s="101"/>
      <c r="U107" s="102">
        <f t="shared" ref="U107:U317" ca="1" si="23">W107+V107</f>
        <v>0</v>
      </c>
      <c r="V107" s="102">
        <f ca="1">IF(C107=A_Stammdaten!$B$9,$K107-$W107,OFFSET(W107,0,A_Stammdaten!$B$9-2022)-$W107)</f>
        <v>0</v>
      </c>
      <c r="W107" s="102">
        <f ca="1">IFERROR(OFFSET(W107,0,A_Stammdaten!$B$9-2021),0)</f>
        <v>0</v>
      </c>
      <c r="X107" s="102">
        <f t="shared" si="15"/>
        <v>0</v>
      </c>
      <c r="Y107" s="102">
        <f t="shared" si="16"/>
        <v>0</v>
      </c>
      <c r="Z107" s="102">
        <f t="shared" si="17"/>
        <v>0</v>
      </c>
      <c r="AA107" s="102">
        <f t="shared" si="18"/>
        <v>0</v>
      </c>
      <c r="AB107" s="102">
        <f t="shared" si="19"/>
        <v>0</v>
      </c>
      <c r="AC107" s="102">
        <f t="shared" si="20"/>
        <v>0</v>
      </c>
      <c r="AD107" s="102">
        <f t="shared" si="21"/>
        <v>0</v>
      </c>
    </row>
    <row r="108" spans="1:30" s="150" customFormat="1" ht="15" x14ac:dyDescent="0.25">
      <c r="A108" s="95"/>
      <c r="B108" s="96"/>
      <c r="C108" s="97"/>
      <c r="D108" s="215"/>
      <c r="E108" s="98"/>
      <c r="F108" s="215"/>
      <c r="G108" s="98"/>
      <c r="H108" s="215"/>
      <c r="I108" s="99">
        <f t="shared" si="22"/>
        <v>0</v>
      </c>
      <c r="J108" s="96"/>
      <c r="K108" s="216">
        <f t="shared" si="14"/>
        <v>0</v>
      </c>
      <c r="L108" s="217">
        <f>IF(ISBLANK($B108),0,VLOOKUP($B108,F_Parameter!$A$2:$B$44,2,FALSE))</f>
        <v>0</v>
      </c>
      <c r="M108" s="217">
        <f>IF(ISBLANK($B108),0,VLOOKUP($B108,F_Parameter!$A$2:$C$44,3,FALSE))</f>
        <v>0</v>
      </c>
      <c r="N108" s="101"/>
      <c r="O108" s="101"/>
      <c r="P108" s="101"/>
      <c r="Q108" s="101"/>
      <c r="R108" s="101"/>
      <c r="S108" s="101"/>
      <c r="T108" s="101"/>
      <c r="U108" s="218">
        <f t="shared" ref="U108:U139" ca="1" si="24">W108+V108</f>
        <v>0</v>
      </c>
      <c r="V108" s="218">
        <f ca="1">IF(C108=A_Stammdaten!$B$9,$K108-$W108,OFFSET(W108,0,A_Stammdaten!$B$9-2022)-$W108)</f>
        <v>0</v>
      </c>
      <c r="W108" s="218">
        <f ca="1">IFERROR(OFFSET(W108,0,A_Stammdaten!$B$9-2021),0)</f>
        <v>0</v>
      </c>
      <c r="X108" s="218">
        <f t="shared" si="15"/>
        <v>0</v>
      </c>
      <c r="Y108" s="218">
        <f t="shared" si="16"/>
        <v>0</v>
      </c>
      <c r="Z108" s="218">
        <f t="shared" si="17"/>
        <v>0</v>
      </c>
      <c r="AA108" s="218">
        <f t="shared" si="18"/>
        <v>0</v>
      </c>
      <c r="AB108" s="218">
        <f t="shared" si="19"/>
        <v>0</v>
      </c>
      <c r="AC108" s="218">
        <f t="shared" si="20"/>
        <v>0</v>
      </c>
      <c r="AD108" s="218">
        <f t="shared" si="21"/>
        <v>0</v>
      </c>
    </row>
    <row r="109" spans="1:30" s="150" customFormat="1" ht="15" x14ac:dyDescent="0.25">
      <c r="A109" s="95"/>
      <c r="B109" s="96"/>
      <c r="C109" s="97"/>
      <c r="D109" s="215"/>
      <c r="E109" s="98"/>
      <c r="F109" s="215"/>
      <c r="G109" s="98"/>
      <c r="H109" s="215"/>
      <c r="I109" s="99">
        <f t="shared" si="22"/>
        <v>0</v>
      </c>
      <c r="J109" s="96"/>
      <c r="K109" s="216">
        <f t="shared" si="14"/>
        <v>0</v>
      </c>
      <c r="L109" s="217">
        <f>IF(ISBLANK($B109),0,VLOOKUP($B109,F_Parameter!$A$2:$B$44,2,FALSE))</f>
        <v>0</v>
      </c>
      <c r="M109" s="217">
        <f>IF(ISBLANK($B109),0,VLOOKUP($B109,F_Parameter!$A$2:$C$44,3,FALSE))</f>
        <v>0</v>
      </c>
      <c r="N109" s="101"/>
      <c r="O109" s="101"/>
      <c r="P109" s="101"/>
      <c r="Q109" s="101"/>
      <c r="R109" s="101"/>
      <c r="S109" s="101"/>
      <c r="T109" s="101"/>
      <c r="U109" s="218">
        <f t="shared" ca="1" si="24"/>
        <v>0</v>
      </c>
      <c r="V109" s="218">
        <f ca="1">IF(C109=A_Stammdaten!$B$9,$K109-$W109,OFFSET(W109,0,A_Stammdaten!$B$9-2022)-$W109)</f>
        <v>0</v>
      </c>
      <c r="W109" s="218">
        <f ca="1">IFERROR(OFFSET(W109,0,A_Stammdaten!$B$9-2021),0)</f>
        <v>0</v>
      </c>
      <c r="X109" s="218">
        <f t="shared" si="15"/>
        <v>0</v>
      </c>
      <c r="Y109" s="218">
        <f t="shared" si="16"/>
        <v>0</v>
      </c>
      <c r="Z109" s="218">
        <f t="shared" si="17"/>
        <v>0</v>
      </c>
      <c r="AA109" s="218">
        <f t="shared" si="18"/>
        <v>0</v>
      </c>
      <c r="AB109" s="218">
        <f t="shared" si="19"/>
        <v>0</v>
      </c>
      <c r="AC109" s="218">
        <f t="shared" si="20"/>
        <v>0</v>
      </c>
      <c r="AD109" s="218">
        <f t="shared" si="21"/>
        <v>0</v>
      </c>
    </row>
    <row r="110" spans="1:30" s="150" customFormat="1" ht="15" x14ac:dyDescent="0.25">
      <c r="A110" s="95"/>
      <c r="B110" s="96"/>
      <c r="C110" s="97"/>
      <c r="D110" s="215"/>
      <c r="E110" s="98"/>
      <c r="F110" s="215"/>
      <c r="G110" s="98"/>
      <c r="H110" s="215"/>
      <c r="I110" s="99">
        <f t="shared" si="22"/>
        <v>0</v>
      </c>
      <c r="J110" s="96"/>
      <c r="K110" s="216">
        <f t="shared" si="14"/>
        <v>0</v>
      </c>
      <c r="L110" s="217">
        <f>IF(ISBLANK($B110),0,VLOOKUP($B110,F_Parameter!$A$2:$B$44,2,FALSE))</f>
        <v>0</v>
      </c>
      <c r="M110" s="217">
        <f>IF(ISBLANK($B110),0,VLOOKUP($B110,F_Parameter!$A$2:$C$44,3,FALSE))</f>
        <v>0</v>
      </c>
      <c r="N110" s="101"/>
      <c r="O110" s="101"/>
      <c r="P110" s="101"/>
      <c r="Q110" s="101"/>
      <c r="R110" s="101"/>
      <c r="S110" s="101"/>
      <c r="T110" s="101"/>
      <c r="U110" s="218">
        <f t="shared" ca="1" si="24"/>
        <v>0</v>
      </c>
      <c r="V110" s="218">
        <f ca="1">IF(C110=A_Stammdaten!$B$9,$K110-$W110,OFFSET(W110,0,A_Stammdaten!$B$9-2022)-$W110)</f>
        <v>0</v>
      </c>
      <c r="W110" s="218">
        <f ca="1">IFERROR(OFFSET(W110,0,A_Stammdaten!$B$9-2021),0)</f>
        <v>0</v>
      </c>
      <c r="X110" s="218">
        <f t="shared" si="15"/>
        <v>0</v>
      </c>
      <c r="Y110" s="218">
        <f t="shared" si="16"/>
        <v>0</v>
      </c>
      <c r="Z110" s="218">
        <f t="shared" si="17"/>
        <v>0</v>
      </c>
      <c r="AA110" s="218">
        <f t="shared" si="18"/>
        <v>0</v>
      </c>
      <c r="AB110" s="218">
        <f t="shared" si="19"/>
        <v>0</v>
      </c>
      <c r="AC110" s="218">
        <f t="shared" si="20"/>
        <v>0</v>
      </c>
      <c r="AD110" s="218">
        <f t="shared" si="21"/>
        <v>0</v>
      </c>
    </row>
    <row r="111" spans="1:30" s="150" customFormat="1" ht="15" x14ac:dyDescent="0.25">
      <c r="A111" s="95"/>
      <c r="B111" s="96"/>
      <c r="C111" s="97"/>
      <c r="D111" s="215"/>
      <c r="E111" s="98"/>
      <c r="F111" s="215"/>
      <c r="G111" s="98"/>
      <c r="H111" s="215"/>
      <c r="I111" s="99">
        <f t="shared" si="22"/>
        <v>0</v>
      </c>
      <c r="J111" s="96"/>
      <c r="K111" s="216">
        <f t="shared" si="14"/>
        <v>0</v>
      </c>
      <c r="L111" s="217">
        <f>IF(ISBLANK($B111),0,VLOOKUP($B111,F_Parameter!$A$2:$B$44,2,FALSE))</f>
        <v>0</v>
      </c>
      <c r="M111" s="217">
        <f>IF(ISBLANK($B111),0,VLOOKUP($B111,F_Parameter!$A$2:$C$44,3,FALSE))</f>
        <v>0</v>
      </c>
      <c r="N111" s="101"/>
      <c r="O111" s="101"/>
      <c r="P111" s="101"/>
      <c r="Q111" s="101"/>
      <c r="R111" s="101"/>
      <c r="S111" s="101"/>
      <c r="T111" s="101"/>
      <c r="U111" s="218">
        <f t="shared" ca="1" si="24"/>
        <v>0</v>
      </c>
      <c r="V111" s="218">
        <f ca="1">IF(C111=A_Stammdaten!$B$9,$K111-$W111,OFFSET(W111,0,A_Stammdaten!$B$9-2022)-$W111)</f>
        <v>0</v>
      </c>
      <c r="W111" s="218">
        <f ca="1">IFERROR(OFFSET(W111,0,A_Stammdaten!$B$9-2021),0)</f>
        <v>0</v>
      </c>
      <c r="X111" s="218">
        <f t="shared" si="15"/>
        <v>0</v>
      </c>
      <c r="Y111" s="218">
        <f t="shared" si="16"/>
        <v>0</v>
      </c>
      <c r="Z111" s="218">
        <f t="shared" si="17"/>
        <v>0</v>
      </c>
      <c r="AA111" s="218">
        <f t="shared" si="18"/>
        <v>0</v>
      </c>
      <c r="AB111" s="218">
        <f t="shared" si="19"/>
        <v>0</v>
      </c>
      <c r="AC111" s="218">
        <f t="shared" si="20"/>
        <v>0</v>
      </c>
      <c r="AD111" s="218">
        <f t="shared" si="21"/>
        <v>0</v>
      </c>
    </row>
    <row r="112" spans="1:30" s="150" customFormat="1" ht="15" x14ac:dyDescent="0.25">
      <c r="A112" s="95"/>
      <c r="B112" s="96"/>
      <c r="C112" s="97"/>
      <c r="D112" s="215"/>
      <c r="E112" s="98"/>
      <c r="F112" s="215"/>
      <c r="G112" s="98"/>
      <c r="H112" s="215"/>
      <c r="I112" s="99">
        <f t="shared" si="22"/>
        <v>0</v>
      </c>
      <c r="J112" s="96"/>
      <c r="K112" s="216">
        <f t="shared" si="14"/>
        <v>0</v>
      </c>
      <c r="L112" s="217">
        <f>IF(ISBLANK($B112),0,VLOOKUP($B112,F_Parameter!$A$2:$B$44,2,FALSE))</f>
        <v>0</v>
      </c>
      <c r="M112" s="217">
        <f>IF(ISBLANK($B112),0,VLOOKUP($B112,F_Parameter!$A$2:$C$44,3,FALSE))</f>
        <v>0</v>
      </c>
      <c r="N112" s="101"/>
      <c r="O112" s="101"/>
      <c r="P112" s="101"/>
      <c r="Q112" s="101"/>
      <c r="R112" s="101"/>
      <c r="S112" s="101"/>
      <c r="T112" s="101"/>
      <c r="U112" s="218">
        <f t="shared" ca="1" si="24"/>
        <v>0</v>
      </c>
      <c r="V112" s="218">
        <f ca="1">IF(C112=A_Stammdaten!$B$9,$K112-$W112,OFFSET(W112,0,A_Stammdaten!$B$9-2022)-$W112)</f>
        <v>0</v>
      </c>
      <c r="W112" s="218">
        <f ca="1">IFERROR(OFFSET(W112,0,A_Stammdaten!$B$9-2021),0)</f>
        <v>0</v>
      </c>
      <c r="X112" s="218">
        <f t="shared" si="15"/>
        <v>0</v>
      </c>
      <c r="Y112" s="218">
        <f t="shared" si="16"/>
        <v>0</v>
      </c>
      <c r="Z112" s="218">
        <f t="shared" si="17"/>
        <v>0</v>
      </c>
      <c r="AA112" s="218">
        <f t="shared" si="18"/>
        <v>0</v>
      </c>
      <c r="AB112" s="218">
        <f t="shared" si="19"/>
        <v>0</v>
      </c>
      <c r="AC112" s="218">
        <f t="shared" si="20"/>
        <v>0</v>
      </c>
      <c r="AD112" s="218">
        <f t="shared" si="21"/>
        <v>0</v>
      </c>
    </row>
    <row r="113" spans="1:30" s="150" customFormat="1" ht="15" x14ac:dyDescent="0.25">
      <c r="A113" s="95"/>
      <c r="B113" s="96"/>
      <c r="C113" s="97"/>
      <c r="D113" s="215"/>
      <c r="E113" s="98"/>
      <c r="F113" s="215"/>
      <c r="G113" s="98"/>
      <c r="H113" s="215"/>
      <c r="I113" s="99">
        <f t="shared" si="22"/>
        <v>0</v>
      </c>
      <c r="J113" s="96"/>
      <c r="K113" s="216">
        <f t="shared" si="14"/>
        <v>0</v>
      </c>
      <c r="L113" s="217">
        <f>IF(ISBLANK($B113),0,VLOOKUP($B113,F_Parameter!$A$2:$B$44,2,FALSE))</f>
        <v>0</v>
      </c>
      <c r="M113" s="217">
        <f>IF(ISBLANK($B113),0,VLOOKUP($B113,F_Parameter!$A$2:$C$44,3,FALSE))</f>
        <v>0</v>
      </c>
      <c r="N113" s="101"/>
      <c r="O113" s="101"/>
      <c r="P113" s="101"/>
      <c r="Q113" s="101"/>
      <c r="R113" s="101"/>
      <c r="S113" s="101"/>
      <c r="T113" s="101"/>
      <c r="U113" s="218">
        <f t="shared" ca="1" si="24"/>
        <v>0</v>
      </c>
      <c r="V113" s="218">
        <f ca="1">IF(C113=A_Stammdaten!$B$9,$K113-$W113,OFFSET(W113,0,A_Stammdaten!$B$9-2022)-$W113)</f>
        <v>0</v>
      </c>
      <c r="W113" s="218">
        <f ca="1">IFERROR(OFFSET(W113,0,A_Stammdaten!$B$9-2021),0)</f>
        <v>0</v>
      </c>
      <c r="X113" s="218">
        <f t="shared" si="15"/>
        <v>0</v>
      </c>
      <c r="Y113" s="218">
        <f t="shared" si="16"/>
        <v>0</v>
      </c>
      <c r="Z113" s="218">
        <f t="shared" si="17"/>
        <v>0</v>
      </c>
      <c r="AA113" s="218">
        <f t="shared" si="18"/>
        <v>0</v>
      </c>
      <c r="AB113" s="218">
        <f t="shared" si="19"/>
        <v>0</v>
      </c>
      <c r="AC113" s="218">
        <f t="shared" si="20"/>
        <v>0</v>
      </c>
      <c r="AD113" s="218">
        <f t="shared" si="21"/>
        <v>0</v>
      </c>
    </row>
    <row r="114" spans="1:30" s="150" customFormat="1" ht="15" x14ac:dyDescent="0.25">
      <c r="A114" s="95"/>
      <c r="B114" s="96"/>
      <c r="C114" s="97"/>
      <c r="D114" s="215"/>
      <c r="E114" s="98"/>
      <c r="F114" s="215"/>
      <c r="G114" s="98"/>
      <c r="H114" s="215"/>
      <c r="I114" s="99">
        <f t="shared" si="22"/>
        <v>0</v>
      </c>
      <c r="J114" s="96"/>
      <c r="K114" s="216">
        <f t="shared" si="14"/>
        <v>0</v>
      </c>
      <c r="L114" s="217">
        <f>IF(ISBLANK($B114),0,VLOOKUP($B114,F_Parameter!$A$2:$B$44,2,FALSE))</f>
        <v>0</v>
      </c>
      <c r="M114" s="217">
        <f>IF(ISBLANK($B114),0,VLOOKUP($B114,F_Parameter!$A$2:$C$44,3,FALSE))</f>
        <v>0</v>
      </c>
      <c r="N114" s="101"/>
      <c r="O114" s="101"/>
      <c r="P114" s="101"/>
      <c r="Q114" s="101"/>
      <c r="R114" s="101"/>
      <c r="S114" s="101"/>
      <c r="T114" s="101"/>
      <c r="U114" s="218">
        <f t="shared" ca="1" si="24"/>
        <v>0</v>
      </c>
      <c r="V114" s="218">
        <f ca="1">IF(C114=A_Stammdaten!$B$9,$K114-$W114,OFFSET(W114,0,A_Stammdaten!$B$9-2022)-$W114)</f>
        <v>0</v>
      </c>
      <c r="W114" s="218">
        <f ca="1">IFERROR(OFFSET(W114,0,A_Stammdaten!$B$9-2021),0)</f>
        <v>0</v>
      </c>
      <c r="X114" s="218">
        <f t="shared" si="15"/>
        <v>0</v>
      </c>
      <c r="Y114" s="218">
        <f t="shared" si="16"/>
        <v>0</v>
      </c>
      <c r="Z114" s="218">
        <f t="shared" si="17"/>
        <v>0</v>
      </c>
      <c r="AA114" s="218">
        <f t="shared" si="18"/>
        <v>0</v>
      </c>
      <c r="AB114" s="218">
        <f t="shared" si="19"/>
        <v>0</v>
      </c>
      <c r="AC114" s="218">
        <f t="shared" si="20"/>
        <v>0</v>
      </c>
      <c r="AD114" s="218">
        <f t="shared" si="21"/>
        <v>0</v>
      </c>
    </row>
    <row r="115" spans="1:30" s="150" customFormat="1" ht="15" x14ac:dyDescent="0.25">
      <c r="A115" s="95"/>
      <c r="B115" s="96"/>
      <c r="C115" s="97"/>
      <c r="D115" s="215"/>
      <c r="E115" s="98"/>
      <c r="F115" s="215"/>
      <c r="G115" s="98"/>
      <c r="H115" s="215"/>
      <c r="I115" s="99">
        <f t="shared" si="22"/>
        <v>0</v>
      </c>
      <c r="J115" s="96"/>
      <c r="K115" s="216">
        <f t="shared" si="14"/>
        <v>0</v>
      </c>
      <c r="L115" s="217">
        <f>IF(ISBLANK($B115),0,VLOOKUP($B115,F_Parameter!$A$2:$B$44,2,FALSE))</f>
        <v>0</v>
      </c>
      <c r="M115" s="217">
        <f>IF(ISBLANK($B115),0,VLOOKUP($B115,F_Parameter!$A$2:$C$44,3,FALSE))</f>
        <v>0</v>
      </c>
      <c r="N115" s="101"/>
      <c r="O115" s="101"/>
      <c r="P115" s="101"/>
      <c r="Q115" s="101"/>
      <c r="R115" s="101"/>
      <c r="S115" s="101"/>
      <c r="T115" s="101"/>
      <c r="U115" s="218">
        <f t="shared" ca="1" si="24"/>
        <v>0</v>
      </c>
      <c r="V115" s="218">
        <f ca="1">IF(C115=A_Stammdaten!$B$9,$K115-$W115,OFFSET(W115,0,A_Stammdaten!$B$9-2022)-$W115)</f>
        <v>0</v>
      </c>
      <c r="W115" s="218">
        <f ca="1">IFERROR(OFFSET(W115,0,A_Stammdaten!$B$9-2021),0)</f>
        <v>0</v>
      </c>
      <c r="X115" s="218">
        <f t="shared" si="15"/>
        <v>0</v>
      </c>
      <c r="Y115" s="218">
        <f t="shared" si="16"/>
        <v>0</v>
      </c>
      <c r="Z115" s="218">
        <f t="shared" si="17"/>
        <v>0</v>
      </c>
      <c r="AA115" s="218">
        <f t="shared" si="18"/>
        <v>0</v>
      </c>
      <c r="AB115" s="218">
        <f t="shared" si="19"/>
        <v>0</v>
      </c>
      <c r="AC115" s="218">
        <f t="shared" si="20"/>
        <v>0</v>
      </c>
      <c r="AD115" s="218">
        <f t="shared" si="21"/>
        <v>0</v>
      </c>
    </row>
    <row r="116" spans="1:30" s="150" customFormat="1" ht="15" x14ac:dyDescent="0.25">
      <c r="A116" s="95"/>
      <c r="B116" s="96"/>
      <c r="C116" s="97"/>
      <c r="D116" s="215"/>
      <c r="E116" s="98"/>
      <c r="F116" s="215"/>
      <c r="G116" s="98"/>
      <c r="H116" s="215"/>
      <c r="I116" s="99">
        <f t="shared" si="22"/>
        <v>0</v>
      </c>
      <c r="J116" s="96"/>
      <c r="K116" s="216">
        <f t="shared" si="14"/>
        <v>0</v>
      </c>
      <c r="L116" s="217">
        <f>IF(ISBLANK($B116),0,VLOOKUP($B116,F_Parameter!$A$2:$B$44,2,FALSE))</f>
        <v>0</v>
      </c>
      <c r="M116" s="217">
        <f>IF(ISBLANK($B116),0,VLOOKUP($B116,F_Parameter!$A$2:$C$44,3,FALSE))</f>
        <v>0</v>
      </c>
      <c r="N116" s="101"/>
      <c r="O116" s="101"/>
      <c r="P116" s="101"/>
      <c r="Q116" s="101"/>
      <c r="R116" s="101"/>
      <c r="S116" s="101"/>
      <c r="T116" s="101"/>
      <c r="U116" s="218">
        <f t="shared" ca="1" si="24"/>
        <v>0</v>
      </c>
      <c r="V116" s="218">
        <f ca="1">IF(C116=A_Stammdaten!$B$9,$K116-$W116,OFFSET(W116,0,A_Stammdaten!$B$9-2022)-$W116)</f>
        <v>0</v>
      </c>
      <c r="W116" s="218">
        <f ca="1">IFERROR(OFFSET(W116,0,A_Stammdaten!$B$9-2021),0)</f>
        <v>0</v>
      </c>
      <c r="X116" s="218">
        <f t="shared" si="15"/>
        <v>0</v>
      </c>
      <c r="Y116" s="218">
        <f t="shared" si="16"/>
        <v>0</v>
      </c>
      <c r="Z116" s="218">
        <f t="shared" si="17"/>
        <v>0</v>
      </c>
      <c r="AA116" s="218">
        <f t="shared" si="18"/>
        <v>0</v>
      </c>
      <c r="AB116" s="218">
        <f t="shared" si="19"/>
        <v>0</v>
      </c>
      <c r="AC116" s="218">
        <f t="shared" si="20"/>
        <v>0</v>
      </c>
      <c r="AD116" s="218">
        <f t="shared" si="21"/>
        <v>0</v>
      </c>
    </row>
    <row r="117" spans="1:30" s="150" customFormat="1" ht="15" x14ac:dyDescent="0.25">
      <c r="A117" s="95"/>
      <c r="B117" s="96"/>
      <c r="C117" s="97"/>
      <c r="D117" s="215"/>
      <c r="E117" s="98"/>
      <c r="F117" s="215"/>
      <c r="G117" s="98"/>
      <c r="H117" s="215"/>
      <c r="I117" s="99">
        <f t="shared" si="22"/>
        <v>0</v>
      </c>
      <c r="J117" s="96"/>
      <c r="K117" s="216">
        <f t="shared" si="14"/>
        <v>0</v>
      </c>
      <c r="L117" s="217">
        <f>IF(ISBLANK($B117),0,VLOOKUP($B117,F_Parameter!$A$2:$B$44,2,FALSE))</f>
        <v>0</v>
      </c>
      <c r="M117" s="217">
        <f>IF(ISBLANK($B117),0,VLOOKUP($B117,F_Parameter!$A$2:$C$44,3,FALSE))</f>
        <v>0</v>
      </c>
      <c r="N117" s="101"/>
      <c r="O117" s="101"/>
      <c r="P117" s="101"/>
      <c r="Q117" s="101"/>
      <c r="R117" s="101"/>
      <c r="S117" s="101"/>
      <c r="T117" s="101"/>
      <c r="U117" s="218">
        <f t="shared" ca="1" si="24"/>
        <v>0</v>
      </c>
      <c r="V117" s="218">
        <f ca="1">IF(C117=A_Stammdaten!$B$9,$K117-$W117,OFFSET(W117,0,A_Stammdaten!$B$9-2022)-$W117)</f>
        <v>0</v>
      </c>
      <c r="W117" s="218">
        <f ca="1">IFERROR(OFFSET(W117,0,A_Stammdaten!$B$9-2021),0)</f>
        <v>0</v>
      </c>
      <c r="X117" s="218">
        <f t="shared" si="15"/>
        <v>0</v>
      </c>
      <c r="Y117" s="218">
        <f t="shared" si="16"/>
        <v>0</v>
      </c>
      <c r="Z117" s="218">
        <f t="shared" si="17"/>
        <v>0</v>
      </c>
      <c r="AA117" s="218">
        <f t="shared" si="18"/>
        <v>0</v>
      </c>
      <c r="AB117" s="218">
        <f t="shared" si="19"/>
        <v>0</v>
      </c>
      <c r="AC117" s="218">
        <f t="shared" si="20"/>
        <v>0</v>
      </c>
      <c r="AD117" s="218">
        <f t="shared" si="21"/>
        <v>0</v>
      </c>
    </row>
    <row r="118" spans="1:30" s="150" customFormat="1" ht="15" x14ac:dyDescent="0.25">
      <c r="A118" s="95"/>
      <c r="B118" s="96"/>
      <c r="C118" s="97"/>
      <c r="D118" s="215"/>
      <c r="E118" s="98"/>
      <c r="F118" s="215"/>
      <c r="G118" s="98"/>
      <c r="H118" s="215"/>
      <c r="I118" s="99">
        <f t="shared" si="22"/>
        <v>0</v>
      </c>
      <c r="J118" s="96"/>
      <c r="K118" s="216">
        <f t="shared" si="14"/>
        <v>0</v>
      </c>
      <c r="L118" s="217">
        <f>IF(ISBLANK($B118),0,VLOOKUP($B118,F_Parameter!$A$2:$B$44,2,FALSE))</f>
        <v>0</v>
      </c>
      <c r="M118" s="217">
        <f>IF(ISBLANK($B118),0,VLOOKUP($B118,F_Parameter!$A$2:$C$44,3,FALSE))</f>
        <v>0</v>
      </c>
      <c r="N118" s="101"/>
      <c r="O118" s="101"/>
      <c r="P118" s="101"/>
      <c r="Q118" s="101"/>
      <c r="R118" s="101"/>
      <c r="S118" s="101"/>
      <c r="T118" s="101"/>
      <c r="U118" s="218">
        <f t="shared" ca="1" si="24"/>
        <v>0</v>
      </c>
      <c r="V118" s="218">
        <f ca="1">IF(C118=A_Stammdaten!$B$9,$K118-$W118,OFFSET(W118,0,A_Stammdaten!$B$9-2022)-$W118)</f>
        <v>0</v>
      </c>
      <c r="W118" s="218">
        <f ca="1">IFERROR(OFFSET(W118,0,A_Stammdaten!$B$9-2021),0)</f>
        <v>0</v>
      </c>
      <c r="X118" s="218">
        <f t="shared" si="15"/>
        <v>0</v>
      </c>
      <c r="Y118" s="218">
        <f t="shared" si="16"/>
        <v>0</v>
      </c>
      <c r="Z118" s="218">
        <f t="shared" si="17"/>
        <v>0</v>
      </c>
      <c r="AA118" s="218">
        <f t="shared" si="18"/>
        <v>0</v>
      </c>
      <c r="AB118" s="218">
        <f t="shared" si="19"/>
        <v>0</v>
      </c>
      <c r="AC118" s="218">
        <f t="shared" si="20"/>
        <v>0</v>
      </c>
      <c r="AD118" s="218">
        <f t="shared" si="21"/>
        <v>0</v>
      </c>
    </row>
    <row r="119" spans="1:30" s="150" customFormat="1" ht="15" x14ac:dyDescent="0.25">
      <c r="A119" s="95"/>
      <c r="B119" s="96"/>
      <c r="C119" s="97"/>
      <c r="D119" s="215"/>
      <c r="E119" s="98"/>
      <c r="F119" s="215"/>
      <c r="G119" s="98"/>
      <c r="H119" s="215"/>
      <c r="I119" s="99">
        <f t="shared" si="22"/>
        <v>0</v>
      </c>
      <c r="J119" s="96"/>
      <c r="K119" s="216">
        <f t="shared" si="14"/>
        <v>0</v>
      </c>
      <c r="L119" s="217">
        <f>IF(ISBLANK($B119),0,VLOOKUP($B119,F_Parameter!$A$2:$B$44,2,FALSE))</f>
        <v>0</v>
      </c>
      <c r="M119" s="217">
        <f>IF(ISBLANK($B119),0,VLOOKUP($B119,F_Parameter!$A$2:$C$44,3,FALSE))</f>
        <v>0</v>
      </c>
      <c r="N119" s="101"/>
      <c r="O119" s="101"/>
      <c r="P119" s="101"/>
      <c r="Q119" s="101"/>
      <c r="R119" s="101"/>
      <c r="S119" s="101"/>
      <c r="T119" s="101"/>
      <c r="U119" s="218">
        <f t="shared" ca="1" si="24"/>
        <v>0</v>
      </c>
      <c r="V119" s="218">
        <f ca="1">IF(C119=A_Stammdaten!$B$9,$K119-$W119,OFFSET(W119,0,A_Stammdaten!$B$9-2022)-$W119)</f>
        <v>0</v>
      </c>
      <c r="W119" s="218">
        <f ca="1">IFERROR(OFFSET(W119,0,A_Stammdaten!$B$9-2021),0)</f>
        <v>0</v>
      </c>
      <c r="X119" s="218">
        <f t="shared" si="15"/>
        <v>0</v>
      </c>
      <c r="Y119" s="218">
        <f t="shared" si="16"/>
        <v>0</v>
      </c>
      <c r="Z119" s="218">
        <f t="shared" si="17"/>
        <v>0</v>
      </c>
      <c r="AA119" s="218">
        <f t="shared" si="18"/>
        <v>0</v>
      </c>
      <c r="AB119" s="218">
        <f t="shared" si="19"/>
        <v>0</v>
      </c>
      <c r="AC119" s="218">
        <f t="shared" si="20"/>
        <v>0</v>
      </c>
      <c r="AD119" s="218">
        <f t="shared" si="21"/>
        <v>0</v>
      </c>
    </row>
    <row r="120" spans="1:30" s="150" customFormat="1" ht="15" x14ac:dyDescent="0.25">
      <c r="A120" s="95"/>
      <c r="B120" s="96"/>
      <c r="C120" s="97"/>
      <c r="D120" s="215"/>
      <c r="E120" s="98"/>
      <c r="F120" s="215"/>
      <c r="G120" s="98"/>
      <c r="H120" s="215"/>
      <c r="I120" s="99">
        <f t="shared" si="22"/>
        <v>0</v>
      </c>
      <c r="J120" s="96"/>
      <c r="K120" s="216">
        <f t="shared" si="14"/>
        <v>0</v>
      </c>
      <c r="L120" s="217">
        <f>IF(ISBLANK($B120),0,VLOOKUP($B120,F_Parameter!$A$2:$B$44,2,FALSE))</f>
        <v>0</v>
      </c>
      <c r="M120" s="217">
        <f>IF(ISBLANK($B120),0,VLOOKUP($B120,F_Parameter!$A$2:$C$44,3,FALSE))</f>
        <v>0</v>
      </c>
      <c r="N120" s="101"/>
      <c r="O120" s="101"/>
      <c r="P120" s="101"/>
      <c r="Q120" s="101"/>
      <c r="R120" s="101"/>
      <c r="S120" s="101"/>
      <c r="T120" s="101"/>
      <c r="U120" s="218">
        <f t="shared" ca="1" si="24"/>
        <v>0</v>
      </c>
      <c r="V120" s="218">
        <f ca="1">IF(C120=A_Stammdaten!$B$9,$K120-$W120,OFFSET(W120,0,A_Stammdaten!$B$9-2022)-$W120)</f>
        <v>0</v>
      </c>
      <c r="W120" s="218">
        <f ca="1">IFERROR(OFFSET(W120,0,A_Stammdaten!$B$9-2021),0)</f>
        <v>0</v>
      </c>
      <c r="X120" s="218">
        <f t="shared" si="15"/>
        <v>0</v>
      </c>
      <c r="Y120" s="218">
        <f t="shared" si="16"/>
        <v>0</v>
      </c>
      <c r="Z120" s="218">
        <f t="shared" si="17"/>
        <v>0</v>
      </c>
      <c r="AA120" s="218">
        <f t="shared" si="18"/>
        <v>0</v>
      </c>
      <c r="AB120" s="218">
        <f t="shared" si="19"/>
        <v>0</v>
      </c>
      <c r="AC120" s="218">
        <f t="shared" si="20"/>
        <v>0</v>
      </c>
      <c r="AD120" s="218">
        <f t="shared" si="21"/>
        <v>0</v>
      </c>
    </row>
    <row r="121" spans="1:30" s="150" customFormat="1" ht="15" x14ac:dyDescent="0.25">
      <c r="A121" s="95"/>
      <c r="B121" s="96"/>
      <c r="C121" s="97"/>
      <c r="D121" s="215"/>
      <c r="E121" s="98"/>
      <c r="F121" s="215"/>
      <c r="G121" s="98"/>
      <c r="H121" s="215"/>
      <c r="I121" s="99">
        <f t="shared" si="22"/>
        <v>0</v>
      </c>
      <c r="J121" s="96"/>
      <c r="K121" s="216">
        <f t="shared" si="14"/>
        <v>0</v>
      </c>
      <c r="L121" s="217">
        <f>IF(ISBLANK($B121),0,VLOOKUP($B121,F_Parameter!$A$2:$B$44,2,FALSE))</f>
        <v>0</v>
      </c>
      <c r="M121" s="217">
        <f>IF(ISBLANK($B121),0,VLOOKUP($B121,F_Parameter!$A$2:$C$44,3,FALSE))</f>
        <v>0</v>
      </c>
      <c r="N121" s="101"/>
      <c r="O121" s="101"/>
      <c r="P121" s="101"/>
      <c r="Q121" s="101"/>
      <c r="R121" s="101"/>
      <c r="S121" s="101"/>
      <c r="T121" s="101"/>
      <c r="U121" s="218">
        <f t="shared" ca="1" si="24"/>
        <v>0</v>
      </c>
      <c r="V121" s="218">
        <f ca="1">IF(C121=A_Stammdaten!$B$9,$K121-$W121,OFFSET(W121,0,A_Stammdaten!$B$9-2022)-$W121)</f>
        <v>0</v>
      </c>
      <c r="W121" s="218">
        <f ca="1">IFERROR(OFFSET(W121,0,A_Stammdaten!$B$9-2021),0)</f>
        <v>0</v>
      </c>
      <c r="X121" s="218">
        <f t="shared" si="15"/>
        <v>0</v>
      </c>
      <c r="Y121" s="218">
        <f t="shared" si="16"/>
        <v>0</v>
      </c>
      <c r="Z121" s="218">
        <f t="shared" si="17"/>
        <v>0</v>
      </c>
      <c r="AA121" s="218">
        <f t="shared" si="18"/>
        <v>0</v>
      </c>
      <c r="AB121" s="218">
        <f t="shared" si="19"/>
        <v>0</v>
      </c>
      <c r="AC121" s="218">
        <f t="shared" si="20"/>
        <v>0</v>
      </c>
      <c r="AD121" s="218">
        <f t="shared" si="21"/>
        <v>0</v>
      </c>
    </row>
    <row r="122" spans="1:30" s="150" customFormat="1" ht="15" x14ac:dyDescent="0.25">
      <c r="A122" s="95"/>
      <c r="B122" s="96"/>
      <c r="C122" s="97"/>
      <c r="D122" s="215"/>
      <c r="E122" s="98"/>
      <c r="F122" s="215"/>
      <c r="G122" s="98"/>
      <c r="H122" s="215"/>
      <c r="I122" s="99">
        <f t="shared" si="22"/>
        <v>0</v>
      </c>
      <c r="J122" s="96"/>
      <c r="K122" s="216">
        <f t="shared" si="14"/>
        <v>0</v>
      </c>
      <c r="L122" s="217">
        <f>IF(ISBLANK($B122),0,VLOOKUP($B122,F_Parameter!$A$2:$B$44,2,FALSE))</f>
        <v>0</v>
      </c>
      <c r="M122" s="217">
        <f>IF(ISBLANK($B122),0,VLOOKUP($B122,F_Parameter!$A$2:$C$44,3,FALSE))</f>
        <v>0</v>
      </c>
      <c r="N122" s="101"/>
      <c r="O122" s="101"/>
      <c r="P122" s="101"/>
      <c r="Q122" s="101"/>
      <c r="R122" s="101"/>
      <c r="S122" s="101"/>
      <c r="T122" s="101"/>
      <c r="U122" s="218">
        <f t="shared" ca="1" si="24"/>
        <v>0</v>
      </c>
      <c r="V122" s="218">
        <f ca="1">IF(C122=A_Stammdaten!$B$9,$K122-$W122,OFFSET(W122,0,A_Stammdaten!$B$9-2022)-$W122)</f>
        <v>0</v>
      </c>
      <c r="W122" s="218">
        <f ca="1">IFERROR(OFFSET(W122,0,A_Stammdaten!$B$9-2021),0)</f>
        <v>0</v>
      </c>
      <c r="X122" s="218">
        <f t="shared" si="15"/>
        <v>0</v>
      </c>
      <c r="Y122" s="218">
        <f t="shared" si="16"/>
        <v>0</v>
      </c>
      <c r="Z122" s="218">
        <f t="shared" si="17"/>
        <v>0</v>
      </c>
      <c r="AA122" s="218">
        <f t="shared" si="18"/>
        <v>0</v>
      </c>
      <c r="AB122" s="218">
        <f t="shared" si="19"/>
        <v>0</v>
      </c>
      <c r="AC122" s="218">
        <f t="shared" si="20"/>
        <v>0</v>
      </c>
      <c r="AD122" s="218">
        <f t="shared" si="21"/>
        <v>0</v>
      </c>
    </row>
    <row r="123" spans="1:30" s="150" customFormat="1" ht="15" x14ac:dyDescent="0.25">
      <c r="A123" s="95"/>
      <c r="B123" s="96"/>
      <c r="C123" s="97"/>
      <c r="D123" s="215"/>
      <c r="E123" s="98"/>
      <c r="F123" s="215"/>
      <c r="G123" s="98"/>
      <c r="H123" s="215"/>
      <c r="I123" s="99">
        <f t="shared" si="22"/>
        <v>0</v>
      </c>
      <c r="J123" s="96"/>
      <c r="K123" s="216">
        <f t="shared" si="14"/>
        <v>0</v>
      </c>
      <c r="L123" s="217">
        <f>IF(ISBLANK($B123),0,VLOOKUP($B123,F_Parameter!$A$2:$B$44,2,FALSE))</f>
        <v>0</v>
      </c>
      <c r="M123" s="217">
        <f>IF(ISBLANK($B123),0,VLOOKUP($B123,F_Parameter!$A$2:$C$44,3,FALSE))</f>
        <v>0</v>
      </c>
      <c r="N123" s="101"/>
      <c r="O123" s="101"/>
      <c r="P123" s="101"/>
      <c r="Q123" s="101"/>
      <c r="R123" s="101"/>
      <c r="S123" s="101"/>
      <c r="T123" s="101"/>
      <c r="U123" s="218">
        <f t="shared" ca="1" si="24"/>
        <v>0</v>
      </c>
      <c r="V123" s="218">
        <f ca="1">IF(C123=A_Stammdaten!$B$9,$K123-$W123,OFFSET(W123,0,A_Stammdaten!$B$9-2022)-$W123)</f>
        <v>0</v>
      </c>
      <c r="W123" s="218">
        <f ca="1">IFERROR(OFFSET(W123,0,A_Stammdaten!$B$9-2021),0)</f>
        <v>0</v>
      </c>
      <c r="X123" s="218">
        <f t="shared" si="15"/>
        <v>0</v>
      </c>
      <c r="Y123" s="218">
        <f t="shared" si="16"/>
        <v>0</v>
      </c>
      <c r="Z123" s="218">
        <f t="shared" si="17"/>
        <v>0</v>
      </c>
      <c r="AA123" s="218">
        <f t="shared" si="18"/>
        <v>0</v>
      </c>
      <c r="AB123" s="218">
        <f t="shared" si="19"/>
        <v>0</v>
      </c>
      <c r="AC123" s="218">
        <f t="shared" si="20"/>
        <v>0</v>
      </c>
      <c r="AD123" s="218">
        <f t="shared" si="21"/>
        <v>0</v>
      </c>
    </row>
    <row r="124" spans="1:30" s="150" customFormat="1" ht="15" x14ac:dyDescent="0.25">
      <c r="A124" s="95"/>
      <c r="B124" s="96"/>
      <c r="C124" s="97"/>
      <c r="D124" s="215"/>
      <c r="E124" s="98"/>
      <c r="F124" s="215"/>
      <c r="G124" s="98"/>
      <c r="H124" s="215"/>
      <c r="I124" s="99">
        <f t="shared" si="22"/>
        <v>0</v>
      </c>
      <c r="J124" s="96"/>
      <c r="K124" s="216">
        <f t="shared" si="14"/>
        <v>0</v>
      </c>
      <c r="L124" s="217">
        <f>IF(ISBLANK($B124),0,VLOOKUP($B124,F_Parameter!$A$2:$B$44,2,FALSE))</f>
        <v>0</v>
      </c>
      <c r="M124" s="217">
        <f>IF(ISBLANK($B124),0,VLOOKUP($B124,F_Parameter!$A$2:$C$44,3,FALSE))</f>
        <v>0</v>
      </c>
      <c r="N124" s="101"/>
      <c r="O124" s="101"/>
      <c r="P124" s="101"/>
      <c r="Q124" s="101"/>
      <c r="R124" s="101"/>
      <c r="S124" s="101"/>
      <c r="T124" s="101"/>
      <c r="U124" s="218">
        <f t="shared" ca="1" si="24"/>
        <v>0</v>
      </c>
      <c r="V124" s="218">
        <f ca="1">IF(C124=A_Stammdaten!$B$9,$K124-$W124,OFFSET(W124,0,A_Stammdaten!$B$9-2022)-$W124)</f>
        <v>0</v>
      </c>
      <c r="W124" s="218">
        <f ca="1">IFERROR(OFFSET(W124,0,A_Stammdaten!$B$9-2021),0)</f>
        <v>0</v>
      </c>
      <c r="X124" s="218">
        <f t="shared" si="15"/>
        <v>0</v>
      </c>
      <c r="Y124" s="218">
        <f t="shared" si="16"/>
        <v>0</v>
      </c>
      <c r="Z124" s="218">
        <f t="shared" si="17"/>
        <v>0</v>
      </c>
      <c r="AA124" s="218">
        <f t="shared" si="18"/>
        <v>0</v>
      </c>
      <c r="AB124" s="218">
        <f t="shared" si="19"/>
        <v>0</v>
      </c>
      <c r="AC124" s="218">
        <f t="shared" si="20"/>
        <v>0</v>
      </c>
      <c r="AD124" s="218">
        <f t="shared" si="21"/>
        <v>0</v>
      </c>
    </row>
    <row r="125" spans="1:30" s="150" customFormat="1" ht="15" x14ac:dyDescent="0.25">
      <c r="A125" s="95"/>
      <c r="B125" s="96"/>
      <c r="C125" s="97"/>
      <c r="D125" s="215"/>
      <c r="E125" s="98"/>
      <c r="F125" s="215"/>
      <c r="G125" s="98"/>
      <c r="H125" s="215"/>
      <c r="I125" s="99">
        <f t="shared" si="22"/>
        <v>0</v>
      </c>
      <c r="J125" s="96"/>
      <c r="K125" s="216">
        <f t="shared" si="14"/>
        <v>0</v>
      </c>
      <c r="L125" s="217">
        <f>IF(ISBLANK($B125),0,VLOOKUP($B125,F_Parameter!$A$2:$B$44,2,FALSE))</f>
        <v>0</v>
      </c>
      <c r="M125" s="217">
        <f>IF(ISBLANK($B125),0,VLOOKUP($B125,F_Parameter!$A$2:$C$44,3,FALSE))</f>
        <v>0</v>
      </c>
      <c r="N125" s="101"/>
      <c r="O125" s="101"/>
      <c r="P125" s="101"/>
      <c r="Q125" s="101"/>
      <c r="R125" s="101"/>
      <c r="S125" s="101"/>
      <c r="T125" s="101"/>
      <c r="U125" s="218">
        <f t="shared" ca="1" si="24"/>
        <v>0</v>
      </c>
      <c r="V125" s="218">
        <f ca="1">IF(C125=A_Stammdaten!$B$9,$K125-$W125,OFFSET(W125,0,A_Stammdaten!$B$9-2022)-$W125)</f>
        <v>0</v>
      </c>
      <c r="W125" s="218">
        <f ca="1">IFERROR(OFFSET(W125,0,A_Stammdaten!$B$9-2021),0)</f>
        <v>0</v>
      </c>
      <c r="X125" s="218">
        <f t="shared" si="15"/>
        <v>0</v>
      </c>
      <c r="Y125" s="218">
        <f t="shared" si="16"/>
        <v>0</v>
      </c>
      <c r="Z125" s="218">
        <f t="shared" si="17"/>
        <v>0</v>
      </c>
      <c r="AA125" s="218">
        <f t="shared" si="18"/>
        <v>0</v>
      </c>
      <c r="AB125" s="218">
        <f t="shared" si="19"/>
        <v>0</v>
      </c>
      <c r="AC125" s="218">
        <f t="shared" si="20"/>
        <v>0</v>
      </c>
      <c r="AD125" s="218">
        <f t="shared" si="21"/>
        <v>0</v>
      </c>
    </row>
    <row r="126" spans="1:30" s="150" customFormat="1" ht="15" x14ac:dyDescent="0.25">
      <c r="A126" s="95"/>
      <c r="B126" s="96"/>
      <c r="C126" s="97"/>
      <c r="D126" s="215"/>
      <c r="E126" s="98"/>
      <c r="F126" s="215"/>
      <c r="G126" s="98"/>
      <c r="H126" s="215"/>
      <c r="I126" s="99">
        <f t="shared" si="22"/>
        <v>0</v>
      </c>
      <c r="J126" s="96"/>
      <c r="K126" s="216">
        <f t="shared" si="14"/>
        <v>0</v>
      </c>
      <c r="L126" s="217">
        <f>IF(ISBLANK($B126),0,VLOOKUP($B126,F_Parameter!$A$2:$B$44,2,FALSE))</f>
        <v>0</v>
      </c>
      <c r="M126" s="217">
        <f>IF(ISBLANK($B126),0,VLOOKUP($B126,F_Parameter!$A$2:$C$44,3,FALSE))</f>
        <v>0</v>
      </c>
      <c r="N126" s="101"/>
      <c r="O126" s="101"/>
      <c r="P126" s="101"/>
      <c r="Q126" s="101"/>
      <c r="R126" s="101"/>
      <c r="S126" s="101"/>
      <c r="T126" s="101"/>
      <c r="U126" s="218">
        <f t="shared" ca="1" si="24"/>
        <v>0</v>
      </c>
      <c r="V126" s="218">
        <f ca="1">IF(C126=A_Stammdaten!$B$9,$K126-$W126,OFFSET(W126,0,A_Stammdaten!$B$9-2022)-$W126)</f>
        <v>0</v>
      </c>
      <c r="W126" s="218">
        <f ca="1">IFERROR(OFFSET(W126,0,A_Stammdaten!$B$9-2021),0)</f>
        <v>0</v>
      </c>
      <c r="X126" s="218">
        <f t="shared" si="15"/>
        <v>0</v>
      </c>
      <c r="Y126" s="218">
        <f t="shared" si="16"/>
        <v>0</v>
      </c>
      <c r="Z126" s="218">
        <f t="shared" si="17"/>
        <v>0</v>
      </c>
      <c r="AA126" s="218">
        <f t="shared" si="18"/>
        <v>0</v>
      </c>
      <c r="AB126" s="218">
        <f t="shared" si="19"/>
        <v>0</v>
      </c>
      <c r="AC126" s="218">
        <f t="shared" si="20"/>
        <v>0</v>
      </c>
      <c r="AD126" s="218">
        <f t="shared" si="21"/>
        <v>0</v>
      </c>
    </row>
    <row r="127" spans="1:30" s="150" customFormat="1" ht="15" x14ac:dyDescent="0.25">
      <c r="A127" s="95"/>
      <c r="B127" s="96"/>
      <c r="C127" s="97"/>
      <c r="D127" s="215"/>
      <c r="E127" s="98"/>
      <c r="F127" s="215"/>
      <c r="G127" s="98"/>
      <c r="H127" s="215"/>
      <c r="I127" s="99">
        <f t="shared" si="22"/>
        <v>0</v>
      </c>
      <c r="J127" s="96"/>
      <c r="K127" s="216">
        <f t="shared" si="14"/>
        <v>0</v>
      </c>
      <c r="L127" s="217">
        <f>IF(ISBLANK($B127),0,VLOOKUP($B127,F_Parameter!$A$2:$B$44,2,FALSE))</f>
        <v>0</v>
      </c>
      <c r="M127" s="217">
        <f>IF(ISBLANK($B127),0,VLOOKUP($B127,F_Parameter!$A$2:$C$44,3,FALSE))</f>
        <v>0</v>
      </c>
      <c r="N127" s="101"/>
      <c r="O127" s="101"/>
      <c r="P127" s="101"/>
      <c r="Q127" s="101"/>
      <c r="R127" s="101"/>
      <c r="S127" s="101"/>
      <c r="T127" s="101"/>
      <c r="U127" s="218">
        <f t="shared" ca="1" si="24"/>
        <v>0</v>
      </c>
      <c r="V127" s="218">
        <f ca="1">IF(C127=A_Stammdaten!$B$9,$K127-$W127,OFFSET(W127,0,A_Stammdaten!$B$9-2022)-$W127)</f>
        <v>0</v>
      </c>
      <c r="W127" s="218">
        <f ca="1">IFERROR(OFFSET(W127,0,A_Stammdaten!$B$9-2021),0)</f>
        <v>0</v>
      </c>
      <c r="X127" s="218">
        <f t="shared" si="15"/>
        <v>0</v>
      </c>
      <c r="Y127" s="218">
        <f t="shared" si="16"/>
        <v>0</v>
      </c>
      <c r="Z127" s="218">
        <f t="shared" si="17"/>
        <v>0</v>
      </c>
      <c r="AA127" s="218">
        <f t="shared" si="18"/>
        <v>0</v>
      </c>
      <c r="AB127" s="218">
        <f t="shared" si="19"/>
        <v>0</v>
      </c>
      <c r="AC127" s="218">
        <f t="shared" si="20"/>
        <v>0</v>
      </c>
      <c r="AD127" s="218">
        <f t="shared" si="21"/>
        <v>0</v>
      </c>
    </row>
    <row r="128" spans="1:30" s="150" customFormat="1" ht="15" x14ac:dyDescent="0.25">
      <c r="A128" s="95"/>
      <c r="B128" s="96"/>
      <c r="C128" s="97"/>
      <c r="D128" s="215"/>
      <c r="E128" s="98"/>
      <c r="F128" s="215"/>
      <c r="G128" s="98"/>
      <c r="H128" s="215"/>
      <c r="I128" s="99">
        <f t="shared" si="22"/>
        <v>0</v>
      </c>
      <c r="J128" s="96"/>
      <c r="K128" s="216">
        <f t="shared" si="14"/>
        <v>0</v>
      </c>
      <c r="L128" s="217">
        <f>IF(ISBLANK($B128),0,VLOOKUP($B128,F_Parameter!$A$2:$B$44,2,FALSE))</f>
        <v>0</v>
      </c>
      <c r="M128" s="217">
        <f>IF(ISBLANK($B128),0,VLOOKUP($B128,F_Parameter!$A$2:$C$44,3,FALSE))</f>
        <v>0</v>
      </c>
      <c r="N128" s="101">
        <f t="shared" ref="N128:N141" si="25">$L128</f>
        <v>0</v>
      </c>
      <c r="O128" s="101">
        <f t="shared" ref="O128:O139" si="26">N128</f>
        <v>0</v>
      </c>
      <c r="P128" s="101">
        <f t="shared" ref="P128:P139" si="27">O128</f>
        <v>0</v>
      </c>
      <c r="Q128" s="101">
        <f t="shared" ref="Q128:Q139" si="28">P128</f>
        <v>0</v>
      </c>
      <c r="R128" s="101">
        <f t="shared" ref="R128:R139" si="29">Q128</f>
        <v>0</v>
      </c>
      <c r="S128" s="101">
        <f t="shared" ref="S128:S139" si="30">R128</f>
        <v>0</v>
      </c>
      <c r="T128" s="101">
        <f t="shared" ref="T128:T139" si="31">S128</f>
        <v>0</v>
      </c>
      <c r="U128" s="218">
        <f t="shared" ca="1" si="24"/>
        <v>0</v>
      </c>
      <c r="V128" s="218">
        <f ca="1">IF(C128=A_Stammdaten!$B$9,$K128-$W128,OFFSET(W128,0,A_Stammdaten!$B$9-2022)-$W128)</f>
        <v>0</v>
      </c>
      <c r="W128" s="218">
        <f ca="1">IFERROR(OFFSET(W128,0,A_Stammdaten!$B$9-2021),0)</f>
        <v>0</v>
      </c>
      <c r="X128" s="218">
        <f t="shared" si="15"/>
        <v>0</v>
      </c>
      <c r="Y128" s="218">
        <f t="shared" si="16"/>
        <v>0</v>
      </c>
      <c r="Z128" s="218">
        <f t="shared" si="17"/>
        <v>0</v>
      </c>
      <c r="AA128" s="218">
        <f t="shared" si="18"/>
        <v>0</v>
      </c>
      <c r="AB128" s="218">
        <f t="shared" si="19"/>
        <v>0</v>
      </c>
      <c r="AC128" s="218">
        <f t="shared" si="20"/>
        <v>0</v>
      </c>
      <c r="AD128" s="218">
        <f t="shared" si="21"/>
        <v>0</v>
      </c>
    </row>
    <row r="129" spans="1:30" s="150" customFormat="1" ht="15" x14ac:dyDescent="0.25">
      <c r="A129" s="95"/>
      <c r="B129" s="96"/>
      <c r="C129" s="97"/>
      <c r="D129" s="215"/>
      <c r="E129" s="98"/>
      <c r="F129" s="215"/>
      <c r="G129" s="98"/>
      <c r="H129" s="215"/>
      <c r="I129" s="99">
        <f t="shared" si="22"/>
        <v>0</v>
      </c>
      <c r="J129" s="96"/>
      <c r="K129" s="216">
        <f t="shared" si="14"/>
        <v>0</v>
      </c>
      <c r="L129" s="217">
        <f>IF(ISBLANK($B129),0,VLOOKUP($B129,F_Parameter!$A$2:$B$44,2,FALSE))</f>
        <v>0</v>
      </c>
      <c r="M129" s="217">
        <f>IF(ISBLANK($B129),0,VLOOKUP($B129,F_Parameter!$A$2:$C$44,3,FALSE))</f>
        <v>0</v>
      </c>
      <c r="N129" s="101">
        <f t="shared" si="25"/>
        <v>0</v>
      </c>
      <c r="O129" s="101">
        <f t="shared" si="26"/>
        <v>0</v>
      </c>
      <c r="P129" s="101">
        <f t="shared" si="27"/>
        <v>0</v>
      </c>
      <c r="Q129" s="101">
        <f t="shared" si="28"/>
        <v>0</v>
      </c>
      <c r="R129" s="101">
        <f t="shared" si="29"/>
        <v>0</v>
      </c>
      <c r="S129" s="101">
        <f t="shared" si="30"/>
        <v>0</v>
      </c>
      <c r="T129" s="101">
        <f t="shared" si="31"/>
        <v>0</v>
      </c>
      <c r="U129" s="218">
        <f t="shared" ca="1" si="24"/>
        <v>0</v>
      </c>
      <c r="V129" s="218">
        <f ca="1">IF(C129=A_Stammdaten!$B$9,$K129-$W129,OFFSET(W129,0,A_Stammdaten!$B$9-2022)-$W129)</f>
        <v>0</v>
      </c>
      <c r="W129" s="218">
        <f ca="1">IFERROR(OFFSET(W129,0,A_Stammdaten!$B$9-2021),0)</f>
        <v>0</v>
      </c>
      <c r="X129" s="218">
        <f t="shared" si="15"/>
        <v>0</v>
      </c>
      <c r="Y129" s="218">
        <f t="shared" si="16"/>
        <v>0</v>
      </c>
      <c r="Z129" s="218">
        <f t="shared" si="17"/>
        <v>0</v>
      </c>
      <c r="AA129" s="218">
        <f t="shared" si="18"/>
        <v>0</v>
      </c>
      <c r="AB129" s="218">
        <f t="shared" si="19"/>
        <v>0</v>
      </c>
      <c r="AC129" s="218">
        <f t="shared" si="20"/>
        <v>0</v>
      </c>
      <c r="AD129" s="218">
        <f t="shared" si="21"/>
        <v>0</v>
      </c>
    </row>
    <row r="130" spans="1:30" s="150" customFormat="1" ht="15" x14ac:dyDescent="0.25">
      <c r="A130" s="95"/>
      <c r="B130" s="96"/>
      <c r="C130" s="97"/>
      <c r="D130" s="215"/>
      <c r="E130" s="98"/>
      <c r="F130" s="215"/>
      <c r="G130" s="98"/>
      <c r="H130" s="215"/>
      <c r="I130" s="99">
        <f t="shared" si="22"/>
        <v>0</v>
      </c>
      <c r="J130" s="96"/>
      <c r="K130" s="216">
        <f t="shared" si="14"/>
        <v>0</v>
      </c>
      <c r="L130" s="217">
        <f>IF(ISBLANK($B130),0,VLOOKUP($B130,F_Parameter!$A$2:$B$44,2,FALSE))</f>
        <v>0</v>
      </c>
      <c r="M130" s="217">
        <f>IF(ISBLANK($B130),0,VLOOKUP($B130,F_Parameter!$A$2:$C$44,3,FALSE))</f>
        <v>0</v>
      </c>
      <c r="N130" s="101">
        <f t="shared" si="25"/>
        <v>0</v>
      </c>
      <c r="O130" s="101">
        <f t="shared" si="26"/>
        <v>0</v>
      </c>
      <c r="P130" s="101">
        <f t="shared" si="27"/>
        <v>0</v>
      </c>
      <c r="Q130" s="101">
        <f t="shared" si="28"/>
        <v>0</v>
      </c>
      <c r="R130" s="101">
        <f t="shared" si="29"/>
        <v>0</v>
      </c>
      <c r="S130" s="101">
        <f t="shared" si="30"/>
        <v>0</v>
      </c>
      <c r="T130" s="101">
        <f t="shared" si="31"/>
        <v>0</v>
      </c>
      <c r="U130" s="218">
        <f t="shared" ca="1" si="24"/>
        <v>0</v>
      </c>
      <c r="V130" s="218">
        <f ca="1">IF(C130=A_Stammdaten!$B$9,$K130-$W130,OFFSET(W130,0,A_Stammdaten!$B$9-2022)-$W130)</f>
        <v>0</v>
      </c>
      <c r="W130" s="218">
        <f ca="1">IFERROR(OFFSET(W130,0,A_Stammdaten!$B$9-2021),0)</f>
        <v>0</v>
      </c>
      <c r="X130" s="218">
        <f t="shared" si="15"/>
        <v>0</v>
      </c>
      <c r="Y130" s="218">
        <f t="shared" si="16"/>
        <v>0</v>
      </c>
      <c r="Z130" s="218">
        <f t="shared" si="17"/>
        <v>0</v>
      </c>
      <c r="AA130" s="218">
        <f t="shared" si="18"/>
        <v>0</v>
      </c>
      <c r="AB130" s="218">
        <f t="shared" si="19"/>
        <v>0</v>
      </c>
      <c r="AC130" s="218">
        <f t="shared" si="20"/>
        <v>0</v>
      </c>
      <c r="AD130" s="218">
        <f t="shared" si="21"/>
        <v>0</v>
      </c>
    </row>
    <row r="131" spans="1:30" s="150" customFormat="1" ht="15" x14ac:dyDescent="0.25">
      <c r="A131" s="95"/>
      <c r="B131" s="96"/>
      <c r="C131" s="97"/>
      <c r="D131" s="215"/>
      <c r="E131" s="98"/>
      <c r="F131" s="215"/>
      <c r="G131" s="98"/>
      <c r="H131" s="215"/>
      <c r="I131" s="99">
        <f t="shared" si="22"/>
        <v>0</v>
      </c>
      <c r="J131" s="96"/>
      <c r="K131" s="216">
        <f t="shared" si="14"/>
        <v>0</v>
      </c>
      <c r="L131" s="217">
        <f>IF(ISBLANK($B131),0,VLOOKUP($B131,F_Parameter!$A$2:$B$44,2,FALSE))</f>
        <v>0</v>
      </c>
      <c r="M131" s="217">
        <f>IF(ISBLANK($B131),0,VLOOKUP($B131,F_Parameter!$A$2:$C$44,3,FALSE))</f>
        <v>0</v>
      </c>
      <c r="N131" s="101">
        <f t="shared" si="25"/>
        <v>0</v>
      </c>
      <c r="O131" s="101">
        <f t="shared" si="26"/>
        <v>0</v>
      </c>
      <c r="P131" s="101">
        <f t="shared" si="27"/>
        <v>0</v>
      </c>
      <c r="Q131" s="101">
        <f t="shared" si="28"/>
        <v>0</v>
      </c>
      <c r="R131" s="101">
        <f t="shared" si="29"/>
        <v>0</v>
      </c>
      <c r="S131" s="101">
        <f t="shared" si="30"/>
        <v>0</v>
      </c>
      <c r="T131" s="101">
        <f t="shared" si="31"/>
        <v>0</v>
      </c>
      <c r="U131" s="218">
        <f t="shared" ca="1" si="24"/>
        <v>0</v>
      </c>
      <c r="V131" s="218">
        <f ca="1">IF(C131=A_Stammdaten!$B$9,$K131-$W131,OFFSET(W131,0,A_Stammdaten!$B$9-2022)-$W131)</f>
        <v>0</v>
      </c>
      <c r="W131" s="218">
        <f ca="1">IFERROR(OFFSET(W131,0,A_Stammdaten!$B$9-2021),0)</f>
        <v>0</v>
      </c>
      <c r="X131" s="218">
        <f t="shared" si="15"/>
        <v>0</v>
      </c>
      <c r="Y131" s="218">
        <f t="shared" si="16"/>
        <v>0</v>
      </c>
      <c r="Z131" s="218">
        <f t="shared" si="17"/>
        <v>0</v>
      </c>
      <c r="AA131" s="218">
        <f t="shared" si="18"/>
        <v>0</v>
      </c>
      <c r="AB131" s="218">
        <f t="shared" si="19"/>
        <v>0</v>
      </c>
      <c r="AC131" s="218">
        <f t="shared" si="20"/>
        <v>0</v>
      </c>
      <c r="AD131" s="218">
        <f t="shared" si="21"/>
        <v>0</v>
      </c>
    </row>
    <row r="132" spans="1:30" s="150" customFormat="1" ht="15" x14ac:dyDescent="0.25">
      <c r="A132" s="95"/>
      <c r="B132" s="96"/>
      <c r="C132" s="97"/>
      <c r="D132" s="215"/>
      <c r="E132" s="98"/>
      <c r="F132" s="215"/>
      <c r="G132" s="98"/>
      <c r="H132" s="215"/>
      <c r="I132" s="99">
        <f t="shared" si="22"/>
        <v>0</v>
      </c>
      <c r="J132" s="96"/>
      <c r="K132" s="216">
        <f t="shared" si="14"/>
        <v>0</v>
      </c>
      <c r="L132" s="217">
        <f>IF(ISBLANK($B132),0,VLOOKUP($B132,F_Parameter!$A$2:$B$44,2,FALSE))</f>
        <v>0</v>
      </c>
      <c r="M132" s="217">
        <f>IF(ISBLANK($B132),0,VLOOKUP($B132,F_Parameter!$A$2:$C$44,3,FALSE))</f>
        <v>0</v>
      </c>
      <c r="N132" s="101">
        <f t="shared" si="25"/>
        <v>0</v>
      </c>
      <c r="O132" s="101">
        <f t="shared" si="26"/>
        <v>0</v>
      </c>
      <c r="P132" s="101">
        <f t="shared" si="27"/>
        <v>0</v>
      </c>
      <c r="Q132" s="101">
        <f t="shared" si="28"/>
        <v>0</v>
      </c>
      <c r="R132" s="101">
        <f t="shared" si="29"/>
        <v>0</v>
      </c>
      <c r="S132" s="101">
        <f t="shared" si="30"/>
        <v>0</v>
      </c>
      <c r="T132" s="101">
        <f t="shared" si="31"/>
        <v>0</v>
      </c>
      <c r="U132" s="218">
        <f t="shared" ca="1" si="24"/>
        <v>0</v>
      </c>
      <c r="V132" s="218">
        <f ca="1">IF(C132=A_Stammdaten!$B$9,$K132-$W132,OFFSET(W132,0,A_Stammdaten!$B$9-2022)-$W132)</f>
        <v>0</v>
      </c>
      <c r="W132" s="218">
        <f ca="1">IFERROR(OFFSET(W132,0,A_Stammdaten!$B$9-2021),0)</f>
        <v>0</v>
      </c>
      <c r="X132" s="218">
        <f t="shared" si="15"/>
        <v>0</v>
      </c>
      <c r="Y132" s="218">
        <f t="shared" si="16"/>
        <v>0</v>
      </c>
      <c r="Z132" s="218">
        <f t="shared" si="17"/>
        <v>0</v>
      </c>
      <c r="AA132" s="218">
        <f t="shared" si="18"/>
        <v>0</v>
      </c>
      <c r="AB132" s="218">
        <f t="shared" si="19"/>
        <v>0</v>
      </c>
      <c r="AC132" s="218">
        <f t="shared" si="20"/>
        <v>0</v>
      </c>
      <c r="AD132" s="218">
        <f t="shared" si="21"/>
        <v>0</v>
      </c>
    </row>
    <row r="133" spans="1:30" s="150" customFormat="1" ht="15" x14ac:dyDescent="0.25">
      <c r="A133" s="95"/>
      <c r="B133" s="96"/>
      <c r="C133" s="97"/>
      <c r="D133" s="215"/>
      <c r="E133" s="98"/>
      <c r="F133" s="215"/>
      <c r="G133" s="98"/>
      <c r="H133" s="215"/>
      <c r="I133" s="99">
        <f t="shared" si="22"/>
        <v>0</v>
      </c>
      <c r="J133" s="96"/>
      <c r="K133" s="216">
        <f t="shared" si="14"/>
        <v>0</v>
      </c>
      <c r="L133" s="217">
        <f>IF(ISBLANK($B133),0,VLOOKUP($B133,F_Parameter!$A$2:$B$44,2,FALSE))</f>
        <v>0</v>
      </c>
      <c r="M133" s="217">
        <f>IF(ISBLANK($B133),0,VLOOKUP($B133,F_Parameter!$A$2:$C$44,3,FALSE))</f>
        <v>0</v>
      </c>
      <c r="N133" s="101">
        <f t="shared" si="25"/>
        <v>0</v>
      </c>
      <c r="O133" s="101">
        <f t="shared" si="26"/>
        <v>0</v>
      </c>
      <c r="P133" s="101">
        <f t="shared" si="27"/>
        <v>0</v>
      </c>
      <c r="Q133" s="101">
        <f t="shared" si="28"/>
        <v>0</v>
      </c>
      <c r="R133" s="101">
        <f t="shared" si="29"/>
        <v>0</v>
      </c>
      <c r="S133" s="101">
        <f t="shared" si="30"/>
        <v>0</v>
      </c>
      <c r="T133" s="101">
        <f t="shared" si="31"/>
        <v>0</v>
      </c>
      <c r="U133" s="218">
        <f t="shared" ca="1" si="24"/>
        <v>0</v>
      </c>
      <c r="V133" s="218">
        <f ca="1">IF(C133=A_Stammdaten!$B$9,$K133-$W133,OFFSET(W133,0,A_Stammdaten!$B$9-2022)-$W133)</f>
        <v>0</v>
      </c>
      <c r="W133" s="218">
        <f ca="1">IFERROR(OFFSET(W133,0,A_Stammdaten!$B$9-2021),0)</f>
        <v>0</v>
      </c>
      <c r="X133" s="218">
        <f t="shared" si="15"/>
        <v>0</v>
      </c>
      <c r="Y133" s="218">
        <f t="shared" si="16"/>
        <v>0</v>
      </c>
      <c r="Z133" s="218">
        <f t="shared" si="17"/>
        <v>0</v>
      </c>
      <c r="AA133" s="218">
        <f t="shared" si="18"/>
        <v>0</v>
      </c>
      <c r="AB133" s="218">
        <f t="shared" si="19"/>
        <v>0</v>
      </c>
      <c r="AC133" s="218">
        <f t="shared" si="20"/>
        <v>0</v>
      </c>
      <c r="AD133" s="218">
        <f t="shared" si="21"/>
        <v>0</v>
      </c>
    </row>
    <row r="134" spans="1:30" s="150" customFormat="1" ht="15" x14ac:dyDescent="0.25">
      <c r="A134" s="95"/>
      <c r="B134" s="96"/>
      <c r="C134" s="97"/>
      <c r="D134" s="215"/>
      <c r="E134" s="98"/>
      <c r="F134" s="215"/>
      <c r="G134" s="98"/>
      <c r="H134" s="215"/>
      <c r="I134" s="99">
        <f t="shared" si="22"/>
        <v>0</v>
      </c>
      <c r="J134" s="96"/>
      <c r="K134" s="216">
        <f t="shared" si="14"/>
        <v>0</v>
      </c>
      <c r="L134" s="217">
        <f>IF(ISBLANK($B134),0,VLOOKUP($B134,F_Parameter!$A$2:$B$44,2,FALSE))</f>
        <v>0</v>
      </c>
      <c r="M134" s="217">
        <f>IF(ISBLANK($B134),0,VLOOKUP($B134,F_Parameter!$A$2:$C$44,3,FALSE))</f>
        <v>0</v>
      </c>
      <c r="N134" s="101">
        <f t="shared" si="25"/>
        <v>0</v>
      </c>
      <c r="O134" s="101">
        <f t="shared" si="26"/>
        <v>0</v>
      </c>
      <c r="P134" s="101">
        <f t="shared" si="27"/>
        <v>0</v>
      </c>
      <c r="Q134" s="101">
        <f t="shared" si="28"/>
        <v>0</v>
      </c>
      <c r="R134" s="101">
        <f t="shared" si="29"/>
        <v>0</v>
      </c>
      <c r="S134" s="101">
        <f t="shared" si="30"/>
        <v>0</v>
      </c>
      <c r="T134" s="101">
        <f t="shared" si="31"/>
        <v>0</v>
      </c>
      <c r="U134" s="218">
        <f t="shared" ca="1" si="24"/>
        <v>0</v>
      </c>
      <c r="V134" s="218">
        <f ca="1">IF(C134=A_Stammdaten!$B$9,$K134-$W134,OFFSET(W134,0,A_Stammdaten!$B$9-2022)-$W134)</f>
        <v>0</v>
      </c>
      <c r="W134" s="218">
        <f ca="1">IFERROR(OFFSET(W134,0,A_Stammdaten!$B$9-2021),0)</f>
        <v>0</v>
      </c>
      <c r="X134" s="218">
        <f t="shared" si="15"/>
        <v>0</v>
      </c>
      <c r="Y134" s="218">
        <f t="shared" si="16"/>
        <v>0</v>
      </c>
      <c r="Z134" s="218">
        <f t="shared" si="17"/>
        <v>0</v>
      </c>
      <c r="AA134" s="218">
        <f t="shared" si="18"/>
        <v>0</v>
      </c>
      <c r="AB134" s="218">
        <f t="shared" si="19"/>
        <v>0</v>
      </c>
      <c r="AC134" s="218">
        <f t="shared" si="20"/>
        <v>0</v>
      </c>
      <c r="AD134" s="218">
        <f t="shared" si="21"/>
        <v>0</v>
      </c>
    </row>
    <row r="135" spans="1:30" s="150" customFormat="1" ht="15" x14ac:dyDescent="0.25">
      <c r="A135" s="95"/>
      <c r="B135" s="96"/>
      <c r="C135" s="97"/>
      <c r="D135" s="215"/>
      <c r="E135" s="98"/>
      <c r="F135" s="215"/>
      <c r="G135" s="98"/>
      <c r="H135" s="215"/>
      <c r="I135" s="99">
        <f t="shared" si="22"/>
        <v>0</v>
      </c>
      <c r="J135" s="96"/>
      <c r="K135" s="216">
        <f t="shared" ref="K135:K198" si="32">I135-J135</f>
        <v>0</v>
      </c>
      <c r="L135" s="217">
        <f>IF(ISBLANK($B135),0,VLOOKUP($B135,F_Parameter!$A$2:$B$44,2,FALSE))</f>
        <v>0</v>
      </c>
      <c r="M135" s="217">
        <f>IF(ISBLANK($B135),0,VLOOKUP($B135,F_Parameter!$A$2:$C$44,3,FALSE))</f>
        <v>0</v>
      </c>
      <c r="N135" s="101">
        <f t="shared" si="25"/>
        <v>0</v>
      </c>
      <c r="O135" s="101">
        <f t="shared" si="26"/>
        <v>0</v>
      </c>
      <c r="P135" s="101">
        <f t="shared" si="27"/>
        <v>0</v>
      </c>
      <c r="Q135" s="101">
        <f t="shared" si="28"/>
        <v>0</v>
      </c>
      <c r="R135" s="101">
        <f t="shared" si="29"/>
        <v>0</v>
      </c>
      <c r="S135" s="101">
        <f t="shared" si="30"/>
        <v>0</v>
      </c>
      <c r="T135" s="101">
        <f t="shared" si="31"/>
        <v>0</v>
      </c>
      <c r="U135" s="218">
        <f t="shared" ca="1" si="24"/>
        <v>0</v>
      </c>
      <c r="V135" s="218">
        <f ca="1">IF(C135=A_Stammdaten!$B$9,$K135-$W135,OFFSET(W135,0,A_Stammdaten!$B$9-2022)-$W135)</f>
        <v>0</v>
      </c>
      <c r="W135" s="218">
        <f ca="1">IFERROR(OFFSET(W135,0,A_Stammdaten!$B$9-2021),0)</f>
        <v>0</v>
      </c>
      <c r="X135" s="218">
        <f t="shared" ref="X135:X198" si="33">IF(OR($C135=0,$K135=0),0,IF($C135&lt;=VALUE(X$6),$K135-$K135/N135*(VALUE(X$6)-$C135+1),0))</f>
        <v>0</v>
      </c>
      <c r="Y135" s="218">
        <f t="shared" ref="Y135:Y198" si="34">IF(OR($C135=0,$K135=0,O135-(VALUE(Y$6)-$C135)=0),0,
IF($C135&lt;VALUE(Y$6),X135-X135/(O135-(VALUE(Y$6)-$C135)),
IF($C135=VALUE(Y$6),$K135-$K135/O135,0)))</f>
        <v>0</v>
      </c>
      <c r="Z135" s="218">
        <f t="shared" ref="Z135:Z198" si="35">IF(OR($C135=0,$K135=0,P135-(VALUE(Z$6)-$C135)=0),0,
IF($C135&lt;VALUE(Z$6),Y135-Y135/(P135-(VALUE(Z$6)-$C135)),
IF($C135=VALUE(Z$6),$K135-$K135/P135,0)))</f>
        <v>0</v>
      </c>
      <c r="AA135" s="218">
        <f t="shared" ref="AA135:AA198" si="36">IF(OR($C135=0,$K135=0,Q135-(VALUE(AA$6)-$C135)=0),0,
IF($C135&lt;VALUE(AA$6),Z135-Z135/(Q135-(VALUE(AA$6)-$C135)),
IF($C135=VALUE(AA$6),$K135-$K135/Q135,0)))</f>
        <v>0</v>
      </c>
      <c r="AB135" s="218">
        <f t="shared" ref="AB135:AB198" si="37">IF(OR($C135=0,$K135=0,R135-(VALUE(AB$6)-$C135)=0),0,
IF($C135&lt;VALUE(AB$6),AA135-AA135/(R135-(VALUE(AB$6)-$C135)),
IF($C135=VALUE(AB$6),$K135-$K135/R135,0)))</f>
        <v>0</v>
      </c>
      <c r="AC135" s="218">
        <f t="shared" ref="AC135:AC198" si="38">IF(OR($C135=0,$K135=0,S135-(VALUE(AC$6)-$C135)=0),0,
IF($C135&lt;VALUE(AC$6),AB135-AB135/(S135-(VALUE(AC$6)-$C135)),
IF($C135=VALUE(AC$6),$K135-$K135/S135,0)))</f>
        <v>0</v>
      </c>
      <c r="AD135" s="218">
        <f t="shared" ref="AD135:AD198" si="39">IF(OR($C135=0,$K135=0,T135-(VALUE(AD$6)-$C135)=0),0,
IF($C135&lt;VALUE(AD$6),AC135-AC135/(T135-(VALUE(AD$6)-$C135)),
IF($C135=VALUE(AD$6),$K135-$K135/T135,0)))</f>
        <v>0</v>
      </c>
    </row>
    <row r="136" spans="1:30" s="150" customFormat="1" ht="15" x14ac:dyDescent="0.25">
      <c r="A136" s="95"/>
      <c r="B136" s="96"/>
      <c r="C136" s="97"/>
      <c r="D136" s="215"/>
      <c r="E136" s="98"/>
      <c r="F136" s="215"/>
      <c r="G136" s="98"/>
      <c r="H136" s="215"/>
      <c r="I136" s="99">
        <f t="shared" si="22"/>
        <v>0</v>
      </c>
      <c r="J136" s="96"/>
      <c r="K136" s="216">
        <f t="shared" si="32"/>
        <v>0</v>
      </c>
      <c r="L136" s="217">
        <f>IF(ISBLANK($B136),0,VLOOKUP($B136,F_Parameter!$A$2:$B$44,2,FALSE))</f>
        <v>0</v>
      </c>
      <c r="M136" s="217">
        <f>IF(ISBLANK($B136),0,VLOOKUP($B136,F_Parameter!$A$2:$C$44,3,FALSE))</f>
        <v>0</v>
      </c>
      <c r="N136" s="101">
        <f t="shared" si="25"/>
        <v>0</v>
      </c>
      <c r="O136" s="101">
        <f t="shared" si="26"/>
        <v>0</v>
      </c>
      <c r="P136" s="101">
        <f t="shared" si="27"/>
        <v>0</v>
      </c>
      <c r="Q136" s="101">
        <f t="shared" si="28"/>
        <v>0</v>
      </c>
      <c r="R136" s="101">
        <f t="shared" si="29"/>
        <v>0</v>
      </c>
      <c r="S136" s="101">
        <f t="shared" si="30"/>
        <v>0</v>
      </c>
      <c r="T136" s="101">
        <f t="shared" si="31"/>
        <v>0</v>
      </c>
      <c r="U136" s="218">
        <f t="shared" ca="1" si="24"/>
        <v>0</v>
      </c>
      <c r="V136" s="218">
        <f ca="1">IF(C136=A_Stammdaten!$B$9,$K136-$W136,OFFSET(W136,0,A_Stammdaten!$B$9-2022)-$W136)</f>
        <v>0</v>
      </c>
      <c r="W136" s="218">
        <f ca="1">IFERROR(OFFSET(W136,0,A_Stammdaten!$B$9-2021),0)</f>
        <v>0</v>
      </c>
      <c r="X136" s="218">
        <f t="shared" si="33"/>
        <v>0</v>
      </c>
      <c r="Y136" s="218">
        <f t="shared" si="34"/>
        <v>0</v>
      </c>
      <c r="Z136" s="218">
        <f t="shared" si="35"/>
        <v>0</v>
      </c>
      <c r="AA136" s="218">
        <f t="shared" si="36"/>
        <v>0</v>
      </c>
      <c r="AB136" s="218">
        <f t="shared" si="37"/>
        <v>0</v>
      </c>
      <c r="AC136" s="218">
        <f t="shared" si="38"/>
        <v>0</v>
      </c>
      <c r="AD136" s="218">
        <f t="shared" si="39"/>
        <v>0</v>
      </c>
    </row>
    <row r="137" spans="1:30" s="150" customFormat="1" ht="15" x14ac:dyDescent="0.25">
      <c r="A137" s="95"/>
      <c r="B137" s="96"/>
      <c r="C137" s="97"/>
      <c r="D137" s="215"/>
      <c r="E137" s="98"/>
      <c r="F137" s="215"/>
      <c r="G137" s="98"/>
      <c r="H137" s="215"/>
      <c r="I137" s="99">
        <f t="shared" si="22"/>
        <v>0</v>
      </c>
      <c r="J137" s="96"/>
      <c r="K137" s="216">
        <f t="shared" si="32"/>
        <v>0</v>
      </c>
      <c r="L137" s="217">
        <f>IF(ISBLANK($B137),0,VLOOKUP($B137,F_Parameter!$A$2:$B$44,2,FALSE))</f>
        <v>0</v>
      </c>
      <c r="M137" s="217">
        <f>IF(ISBLANK($B137),0,VLOOKUP($B137,F_Parameter!$A$2:$C$44,3,FALSE))</f>
        <v>0</v>
      </c>
      <c r="N137" s="101">
        <f t="shared" si="25"/>
        <v>0</v>
      </c>
      <c r="O137" s="101">
        <f t="shared" si="26"/>
        <v>0</v>
      </c>
      <c r="P137" s="101">
        <f t="shared" si="27"/>
        <v>0</v>
      </c>
      <c r="Q137" s="101">
        <f t="shared" si="28"/>
        <v>0</v>
      </c>
      <c r="R137" s="101">
        <f t="shared" si="29"/>
        <v>0</v>
      </c>
      <c r="S137" s="101">
        <f t="shared" si="30"/>
        <v>0</v>
      </c>
      <c r="T137" s="101">
        <f t="shared" si="31"/>
        <v>0</v>
      </c>
      <c r="U137" s="218">
        <f t="shared" ca="1" si="24"/>
        <v>0</v>
      </c>
      <c r="V137" s="218">
        <f ca="1">IF(C137=A_Stammdaten!$B$9,$K137-$W137,OFFSET(W137,0,A_Stammdaten!$B$9-2022)-$W137)</f>
        <v>0</v>
      </c>
      <c r="W137" s="218">
        <f ca="1">IFERROR(OFFSET(W137,0,A_Stammdaten!$B$9-2021),0)</f>
        <v>0</v>
      </c>
      <c r="X137" s="218">
        <f t="shared" si="33"/>
        <v>0</v>
      </c>
      <c r="Y137" s="218">
        <f t="shared" si="34"/>
        <v>0</v>
      </c>
      <c r="Z137" s="218">
        <f t="shared" si="35"/>
        <v>0</v>
      </c>
      <c r="AA137" s="218">
        <f t="shared" si="36"/>
        <v>0</v>
      </c>
      <c r="AB137" s="218">
        <f t="shared" si="37"/>
        <v>0</v>
      </c>
      <c r="AC137" s="218">
        <f t="shared" si="38"/>
        <v>0</v>
      </c>
      <c r="AD137" s="218">
        <f t="shared" si="39"/>
        <v>0</v>
      </c>
    </row>
    <row r="138" spans="1:30" s="150" customFormat="1" ht="15" x14ac:dyDescent="0.25">
      <c r="A138" s="95"/>
      <c r="B138" s="96"/>
      <c r="C138" s="97"/>
      <c r="D138" s="215"/>
      <c r="E138" s="98"/>
      <c r="F138" s="215"/>
      <c r="G138" s="98"/>
      <c r="H138" s="215"/>
      <c r="I138" s="99">
        <f t="shared" si="22"/>
        <v>0</v>
      </c>
      <c r="J138" s="96"/>
      <c r="K138" s="216">
        <f t="shared" si="32"/>
        <v>0</v>
      </c>
      <c r="L138" s="217">
        <f>IF(ISBLANK($B138),0,VLOOKUP($B138,F_Parameter!$A$2:$B$44,2,FALSE))</f>
        <v>0</v>
      </c>
      <c r="M138" s="217">
        <f>IF(ISBLANK($B138),0,VLOOKUP($B138,F_Parameter!$A$2:$C$44,3,FALSE))</f>
        <v>0</v>
      </c>
      <c r="N138" s="101">
        <f t="shared" si="25"/>
        <v>0</v>
      </c>
      <c r="O138" s="101">
        <f t="shared" si="26"/>
        <v>0</v>
      </c>
      <c r="P138" s="101">
        <f t="shared" si="27"/>
        <v>0</v>
      </c>
      <c r="Q138" s="101">
        <f t="shared" si="28"/>
        <v>0</v>
      </c>
      <c r="R138" s="101">
        <f t="shared" si="29"/>
        <v>0</v>
      </c>
      <c r="S138" s="101">
        <f t="shared" si="30"/>
        <v>0</v>
      </c>
      <c r="T138" s="101">
        <f t="shared" si="31"/>
        <v>0</v>
      </c>
      <c r="U138" s="218">
        <f t="shared" ca="1" si="24"/>
        <v>0</v>
      </c>
      <c r="V138" s="218">
        <f ca="1">IF(C138=A_Stammdaten!$B$9,$K138-$W138,OFFSET(W138,0,A_Stammdaten!$B$9-2022)-$W138)</f>
        <v>0</v>
      </c>
      <c r="W138" s="218">
        <f ca="1">IFERROR(OFFSET(W138,0,A_Stammdaten!$B$9-2021),0)</f>
        <v>0</v>
      </c>
      <c r="X138" s="218">
        <f t="shared" si="33"/>
        <v>0</v>
      </c>
      <c r="Y138" s="218">
        <f t="shared" si="34"/>
        <v>0</v>
      </c>
      <c r="Z138" s="218">
        <f t="shared" si="35"/>
        <v>0</v>
      </c>
      <c r="AA138" s="218">
        <f t="shared" si="36"/>
        <v>0</v>
      </c>
      <c r="AB138" s="218">
        <f t="shared" si="37"/>
        <v>0</v>
      </c>
      <c r="AC138" s="218">
        <f t="shared" si="38"/>
        <v>0</v>
      </c>
      <c r="AD138" s="218">
        <f t="shared" si="39"/>
        <v>0</v>
      </c>
    </row>
    <row r="139" spans="1:30" s="150" customFormat="1" ht="15" x14ac:dyDescent="0.25">
      <c r="A139" s="95"/>
      <c r="B139" s="96"/>
      <c r="C139" s="97"/>
      <c r="D139" s="215"/>
      <c r="E139" s="98"/>
      <c r="F139" s="215"/>
      <c r="G139" s="98"/>
      <c r="H139" s="215"/>
      <c r="I139" s="99">
        <f t="shared" si="22"/>
        <v>0</v>
      </c>
      <c r="J139" s="96"/>
      <c r="K139" s="216">
        <f t="shared" si="32"/>
        <v>0</v>
      </c>
      <c r="L139" s="217">
        <f>IF(ISBLANK($B139),0,VLOOKUP($B139,F_Parameter!$A$2:$B$44,2,FALSE))</f>
        <v>0</v>
      </c>
      <c r="M139" s="217">
        <f>IF(ISBLANK($B139),0,VLOOKUP($B139,F_Parameter!$A$2:$C$44,3,FALSE))</f>
        <v>0</v>
      </c>
      <c r="N139" s="101">
        <f t="shared" si="25"/>
        <v>0</v>
      </c>
      <c r="O139" s="101">
        <f t="shared" si="26"/>
        <v>0</v>
      </c>
      <c r="P139" s="101">
        <f t="shared" si="27"/>
        <v>0</v>
      </c>
      <c r="Q139" s="101">
        <f t="shared" si="28"/>
        <v>0</v>
      </c>
      <c r="R139" s="101">
        <f t="shared" si="29"/>
        <v>0</v>
      </c>
      <c r="S139" s="101">
        <f t="shared" si="30"/>
        <v>0</v>
      </c>
      <c r="T139" s="101">
        <f t="shared" si="31"/>
        <v>0</v>
      </c>
      <c r="U139" s="218">
        <f t="shared" ca="1" si="24"/>
        <v>0</v>
      </c>
      <c r="V139" s="218">
        <f ca="1">IF(C139=A_Stammdaten!$B$9,$K139-$W139,OFFSET(W139,0,A_Stammdaten!$B$9-2022)-$W139)</f>
        <v>0</v>
      </c>
      <c r="W139" s="218">
        <f ca="1">IFERROR(OFFSET(W139,0,A_Stammdaten!$B$9-2021),0)</f>
        <v>0</v>
      </c>
      <c r="X139" s="218">
        <f t="shared" si="33"/>
        <v>0</v>
      </c>
      <c r="Y139" s="218">
        <f t="shared" si="34"/>
        <v>0</v>
      </c>
      <c r="Z139" s="218">
        <f t="shared" si="35"/>
        <v>0</v>
      </c>
      <c r="AA139" s="218">
        <f t="shared" si="36"/>
        <v>0</v>
      </c>
      <c r="AB139" s="218">
        <f t="shared" si="37"/>
        <v>0</v>
      </c>
      <c r="AC139" s="218">
        <f t="shared" si="38"/>
        <v>0</v>
      </c>
      <c r="AD139" s="218">
        <f t="shared" si="39"/>
        <v>0</v>
      </c>
    </row>
    <row r="140" spans="1:30" s="150" customFormat="1" ht="15" x14ac:dyDescent="0.25">
      <c r="A140" s="95"/>
      <c r="B140" s="96"/>
      <c r="C140" s="97"/>
      <c r="D140" s="215"/>
      <c r="E140" s="98"/>
      <c r="F140" s="215"/>
      <c r="G140" s="98"/>
      <c r="H140" s="215"/>
      <c r="I140" s="99">
        <f t="shared" si="22"/>
        <v>0</v>
      </c>
      <c r="J140" s="96"/>
      <c r="K140" s="216">
        <f t="shared" si="32"/>
        <v>0</v>
      </c>
      <c r="L140" s="217">
        <f>IF(ISBLANK($B140),0,VLOOKUP($B140,F_Parameter!$A$2:$B$44,2,FALSE))</f>
        <v>0</v>
      </c>
      <c r="M140" s="217">
        <f>IF(ISBLANK($B140),0,VLOOKUP($B140,F_Parameter!$A$2:$C$44,3,FALSE))</f>
        <v>0</v>
      </c>
      <c r="N140" s="101">
        <f t="shared" si="25"/>
        <v>0</v>
      </c>
      <c r="O140" s="101">
        <f t="shared" ref="O140:O203" si="40">N140</f>
        <v>0</v>
      </c>
      <c r="P140" s="101">
        <f t="shared" ref="P140:P203" si="41">O140</f>
        <v>0</v>
      </c>
      <c r="Q140" s="101">
        <f t="shared" ref="Q140:Q203" si="42">P140</f>
        <v>0</v>
      </c>
      <c r="R140" s="101">
        <f t="shared" ref="R140:R203" si="43">Q140</f>
        <v>0</v>
      </c>
      <c r="S140" s="101">
        <f t="shared" ref="S140:S203" si="44">R140</f>
        <v>0</v>
      </c>
      <c r="T140" s="101">
        <f t="shared" ref="T140:T203" si="45">S140</f>
        <v>0</v>
      </c>
      <c r="U140" s="218">
        <f t="shared" ref="U140:U171" ca="1" si="46">W140+V140</f>
        <v>0</v>
      </c>
      <c r="V140" s="218">
        <f ca="1">IF(C140=A_Stammdaten!$B$9,$K140-$W140,OFFSET(W140,0,A_Stammdaten!$B$9-2022)-$W140)</f>
        <v>0</v>
      </c>
      <c r="W140" s="218">
        <f ca="1">IFERROR(OFFSET(W140,0,A_Stammdaten!$B$9-2021),0)</f>
        <v>0</v>
      </c>
      <c r="X140" s="218">
        <f t="shared" si="33"/>
        <v>0</v>
      </c>
      <c r="Y140" s="218">
        <f t="shared" si="34"/>
        <v>0</v>
      </c>
      <c r="Z140" s="218">
        <f t="shared" si="35"/>
        <v>0</v>
      </c>
      <c r="AA140" s="218">
        <f t="shared" si="36"/>
        <v>0</v>
      </c>
      <c r="AB140" s="218">
        <f t="shared" si="37"/>
        <v>0</v>
      </c>
      <c r="AC140" s="218">
        <f t="shared" si="38"/>
        <v>0</v>
      </c>
      <c r="AD140" s="218">
        <f t="shared" si="39"/>
        <v>0</v>
      </c>
    </row>
    <row r="141" spans="1:30" s="150" customFormat="1" ht="15" x14ac:dyDescent="0.25">
      <c r="A141" s="95"/>
      <c r="B141" s="96"/>
      <c r="C141" s="97"/>
      <c r="D141" s="215"/>
      <c r="E141" s="98"/>
      <c r="F141" s="215"/>
      <c r="G141" s="98"/>
      <c r="H141" s="215"/>
      <c r="I141" s="99">
        <f t="shared" si="22"/>
        <v>0</v>
      </c>
      <c r="J141" s="96"/>
      <c r="K141" s="216">
        <f t="shared" si="32"/>
        <v>0</v>
      </c>
      <c r="L141" s="217">
        <f>IF(ISBLANK($B141),0,VLOOKUP($B141,F_Parameter!$A$2:$B$44,2,FALSE))</f>
        <v>0</v>
      </c>
      <c r="M141" s="217">
        <f>IF(ISBLANK($B141),0,VLOOKUP($B141,F_Parameter!$A$2:$C$44,3,FALSE))</f>
        <v>0</v>
      </c>
      <c r="N141" s="101">
        <f t="shared" si="25"/>
        <v>0</v>
      </c>
      <c r="O141" s="101">
        <f t="shared" si="40"/>
        <v>0</v>
      </c>
      <c r="P141" s="101">
        <f t="shared" si="41"/>
        <v>0</v>
      </c>
      <c r="Q141" s="101">
        <f t="shared" si="42"/>
        <v>0</v>
      </c>
      <c r="R141" s="101">
        <f t="shared" si="43"/>
        <v>0</v>
      </c>
      <c r="S141" s="101">
        <f t="shared" si="44"/>
        <v>0</v>
      </c>
      <c r="T141" s="101">
        <f t="shared" si="45"/>
        <v>0</v>
      </c>
      <c r="U141" s="218">
        <f t="shared" ca="1" si="46"/>
        <v>0</v>
      </c>
      <c r="V141" s="218">
        <f ca="1">IF(C141=A_Stammdaten!$B$9,$K141-$W141,OFFSET(W141,0,A_Stammdaten!$B$9-2022)-$W141)</f>
        <v>0</v>
      </c>
      <c r="W141" s="218">
        <f ca="1">IFERROR(OFFSET(W141,0,A_Stammdaten!$B$9-2021),0)</f>
        <v>0</v>
      </c>
      <c r="X141" s="218">
        <f t="shared" si="33"/>
        <v>0</v>
      </c>
      <c r="Y141" s="218">
        <f t="shared" si="34"/>
        <v>0</v>
      </c>
      <c r="Z141" s="218">
        <f t="shared" si="35"/>
        <v>0</v>
      </c>
      <c r="AA141" s="218">
        <f t="shared" si="36"/>
        <v>0</v>
      </c>
      <c r="AB141" s="218">
        <f t="shared" si="37"/>
        <v>0</v>
      </c>
      <c r="AC141" s="218">
        <f t="shared" si="38"/>
        <v>0</v>
      </c>
      <c r="AD141" s="218">
        <f t="shared" si="39"/>
        <v>0</v>
      </c>
    </row>
    <row r="142" spans="1:30" s="150" customFormat="1" ht="15" x14ac:dyDescent="0.25">
      <c r="A142" s="95"/>
      <c r="B142" s="96"/>
      <c r="C142" s="97"/>
      <c r="D142" s="215"/>
      <c r="E142" s="98"/>
      <c r="F142" s="215"/>
      <c r="G142" s="98"/>
      <c r="H142" s="215"/>
      <c r="I142" s="99">
        <f t="shared" ref="I142:I205" si="47">D142+F142-H142</f>
        <v>0</v>
      </c>
      <c r="J142" s="96"/>
      <c r="K142" s="216">
        <f t="shared" si="32"/>
        <v>0</v>
      </c>
      <c r="L142" s="217">
        <f>IF(ISBLANK($B142),0,VLOOKUP($B142,F_Parameter!$A$2:$B$44,2,FALSE))</f>
        <v>0</v>
      </c>
      <c r="M142" s="217">
        <f>IF(ISBLANK($B142),0,VLOOKUP($B142,F_Parameter!$A$2:$C$44,3,FALSE))</f>
        <v>0</v>
      </c>
      <c r="N142" s="101">
        <f t="shared" ref="N142:N205" si="48">$L142</f>
        <v>0</v>
      </c>
      <c r="O142" s="101">
        <f t="shared" si="40"/>
        <v>0</v>
      </c>
      <c r="P142" s="101">
        <f t="shared" si="41"/>
        <v>0</v>
      </c>
      <c r="Q142" s="101">
        <f t="shared" si="42"/>
        <v>0</v>
      </c>
      <c r="R142" s="101">
        <f t="shared" si="43"/>
        <v>0</v>
      </c>
      <c r="S142" s="101">
        <f t="shared" si="44"/>
        <v>0</v>
      </c>
      <c r="T142" s="101">
        <f t="shared" si="45"/>
        <v>0</v>
      </c>
      <c r="U142" s="218">
        <f t="shared" ca="1" si="46"/>
        <v>0</v>
      </c>
      <c r="V142" s="218">
        <f ca="1">IF(C142=A_Stammdaten!$B$9,$K142-$W142,OFFSET(W142,0,A_Stammdaten!$B$9-2022)-$W142)</f>
        <v>0</v>
      </c>
      <c r="W142" s="218">
        <f ca="1">IFERROR(OFFSET(W142,0,A_Stammdaten!$B$9-2021),0)</f>
        <v>0</v>
      </c>
      <c r="X142" s="218">
        <f t="shared" si="33"/>
        <v>0</v>
      </c>
      <c r="Y142" s="218">
        <f t="shared" si="34"/>
        <v>0</v>
      </c>
      <c r="Z142" s="218">
        <f t="shared" si="35"/>
        <v>0</v>
      </c>
      <c r="AA142" s="218">
        <f t="shared" si="36"/>
        <v>0</v>
      </c>
      <c r="AB142" s="218">
        <f t="shared" si="37"/>
        <v>0</v>
      </c>
      <c r="AC142" s="218">
        <f t="shared" si="38"/>
        <v>0</v>
      </c>
      <c r="AD142" s="218">
        <f t="shared" si="39"/>
        <v>0</v>
      </c>
    </row>
    <row r="143" spans="1:30" s="150" customFormat="1" ht="15" x14ac:dyDescent="0.25">
      <c r="A143" s="95"/>
      <c r="B143" s="96"/>
      <c r="C143" s="97"/>
      <c r="D143" s="215"/>
      <c r="E143" s="98"/>
      <c r="F143" s="215"/>
      <c r="G143" s="98"/>
      <c r="H143" s="215"/>
      <c r="I143" s="99">
        <f t="shared" si="47"/>
        <v>0</v>
      </c>
      <c r="J143" s="96"/>
      <c r="K143" s="216">
        <f t="shared" si="32"/>
        <v>0</v>
      </c>
      <c r="L143" s="217">
        <f>IF(ISBLANK($B143),0,VLOOKUP($B143,F_Parameter!$A$2:$B$44,2,FALSE))</f>
        <v>0</v>
      </c>
      <c r="M143" s="217">
        <f>IF(ISBLANK($B143),0,VLOOKUP($B143,F_Parameter!$A$2:$C$44,3,FALSE))</f>
        <v>0</v>
      </c>
      <c r="N143" s="101">
        <f t="shared" si="48"/>
        <v>0</v>
      </c>
      <c r="O143" s="101">
        <f t="shared" si="40"/>
        <v>0</v>
      </c>
      <c r="P143" s="101">
        <f t="shared" si="41"/>
        <v>0</v>
      </c>
      <c r="Q143" s="101">
        <f t="shared" si="42"/>
        <v>0</v>
      </c>
      <c r="R143" s="101">
        <f t="shared" si="43"/>
        <v>0</v>
      </c>
      <c r="S143" s="101">
        <f t="shared" si="44"/>
        <v>0</v>
      </c>
      <c r="T143" s="101">
        <f t="shared" si="45"/>
        <v>0</v>
      </c>
      <c r="U143" s="218">
        <f t="shared" ca="1" si="46"/>
        <v>0</v>
      </c>
      <c r="V143" s="218">
        <f ca="1">IF(C143=A_Stammdaten!$B$9,$K143-$W143,OFFSET(W143,0,A_Stammdaten!$B$9-2022)-$W143)</f>
        <v>0</v>
      </c>
      <c r="W143" s="218">
        <f ca="1">IFERROR(OFFSET(W143,0,A_Stammdaten!$B$9-2021),0)</f>
        <v>0</v>
      </c>
      <c r="X143" s="218">
        <f t="shared" si="33"/>
        <v>0</v>
      </c>
      <c r="Y143" s="218">
        <f t="shared" si="34"/>
        <v>0</v>
      </c>
      <c r="Z143" s="218">
        <f t="shared" si="35"/>
        <v>0</v>
      </c>
      <c r="AA143" s="218">
        <f t="shared" si="36"/>
        <v>0</v>
      </c>
      <c r="AB143" s="218">
        <f t="shared" si="37"/>
        <v>0</v>
      </c>
      <c r="AC143" s="218">
        <f t="shared" si="38"/>
        <v>0</v>
      </c>
      <c r="AD143" s="218">
        <f t="shared" si="39"/>
        <v>0</v>
      </c>
    </row>
    <row r="144" spans="1:30" s="150" customFormat="1" ht="15" x14ac:dyDescent="0.25">
      <c r="A144" s="95"/>
      <c r="B144" s="96"/>
      <c r="C144" s="97"/>
      <c r="D144" s="215"/>
      <c r="E144" s="98"/>
      <c r="F144" s="215"/>
      <c r="G144" s="98"/>
      <c r="H144" s="215"/>
      <c r="I144" s="99">
        <f t="shared" si="47"/>
        <v>0</v>
      </c>
      <c r="J144" s="96"/>
      <c r="K144" s="216">
        <f t="shared" si="32"/>
        <v>0</v>
      </c>
      <c r="L144" s="217">
        <f>IF(ISBLANK($B144),0,VLOOKUP($B144,F_Parameter!$A$2:$B$44,2,FALSE))</f>
        <v>0</v>
      </c>
      <c r="M144" s="217">
        <f>IF(ISBLANK($B144),0,VLOOKUP($B144,F_Parameter!$A$2:$C$44,3,FALSE))</f>
        <v>0</v>
      </c>
      <c r="N144" s="101">
        <f t="shared" si="48"/>
        <v>0</v>
      </c>
      <c r="O144" s="101">
        <f t="shared" si="40"/>
        <v>0</v>
      </c>
      <c r="P144" s="101">
        <f t="shared" si="41"/>
        <v>0</v>
      </c>
      <c r="Q144" s="101">
        <f t="shared" si="42"/>
        <v>0</v>
      </c>
      <c r="R144" s="101">
        <f t="shared" si="43"/>
        <v>0</v>
      </c>
      <c r="S144" s="101">
        <f t="shared" si="44"/>
        <v>0</v>
      </c>
      <c r="T144" s="101">
        <f t="shared" si="45"/>
        <v>0</v>
      </c>
      <c r="U144" s="218">
        <f t="shared" ca="1" si="46"/>
        <v>0</v>
      </c>
      <c r="V144" s="218">
        <f ca="1">IF(C144=A_Stammdaten!$B$9,$K144-$W144,OFFSET(W144,0,A_Stammdaten!$B$9-2022)-$W144)</f>
        <v>0</v>
      </c>
      <c r="W144" s="218">
        <f ca="1">IFERROR(OFFSET(W144,0,A_Stammdaten!$B$9-2021),0)</f>
        <v>0</v>
      </c>
      <c r="X144" s="218">
        <f t="shared" si="33"/>
        <v>0</v>
      </c>
      <c r="Y144" s="218">
        <f t="shared" si="34"/>
        <v>0</v>
      </c>
      <c r="Z144" s="218">
        <f t="shared" si="35"/>
        <v>0</v>
      </c>
      <c r="AA144" s="218">
        <f t="shared" si="36"/>
        <v>0</v>
      </c>
      <c r="AB144" s="218">
        <f t="shared" si="37"/>
        <v>0</v>
      </c>
      <c r="AC144" s="218">
        <f t="shared" si="38"/>
        <v>0</v>
      </c>
      <c r="AD144" s="218">
        <f t="shared" si="39"/>
        <v>0</v>
      </c>
    </row>
    <row r="145" spans="1:30" s="150" customFormat="1" ht="15" x14ac:dyDescent="0.25">
      <c r="A145" s="95"/>
      <c r="B145" s="96"/>
      <c r="C145" s="97"/>
      <c r="D145" s="215"/>
      <c r="E145" s="98"/>
      <c r="F145" s="215"/>
      <c r="G145" s="98"/>
      <c r="H145" s="215"/>
      <c r="I145" s="99">
        <f t="shared" si="47"/>
        <v>0</v>
      </c>
      <c r="J145" s="96"/>
      <c r="K145" s="216">
        <f t="shared" si="32"/>
        <v>0</v>
      </c>
      <c r="L145" s="217">
        <f>IF(ISBLANK($B145),0,VLOOKUP($B145,F_Parameter!$A$2:$B$44,2,FALSE))</f>
        <v>0</v>
      </c>
      <c r="M145" s="217">
        <f>IF(ISBLANK($B145),0,VLOOKUP($B145,F_Parameter!$A$2:$C$44,3,FALSE))</f>
        <v>0</v>
      </c>
      <c r="N145" s="101">
        <f t="shared" si="48"/>
        <v>0</v>
      </c>
      <c r="O145" s="101">
        <f t="shared" si="40"/>
        <v>0</v>
      </c>
      <c r="P145" s="101">
        <f t="shared" si="41"/>
        <v>0</v>
      </c>
      <c r="Q145" s="101">
        <f t="shared" si="42"/>
        <v>0</v>
      </c>
      <c r="R145" s="101">
        <f t="shared" si="43"/>
        <v>0</v>
      </c>
      <c r="S145" s="101">
        <f t="shared" si="44"/>
        <v>0</v>
      </c>
      <c r="T145" s="101">
        <f t="shared" si="45"/>
        <v>0</v>
      </c>
      <c r="U145" s="218">
        <f t="shared" ca="1" si="46"/>
        <v>0</v>
      </c>
      <c r="V145" s="218">
        <f ca="1">IF(C145=A_Stammdaten!$B$9,$K145-$W145,OFFSET(W145,0,A_Stammdaten!$B$9-2022)-$W145)</f>
        <v>0</v>
      </c>
      <c r="W145" s="218">
        <f ca="1">IFERROR(OFFSET(W145,0,A_Stammdaten!$B$9-2021),0)</f>
        <v>0</v>
      </c>
      <c r="X145" s="218">
        <f t="shared" si="33"/>
        <v>0</v>
      </c>
      <c r="Y145" s="218">
        <f t="shared" si="34"/>
        <v>0</v>
      </c>
      <c r="Z145" s="218">
        <f t="shared" si="35"/>
        <v>0</v>
      </c>
      <c r="AA145" s="218">
        <f t="shared" si="36"/>
        <v>0</v>
      </c>
      <c r="AB145" s="218">
        <f t="shared" si="37"/>
        <v>0</v>
      </c>
      <c r="AC145" s="218">
        <f t="shared" si="38"/>
        <v>0</v>
      </c>
      <c r="AD145" s="218">
        <f t="shared" si="39"/>
        <v>0</v>
      </c>
    </row>
    <row r="146" spans="1:30" s="150" customFormat="1" ht="15" x14ac:dyDescent="0.25">
      <c r="A146" s="95"/>
      <c r="B146" s="96"/>
      <c r="C146" s="97"/>
      <c r="D146" s="215"/>
      <c r="E146" s="98"/>
      <c r="F146" s="215"/>
      <c r="G146" s="98"/>
      <c r="H146" s="215"/>
      <c r="I146" s="99">
        <f t="shared" si="47"/>
        <v>0</v>
      </c>
      <c r="J146" s="96"/>
      <c r="K146" s="216">
        <f t="shared" si="32"/>
        <v>0</v>
      </c>
      <c r="L146" s="217">
        <f>IF(ISBLANK($B146),0,VLOOKUP($B146,F_Parameter!$A$2:$B$44,2,FALSE))</f>
        <v>0</v>
      </c>
      <c r="M146" s="217">
        <f>IF(ISBLANK($B146),0,VLOOKUP($B146,F_Parameter!$A$2:$C$44,3,FALSE))</f>
        <v>0</v>
      </c>
      <c r="N146" s="101">
        <f t="shared" si="48"/>
        <v>0</v>
      </c>
      <c r="O146" s="101">
        <f t="shared" si="40"/>
        <v>0</v>
      </c>
      <c r="P146" s="101">
        <f t="shared" si="41"/>
        <v>0</v>
      </c>
      <c r="Q146" s="101">
        <f t="shared" si="42"/>
        <v>0</v>
      </c>
      <c r="R146" s="101">
        <f t="shared" si="43"/>
        <v>0</v>
      </c>
      <c r="S146" s="101">
        <f t="shared" si="44"/>
        <v>0</v>
      </c>
      <c r="T146" s="101">
        <f t="shared" si="45"/>
        <v>0</v>
      </c>
      <c r="U146" s="218">
        <f t="shared" ca="1" si="46"/>
        <v>0</v>
      </c>
      <c r="V146" s="218">
        <f ca="1">IF(C146=A_Stammdaten!$B$9,$K146-$W146,OFFSET(W146,0,A_Stammdaten!$B$9-2022)-$W146)</f>
        <v>0</v>
      </c>
      <c r="W146" s="218">
        <f ca="1">IFERROR(OFFSET(W146,0,A_Stammdaten!$B$9-2021),0)</f>
        <v>0</v>
      </c>
      <c r="X146" s="218">
        <f t="shared" si="33"/>
        <v>0</v>
      </c>
      <c r="Y146" s="218">
        <f t="shared" si="34"/>
        <v>0</v>
      </c>
      <c r="Z146" s="218">
        <f t="shared" si="35"/>
        <v>0</v>
      </c>
      <c r="AA146" s="218">
        <f t="shared" si="36"/>
        <v>0</v>
      </c>
      <c r="AB146" s="218">
        <f t="shared" si="37"/>
        <v>0</v>
      </c>
      <c r="AC146" s="218">
        <f t="shared" si="38"/>
        <v>0</v>
      </c>
      <c r="AD146" s="218">
        <f t="shared" si="39"/>
        <v>0</v>
      </c>
    </row>
    <row r="147" spans="1:30" s="150" customFormat="1" ht="15" x14ac:dyDescent="0.25">
      <c r="A147" s="95"/>
      <c r="B147" s="96"/>
      <c r="C147" s="97"/>
      <c r="D147" s="215"/>
      <c r="E147" s="98"/>
      <c r="F147" s="215"/>
      <c r="G147" s="98"/>
      <c r="H147" s="215"/>
      <c r="I147" s="99">
        <f t="shared" si="47"/>
        <v>0</v>
      </c>
      <c r="J147" s="96"/>
      <c r="K147" s="216">
        <f t="shared" si="32"/>
        <v>0</v>
      </c>
      <c r="L147" s="217">
        <f>IF(ISBLANK($B147),0,VLOOKUP($B147,F_Parameter!$A$2:$B$44,2,FALSE))</f>
        <v>0</v>
      </c>
      <c r="M147" s="217">
        <f>IF(ISBLANK($B147),0,VLOOKUP($B147,F_Parameter!$A$2:$C$44,3,FALSE))</f>
        <v>0</v>
      </c>
      <c r="N147" s="101">
        <f t="shared" si="48"/>
        <v>0</v>
      </c>
      <c r="O147" s="101">
        <f t="shared" si="40"/>
        <v>0</v>
      </c>
      <c r="P147" s="101">
        <f t="shared" si="41"/>
        <v>0</v>
      </c>
      <c r="Q147" s="101">
        <f t="shared" si="42"/>
        <v>0</v>
      </c>
      <c r="R147" s="101">
        <f t="shared" si="43"/>
        <v>0</v>
      </c>
      <c r="S147" s="101">
        <f t="shared" si="44"/>
        <v>0</v>
      </c>
      <c r="T147" s="101">
        <f t="shared" si="45"/>
        <v>0</v>
      </c>
      <c r="U147" s="218">
        <f t="shared" ca="1" si="46"/>
        <v>0</v>
      </c>
      <c r="V147" s="218">
        <f ca="1">IF(C147=A_Stammdaten!$B$9,$K147-$W147,OFFSET(W147,0,A_Stammdaten!$B$9-2022)-$W147)</f>
        <v>0</v>
      </c>
      <c r="W147" s="218">
        <f ca="1">IFERROR(OFFSET(W147,0,A_Stammdaten!$B$9-2021),0)</f>
        <v>0</v>
      </c>
      <c r="X147" s="218">
        <f t="shared" si="33"/>
        <v>0</v>
      </c>
      <c r="Y147" s="218">
        <f t="shared" si="34"/>
        <v>0</v>
      </c>
      <c r="Z147" s="218">
        <f t="shared" si="35"/>
        <v>0</v>
      </c>
      <c r="AA147" s="218">
        <f t="shared" si="36"/>
        <v>0</v>
      </c>
      <c r="AB147" s="218">
        <f t="shared" si="37"/>
        <v>0</v>
      </c>
      <c r="AC147" s="218">
        <f t="shared" si="38"/>
        <v>0</v>
      </c>
      <c r="AD147" s="218">
        <f t="shared" si="39"/>
        <v>0</v>
      </c>
    </row>
    <row r="148" spans="1:30" s="150" customFormat="1" ht="15" x14ac:dyDescent="0.25">
      <c r="A148" s="95"/>
      <c r="B148" s="96"/>
      <c r="C148" s="97"/>
      <c r="D148" s="215"/>
      <c r="E148" s="98"/>
      <c r="F148" s="215"/>
      <c r="G148" s="98"/>
      <c r="H148" s="215"/>
      <c r="I148" s="99">
        <f t="shared" si="47"/>
        <v>0</v>
      </c>
      <c r="J148" s="96"/>
      <c r="K148" s="216">
        <f t="shared" si="32"/>
        <v>0</v>
      </c>
      <c r="L148" s="217">
        <f>IF(ISBLANK($B148),0,VLOOKUP($B148,F_Parameter!$A$2:$B$44,2,FALSE))</f>
        <v>0</v>
      </c>
      <c r="M148" s="217">
        <f>IF(ISBLANK($B148),0,VLOOKUP($B148,F_Parameter!$A$2:$C$44,3,FALSE))</f>
        <v>0</v>
      </c>
      <c r="N148" s="101">
        <f t="shared" si="48"/>
        <v>0</v>
      </c>
      <c r="O148" s="101">
        <f t="shared" si="40"/>
        <v>0</v>
      </c>
      <c r="P148" s="101">
        <f t="shared" si="41"/>
        <v>0</v>
      </c>
      <c r="Q148" s="101">
        <f t="shared" si="42"/>
        <v>0</v>
      </c>
      <c r="R148" s="101">
        <f t="shared" si="43"/>
        <v>0</v>
      </c>
      <c r="S148" s="101">
        <f t="shared" si="44"/>
        <v>0</v>
      </c>
      <c r="T148" s="101">
        <f t="shared" si="45"/>
        <v>0</v>
      </c>
      <c r="U148" s="218">
        <f t="shared" ca="1" si="46"/>
        <v>0</v>
      </c>
      <c r="V148" s="218">
        <f ca="1">IF(C148=A_Stammdaten!$B$9,$K148-$W148,OFFSET(W148,0,A_Stammdaten!$B$9-2022)-$W148)</f>
        <v>0</v>
      </c>
      <c r="W148" s="218">
        <f ca="1">IFERROR(OFFSET(W148,0,A_Stammdaten!$B$9-2021),0)</f>
        <v>0</v>
      </c>
      <c r="X148" s="218">
        <f t="shared" si="33"/>
        <v>0</v>
      </c>
      <c r="Y148" s="218">
        <f t="shared" si="34"/>
        <v>0</v>
      </c>
      <c r="Z148" s="218">
        <f t="shared" si="35"/>
        <v>0</v>
      </c>
      <c r="AA148" s="218">
        <f t="shared" si="36"/>
        <v>0</v>
      </c>
      <c r="AB148" s="218">
        <f t="shared" si="37"/>
        <v>0</v>
      </c>
      <c r="AC148" s="218">
        <f t="shared" si="38"/>
        <v>0</v>
      </c>
      <c r="AD148" s="218">
        <f t="shared" si="39"/>
        <v>0</v>
      </c>
    </row>
    <row r="149" spans="1:30" s="150" customFormat="1" ht="15" x14ac:dyDescent="0.25">
      <c r="A149" s="95"/>
      <c r="B149" s="96"/>
      <c r="C149" s="97"/>
      <c r="D149" s="215"/>
      <c r="E149" s="98"/>
      <c r="F149" s="215"/>
      <c r="G149" s="98"/>
      <c r="H149" s="215"/>
      <c r="I149" s="99">
        <f t="shared" si="47"/>
        <v>0</v>
      </c>
      <c r="J149" s="96"/>
      <c r="K149" s="216">
        <f t="shared" si="32"/>
        <v>0</v>
      </c>
      <c r="L149" s="217">
        <f>IF(ISBLANK($B149),0,VLOOKUP($B149,F_Parameter!$A$2:$B$44,2,FALSE))</f>
        <v>0</v>
      </c>
      <c r="M149" s="217">
        <f>IF(ISBLANK($B149),0,VLOOKUP($B149,F_Parameter!$A$2:$C$44,3,FALSE))</f>
        <v>0</v>
      </c>
      <c r="N149" s="101">
        <f t="shared" si="48"/>
        <v>0</v>
      </c>
      <c r="O149" s="101">
        <f t="shared" si="40"/>
        <v>0</v>
      </c>
      <c r="P149" s="101">
        <f t="shared" si="41"/>
        <v>0</v>
      </c>
      <c r="Q149" s="101">
        <f t="shared" si="42"/>
        <v>0</v>
      </c>
      <c r="R149" s="101">
        <f t="shared" si="43"/>
        <v>0</v>
      </c>
      <c r="S149" s="101">
        <f t="shared" si="44"/>
        <v>0</v>
      </c>
      <c r="T149" s="101">
        <f t="shared" si="45"/>
        <v>0</v>
      </c>
      <c r="U149" s="218">
        <f t="shared" ca="1" si="46"/>
        <v>0</v>
      </c>
      <c r="V149" s="218">
        <f ca="1">IF(C149=A_Stammdaten!$B$9,$K149-$W149,OFFSET(W149,0,A_Stammdaten!$B$9-2022)-$W149)</f>
        <v>0</v>
      </c>
      <c r="W149" s="218">
        <f ca="1">IFERROR(OFFSET(W149,0,A_Stammdaten!$B$9-2021),0)</f>
        <v>0</v>
      </c>
      <c r="X149" s="218">
        <f t="shared" si="33"/>
        <v>0</v>
      </c>
      <c r="Y149" s="218">
        <f t="shared" si="34"/>
        <v>0</v>
      </c>
      <c r="Z149" s="218">
        <f t="shared" si="35"/>
        <v>0</v>
      </c>
      <c r="AA149" s="218">
        <f t="shared" si="36"/>
        <v>0</v>
      </c>
      <c r="AB149" s="218">
        <f t="shared" si="37"/>
        <v>0</v>
      </c>
      <c r="AC149" s="218">
        <f t="shared" si="38"/>
        <v>0</v>
      </c>
      <c r="AD149" s="218">
        <f t="shared" si="39"/>
        <v>0</v>
      </c>
    </row>
    <row r="150" spans="1:30" s="150" customFormat="1" ht="15" x14ac:dyDescent="0.25">
      <c r="A150" s="95"/>
      <c r="B150" s="96"/>
      <c r="C150" s="97"/>
      <c r="D150" s="215"/>
      <c r="E150" s="98"/>
      <c r="F150" s="215"/>
      <c r="G150" s="98"/>
      <c r="H150" s="215"/>
      <c r="I150" s="99">
        <f t="shared" si="47"/>
        <v>0</v>
      </c>
      <c r="J150" s="96"/>
      <c r="K150" s="216">
        <f t="shared" si="32"/>
        <v>0</v>
      </c>
      <c r="L150" s="217">
        <f>IF(ISBLANK($B150),0,VLOOKUP($B150,F_Parameter!$A$2:$B$44,2,FALSE))</f>
        <v>0</v>
      </c>
      <c r="M150" s="217">
        <f>IF(ISBLANK($B150),0,VLOOKUP($B150,F_Parameter!$A$2:$C$44,3,FALSE))</f>
        <v>0</v>
      </c>
      <c r="N150" s="101">
        <f t="shared" si="48"/>
        <v>0</v>
      </c>
      <c r="O150" s="101">
        <f t="shared" si="40"/>
        <v>0</v>
      </c>
      <c r="P150" s="101">
        <f t="shared" si="41"/>
        <v>0</v>
      </c>
      <c r="Q150" s="101">
        <f t="shared" si="42"/>
        <v>0</v>
      </c>
      <c r="R150" s="101">
        <f t="shared" si="43"/>
        <v>0</v>
      </c>
      <c r="S150" s="101">
        <f t="shared" si="44"/>
        <v>0</v>
      </c>
      <c r="T150" s="101">
        <f t="shared" si="45"/>
        <v>0</v>
      </c>
      <c r="U150" s="218">
        <f t="shared" ca="1" si="46"/>
        <v>0</v>
      </c>
      <c r="V150" s="218">
        <f ca="1">IF(C150=A_Stammdaten!$B$9,$K150-$W150,OFFSET(W150,0,A_Stammdaten!$B$9-2022)-$W150)</f>
        <v>0</v>
      </c>
      <c r="W150" s="218">
        <f ca="1">IFERROR(OFFSET(W150,0,A_Stammdaten!$B$9-2021),0)</f>
        <v>0</v>
      </c>
      <c r="X150" s="218">
        <f t="shared" si="33"/>
        <v>0</v>
      </c>
      <c r="Y150" s="218">
        <f t="shared" si="34"/>
        <v>0</v>
      </c>
      <c r="Z150" s="218">
        <f t="shared" si="35"/>
        <v>0</v>
      </c>
      <c r="AA150" s="218">
        <f t="shared" si="36"/>
        <v>0</v>
      </c>
      <c r="AB150" s="218">
        <f t="shared" si="37"/>
        <v>0</v>
      </c>
      <c r="AC150" s="218">
        <f t="shared" si="38"/>
        <v>0</v>
      </c>
      <c r="AD150" s="218">
        <f t="shared" si="39"/>
        <v>0</v>
      </c>
    </row>
    <row r="151" spans="1:30" s="150" customFormat="1" ht="15" x14ac:dyDescent="0.25">
      <c r="A151" s="95"/>
      <c r="B151" s="96"/>
      <c r="C151" s="97"/>
      <c r="D151" s="215"/>
      <c r="E151" s="98"/>
      <c r="F151" s="215"/>
      <c r="G151" s="98"/>
      <c r="H151" s="215"/>
      <c r="I151" s="99">
        <f t="shared" si="47"/>
        <v>0</v>
      </c>
      <c r="J151" s="96"/>
      <c r="K151" s="216">
        <f t="shared" si="32"/>
        <v>0</v>
      </c>
      <c r="L151" s="217">
        <f>IF(ISBLANK($B151),0,VLOOKUP($B151,F_Parameter!$A$2:$B$44,2,FALSE))</f>
        <v>0</v>
      </c>
      <c r="M151" s="217">
        <f>IF(ISBLANK($B151),0,VLOOKUP($B151,F_Parameter!$A$2:$C$44,3,FALSE))</f>
        <v>0</v>
      </c>
      <c r="N151" s="101">
        <f t="shared" si="48"/>
        <v>0</v>
      </c>
      <c r="O151" s="101">
        <f t="shared" si="40"/>
        <v>0</v>
      </c>
      <c r="P151" s="101">
        <f t="shared" si="41"/>
        <v>0</v>
      </c>
      <c r="Q151" s="101">
        <f t="shared" si="42"/>
        <v>0</v>
      </c>
      <c r="R151" s="101">
        <f t="shared" si="43"/>
        <v>0</v>
      </c>
      <c r="S151" s="101">
        <f t="shared" si="44"/>
        <v>0</v>
      </c>
      <c r="T151" s="101">
        <f t="shared" si="45"/>
        <v>0</v>
      </c>
      <c r="U151" s="218">
        <f t="shared" ca="1" si="46"/>
        <v>0</v>
      </c>
      <c r="V151" s="218">
        <f ca="1">IF(C151=A_Stammdaten!$B$9,$K151-$W151,OFFSET(W151,0,A_Stammdaten!$B$9-2022)-$W151)</f>
        <v>0</v>
      </c>
      <c r="W151" s="218">
        <f ca="1">IFERROR(OFFSET(W151,0,A_Stammdaten!$B$9-2021),0)</f>
        <v>0</v>
      </c>
      <c r="X151" s="218">
        <f t="shared" si="33"/>
        <v>0</v>
      </c>
      <c r="Y151" s="218">
        <f t="shared" si="34"/>
        <v>0</v>
      </c>
      <c r="Z151" s="218">
        <f t="shared" si="35"/>
        <v>0</v>
      </c>
      <c r="AA151" s="218">
        <f t="shared" si="36"/>
        <v>0</v>
      </c>
      <c r="AB151" s="218">
        <f t="shared" si="37"/>
        <v>0</v>
      </c>
      <c r="AC151" s="218">
        <f t="shared" si="38"/>
        <v>0</v>
      </c>
      <c r="AD151" s="218">
        <f t="shared" si="39"/>
        <v>0</v>
      </c>
    </row>
    <row r="152" spans="1:30" s="150" customFormat="1" ht="15" x14ac:dyDescent="0.25">
      <c r="A152" s="95"/>
      <c r="B152" s="96"/>
      <c r="C152" s="97"/>
      <c r="D152" s="215"/>
      <c r="E152" s="98"/>
      <c r="F152" s="215"/>
      <c r="G152" s="98"/>
      <c r="H152" s="215"/>
      <c r="I152" s="99">
        <f t="shared" si="47"/>
        <v>0</v>
      </c>
      <c r="J152" s="96"/>
      <c r="K152" s="216">
        <f t="shared" si="32"/>
        <v>0</v>
      </c>
      <c r="L152" s="217">
        <f>IF(ISBLANK($B152),0,VLOOKUP($B152,F_Parameter!$A$2:$B$44,2,FALSE))</f>
        <v>0</v>
      </c>
      <c r="M152" s="217">
        <f>IF(ISBLANK($B152),0,VLOOKUP($B152,F_Parameter!$A$2:$C$44,3,FALSE))</f>
        <v>0</v>
      </c>
      <c r="N152" s="101">
        <f t="shared" si="48"/>
        <v>0</v>
      </c>
      <c r="O152" s="101">
        <f t="shared" si="40"/>
        <v>0</v>
      </c>
      <c r="P152" s="101">
        <f t="shared" si="41"/>
        <v>0</v>
      </c>
      <c r="Q152" s="101">
        <f t="shared" si="42"/>
        <v>0</v>
      </c>
      <c r="R152" s="101">
        <f t="shared" si="43"/>
        <v>0</v>
      </c>
      <c r="S152" s="101">
        <f t="shared" si="44"/>
        <v>0</v>
      </c>
      <c r="T152" s="101">
        <f t="shared" si="45"/>
        <v>0</v>
      </c>
      <c r="U152" s="218">
        <f t="shared" ca="1" si="46"/>
        <v>0</v>
      </c>
      <c r="V152" s="218">
        <f ca="1">IF(C152=A_Stammdaten!$B$9,$K152-$W152,OFFSET(W152,0,A_Stammdaten!$B$9-2022)-$W152)</f>
        <v>0</v>
      </c>
      <c r="W152" s="218">
        <f ca="1">IFERROR(OFFSET(W152,0,A_Stammdaten!$B$9-2021),0)</f>
        <v>0</v>
      </c>
      <c r="X152" s="218">
        <f t="shared" si="33"/>
        <v>0</v>
      </c>
      <c r="Y152" s="218">
        <f t="shared" si="34"/>
        <v>0</v>
      </c>
      <c r="Z152" s="218">
        <f t="shared" si="35"/>
        <v>0</v>
      </c>
      <c r="AA152" s="218">
        <f t="shared" si="36"/>
        <v>0</v>
      </c>
      <c r="AB152" s="218">
        <f t="shared" si="37"/>
        <v>0</v>
      </c>
      <c r="AC152" s="218">
        <f t="shared" si="38"/>
        <v>0</v>
      </c>
      <c r="AD152" s="218">
        <f t="shared" si="39"/>
        <v>0</v>
      </c>
    </row>
    <row r="153" spans="1:30" s="150" customFormat="1" ht="15" x14ac:dyDescent="0.25">
      <c r="A153" s="95"/>
      <c r="B153" s="96"/>
      <c r="C153" s="97"/>
      <c r="D153" s="215"/>
      <c r="E153" s="98"/>
      <c r="F153" s="215"/>
      <c r="G153" s="98"/>
      <c r="H153" s="215"/>
      <c r="I153" s="99">
        <f t="shared" si="47"/>
        <v>0</v>
      </c>
      <c r="J153" s="96"/>
      <c r="K153" s="216">
        <f t="shared" si="32"/>
        <v>0</v>
      </c>
      <c r="L153" s="217">
        <f>IF(ISBLANK($B153),0,VLOOKUP($B153,F_Parameter!$A$2:$B$44,2,FALSE))</f>
        <v>0</v>
      </c>
      <c r="M153" s="217">
        <f>IF(ISBLANK($B153),0,VLOOKUP($B153,F_Parameter!$A$2:$C$44,3,FALSE))</f>
        <v>0</v>
      </c>
      <c r="N153" s="101">
        <f t="shared" si="48"/>
        <v>0</v>
      </c>
      <c r="O153" s="101">
        <f t="shared" si="40"/>
        <v>0</v>
      </c>
      <c r="P153" s="101">
        <f t="shared" si="41"/>
        <v>0</v>
      </c>
      <c r="Q153" s="101">
        <f t="shared" si="42"/>
        <v>0</v>
      </c>
      <c r="R153" s="101">
        <f t="shared" si="43"/>
        <v>0</v>
      </c>
      <c r="S153" s="101">
        <f t="shared" si="44"/>
        <v>0</v>
      </c>
      <c r="T153" s="101">
        <f t="shared" si="45"/>
        <v>0</v>
      </c>
      <c r="U153" s="218">
        <f t="shared" ca="1" si="46"/>
        <v>0</v>
      </c>
      <c r="V153" s="218">
        <f ca="1">IF(C153=A_Stammdaten!$B$9,$K153-$W153,OFFSET(W153,0,A_Stammdaten!$B$9-2022)-$W153)</f>
        <v>0</v>
      </c>
      <c r="W153" s="218">
        <f ca="1">IFERROR(OFFSET(W153,0,A_Stammdaten!$B$9-2021),0)</f>
        <v>0</v>
      </c>
      <c r="X153" s="218">
        <f t="shared" si="33"/>
        <v>0</v>
      </c>
      <c r="Y153" s="218">
        <f t="shared" si="34"/>
        <v>0</v>
      </c>
      <c r="Z153" s="218">
        <f t="shared" si="35"/>
        <v>0</v>
      </c>
      <c r="AA153" s="218">
        <f t="shared" si="36"/>
        <v>0</v>
      </c>
      <c r="AB153" s="218">
        <f t="shared" si="37"/>
        <v>0</v>
      </c>
      <c r="AC153" s="218">
        <f t="shared" si="38"/>
        <v>0</v>
      </c>
      <c r="AD153" s="218">
        <f t="shared" si="39"/>
        <v>0</v>
      </c>
    </row>
    <row r="154" spans="1:30" s="150" customFormat="1" ht="15" x14ac:dyDescent="0.25">
      <c r="A154" s="95"/>
      <c r="B154" s="96"/>
      <c r="C154" s="97"/>
      <c r="D154" s="215"/>
      <c r="E154" s="98"/>
      <c r="F154" s="215"/>
      <c r="G154" s="98"/>
      <c r="H154" s="215"/>
      <c r="I154" s="99">
        <f t="shared" si="47"/>
        <v>0</v>
      </c>
      <c r="J154" s="96"/>
      <c r="K154" s="216">
        <f t="shared" si="32"/>
        <v>0</v>
      </c>
      <c r="L154" s="217">
        <f>IF(ISBLANK($B154),0,VLOOKUP($B154,F_Parameter!$A$2:$B$44,2,FALSE))</f>
        <v>0</v>
      </c>
      <c r="M154" s="217">
        <f>IF(ISBLANK($B154),0,VLOOKUP($B154,F_Parameter!$A$2:$C$44,3,FALSE))</f>
        <v>0</v>
      </c>
      <c r="N154" s="101">
        <f t="shared" si="48"/>
        <v>0</v>
      </c>
      <c r="O154" s="101">
        <f t="shared" si="40"/>
        <v>0</v>
      </c>
      <c r="P154" s="101">
        <f t="shared" si="41"/>
        <v>0</v>
      </c>
      <c r="Q154" s="101">
        <f t="shared" si="42"/>
        <v>0</v>
      </c>
      <c r="R154" s="101">
        <f t="shared" si="43"/>
        <v>0</v>
      </c>
      <c r="S154" s="101">
        <f t="shared" si="44"/>
        <v>0</v>
      </c>
      <c r="T154" s="101">
        <f t="shared" si="45"/>
        <v>0</v>
      </c>
      <c r="U154" s="218">
        <f t="shared" ca="1" si="46"/>
        <v>0</v>
      </c>
      <c r="V154" s="218">
        <f ca="1">IF(C154=A_Stammdaten!$B$9,$K154-$W154,OFFSET(W154,0,A_Stammdaten!$B$9-2022)-$W154)</f>
        <v>0</v>
      </c>
      <c r="W154" s="218">
        <f ca="1">IFERROR(OFFSET(W154,0,A_Stammdaten!$B$9-2021),0)</f>
        <v>0</v>
      </c>
      <c r="X154" s="218">
        <f t="shared" si="33"/>
        <v>0</v>
      </c>
      <c r="Y154" s="218">
        <f t="shared" si="34"/>
        <v>0</v>
      </c>
      <c r="Z154" s="218">
        <f t="shared" si="35"/>
        <v>0</v>
      </c>
      <c r="AA154" s="218">
        <f t="shared" si="36"/>
        <v>0</v>
      </c>
      <c r="AB154" s="218">
        <f t="shared" si="37"/>
        <v>0</v>
      </c>
      <c r="AC154" s="218">
        <f t="shared" si="38"/>
        <v>0</v>
      </c>
      <c r="AD154" s="218">
        <f t="shared" si="39"/>
        <v>0</v>
      </c>
    </row>
    <row r="155" spans="1:30" s="150" customFormat="1" ht="15" x14ac:dyDescent="0.25">
      <c r="A155" s="95"/>
      <c r="B155" s="96"/>
      <c r="C155" s="97"/>
      <c r="D155" s="215"/>
      <c r="E155" s="98"/>
      <c r="F155" s="215"/>
      <c r="G155" s="98"/>
      <c r="H155" s="215"/>
      <c r="I155" s="99">
        <f t="shared" si="47"/>
        <v>0</v>
      </c>
      <c r="J155" s="96"/>
      <c r="K155" s="216">
        <f t="shared" si="32"/>
        <v>0</v>
      </c>
      <c r="L155" s="217">
        <f>IF(ISBLANK($B155),0,VLOOKUP($B155,F_Parameter!$A$2:$B$44,2,FALSE))</f>
        <v>0</v>
      </c>
      <c r="M155" s="217">
        <f>IF(ISBLANK($B155),0,VLOOKUP($B155,F_Parameter!$A$2:$C$44,3,FALSE))</f>
        <v>0</v>
      </c>
      <c r="N155" s="101">
        <f t="shared" si="48"/>
        <v>0</v>
      </c>
      <c r="O155" s="101">
        <f t="shared" si="40"/>
        <v>0</v>
      </c>
      <c r="P155" s="101">
        <f t="shared" si="41"/>
        <v>0</v>
      </c>
      <c r="Q155" s="101">
        <f t="shared" si="42"/>
        <v>0</v>
      </c>
      <c r="R155" s="101">
        <f t="shared" si="43"/>
        <v>0</v>
      </c>
      <c r="S155" s="101">
        <f t="shared" si="44"/>
        <v>0</v>
      </c>
      <c r="T155" s="101">
        <f t="shared" si="45"/>
        <v>0</v>
      </c>
      <c r="U155" s="218">
        <f t="shared" ca="1" si="46"/>
        <v>0</v>
      </c>
      <c r="V155" s="218">
        <f ca="1">IF(C155=A_Stammdaten!$B$9,$K155-$W155,OFFSET(W155,0,A_Stammdaten!$B$9-2022)-$W155)</f>
        <v>0</v>
      </c>
      <c r="W155" s="218">
        <f ca="1">IFERROR(OFFSET(W155,0,A_Stammdaten!$B$9-2021),0)</f>
        <v>0</v>
      </c>
      <c r="X155" s="218">
        <f t="shared" si="33"/>
        <v>0</v>
      </c>
      <c r="Y155" s="218">
        <f t="shared" si="34"/>
        <v>0</v>
      </c>
      <c r="Z155" s="218">
        <f t="shared" si="35"/>
        <v>0</v>
      </c>
      <c r="AA155" s="218">
        <f t="shared" si="36"/>
        <v>0</v>
      </c>
      <c r="AB155" s="218">
        <f t="shared" si="37"/>
        <v>0</v>
      </c>
      <c r="AC155" s="218">
        <f t="shared" si="38"/>
        <v>0</v>
      </c>
      <c r="AD155" s="218">
        <f t="shared" si="39"/>
        <v>0</v>
      </c>
    </row>
    <row r="156" spans="1:30" s="150" customFormat="1" ht="15" x14ac:dyDescent="0.25">
      <c r="A156" s="95"/>
      <c r="B156" s="96"/>
      <c r="C156" s="97"/>
      <c r="D156" s="215"/>
      <c r="E156" s="98"/>
      <c r="F156" s="215"/>
      <c r="G156" s="98"/>
      <c r="H156" s="215"/>
      <c r="I156" s="99">
        <f t="shared" si="47"/>
        <v>0</v>
      </c>
      <c r="J156" s="96"/>
      <c r="K156" s="216">
        <f t="shared" si="32"/>
        <v>0</v>
      </c>
      <c r="L156" s="217">
        <f>IF(ISBLANK($B156),0,VLOOKUP($B156,F_Parameter!$A$2:$B$44,2,FALSE))</f>
        <v>0</v>
      </c>
      <c r="M156" s="217">
        <f>IF(ISBLANK($B156),0,VLOOKUP($B156,F_Parameter!$A$2:$C$44,3,FALSE))</f>
        <v>0</v>
      </c>
      <c r="N156" s="101">
        <f t="shared" si="48"/>
        <v>0</v>
      </c>
      <c r="O156" s="101">
        <f t="shared" si="40"/>
        <v>0</v>
      </c>
      <c r="P156" s="101">
        <f t="shared" si="41"/>
        <v>0</v>
      </c>
      <c r="Q156" s="101">
        <f t="shared" si="42"/>
        <v>0</v>
      </c>
      <c r="R156" s="101">
        <f t="shared" si="43"/>
        <v>0</v>
      </c>
      <c r="S156" s="101">
        <f t="shared" si="44"/>
        <v>0</v>
      </c>
      <c r="T156" s="101">
        <f t="shared" si="45"/>
        <v>0</v>
      </c>
      <c r="U156" s="218">
        <f t="shared" ca="1" si="46"/>
        <v>0</v>
      </c>
      <c r="V156" s="218">
        <f ca="1">IF(C156=A_Stammdaten!$B$9,$K156-$W156,OFFSET(W156,0,A_Stammdaten!$B$9-2022)-$W156)</f>
        <v>0</v>
      </c>
      <c r="W156" s="218">
        <f ca="1">IFERROR(OFFSET(W156,0,A_Stammdaten!$B$9-2021),0)</f>
        <v>0</v>
      </c>
      <c r="X156" s="218">
        <f t="shared" si="33"/>
        <v>0</v>
      </c>
      <c r="Y156" s="218">
        <f t="shared" si="34"/>
        <v>0</v>
      </c>
      <c r="Z156" s="218">
        <f t="shared" si="35"/>
        <v>0</v>
      </c>
      <c r="AA156" s="218">
        <f t="shared" si="36"/>
        <v>0</v>
      </c>
      <c r="AB156" s="218">
        <f t="shared" si="37"/>
        <v>0</v>
      </c>
      <c r="AC156" s="218">
        <f t="shared" si="38"/>
        <v>0</v>
      </c>
      <c r="AD156" s="218">
        <f t="shared" si="39"/>
        <v>0</v>
      </c>
    </row>
    <row r="157" spans="1:30" s="150" customFormat="1" ht="15" x14ac:dyDescent="0.25">
      <c r="A157" s="95"/>
      <c r="B157" s="96"/>
      <c r="C157" s="97"/>
      <c r="D157" s="215"/>
      <c r="E157" s="98"/>
      <c r="F157" s="215"/>
      <c r="G157" s="98"/>
      <c r="H157" s="215"/>
      <c r="I157" s="99">
        <f t="shared" si="47"/>
        <v>0</v>
      </c>
      <c r="J157" s="96"/>
      <c r="K157" s="216">
        <f t="shared" si="32"/>
        <v>0</v>
      </c>
      <c r="L157" s="217">
        <f>IF(ISBLANK($B157),0,VLOOKUP($B157,F_Parameter!$A$2:$B$44,2,FALSE))</f>
        <v>0</v>
      </c>
      <c r="M157" s="217">
        <f>IF(ISBLANK($B157),0,VLOOKUP($B157,F_Parameter!$A$2:$C$44,3,FALSE))</f>
        <v>0</v>
      </c>
      <c r="N157" s="101">
        <f t="shared" si="48"/>
        <v>0</v>
      </c>
      <c r="O157" s="101">
        <f t="shared" si="40"/>
        <v>0</v>
      </c>
      <c r="P157" s="101">
        <f t="shared" si="41"/>
        <v>0</v>
      </c>
      <c r="Q157" s="101">
        <f t="shared" si="42"/>
        <v>0</v>
      </c>
      <c r="R157" s="101">
        <f t="shared" si="43"/>
        <v>0</v>
      </c>
      <c r="S157" s="101">
        <f t="shared" si="44"/>
        <v>0</v>
      </c>
      <c r="T157" s="101">
        <f t="shared" si="45"/>
        <v>0</v>
      </c>
      <c r="U157" s="218">
        <f t="shared" ca="1" si="46"/>
        <v>0</v>
      </c>
      <c r="V157" s="218">
        <f ca="1">IF(C157=A_Stammdaten!$B$9,$K157-$W157,OFFSET(W157,0,A_Stammdaten!$B$9-2022)-$W157)</f>
        <v>0</v>
      </c>
      <c r="W157" s="218">
        <f ca="1">IFERROR(OFFSET(W157,0,A_Stammdaten!$B$9-2021),0)</f>
        <v>0</v>
      </c>
      <c r="X157" s="218">
        <f t="shared" si="33"/>
        <v>0</v>
      </c>
      <c r="Y157" s="218">
        <f t="shared" si="34"/>
        <v>0</v>
      </c>
      <c r="Z157" s="218">
        <f t="shared" si="35"/>
        <v>0</v>
      </c>
      <c r="AA157" s="218">
        <f t="shared" si="36"/>
        <v>0</v>
      </c>
      <c r="AB157" s="218">
        <f t="shared" si="37"/>
        <v>0</v>
      </c>
      <c r="AC157" s="218">
        <f t="shared" si="38"/>
        <v>0</v>
      </c>
      <c r="AD157" s="218">
        <f t="shared" si="39"/>
        <v>0</v>
      </c>
    </row>
    <row r="158" spans="1:30" s="150" customFormat="1" ht="15" x14ac:dyDescent="0.25">
      <c r="A158" s="95"/>
      <c r="B158" s="96"/>
      <c r="C158" s="97"/>
      <c r="D158" s="215"/>
      <c r="E158" s="98"/>
      <c r="F158" s="215"/>
      <c r="G158" s="98"/>
      <c r="H158" s="215"/>
      <c r="I158" s="99">
        <f t="shared" si="47"/>
        <v>0</v>
      </c>
      <c r="J158" s="96"/>
      <c r="K158" s="216">
        <f t="shared" si="32"/>
        <v>0</v>
      </c>
      <c r="L158" s="217">
        <f>IF(ISBLANK($B158),0,VLOOKUP($B158,F_Parameter!$A$2:$B$44,2,FALSE))</f>
        <v>0</v>
      </c>
      <c r="M158" s="217">
        <f>IF(ISBLANK($B158),0,VLOOKUP($B158,F_Parameter!$A$2:$C$44,3,FALSE))</f>
        <v>0</v>
      </c>
      <c r="N158" s="101">
        <f t="shared" si="48"/>
        <v>0</v>
      </c>
      <c r="O158" s="101">
        <f t="shared" si="40"/>
        <v>0</v>
      </c>
      <c r="P158" s="101">
        <f t="shared" si="41"/>
        <v>0</v>
      </c>
      <c r="Q158" s="101">
        <f t="shared" si="42"/>
        <v>0</v>
      </c>
      <c r="R158" s="101">
        <f t="shared" si="43"/>
        <v>0</v>
      </c>
      <c r="S158" s="101">
        <f t="shared" si="44"/>
        <v>0</v>
      </c>
      <c r="T158" s="101">
        <f t="shared" si="45"/>
        <v>0</v>
      </c>
      <c r="U158" s="218">
        <f t="shared" ca="1" si="46"/>
        <v>0</v>
      </c>
      <c r="V158" s="218">
        <f ca="1">IF(C158=A_Stammdaten!$B$9,$K158-$W158,OFFSET(W158,0,A_Stammdaten!$B$9-2022)-$W158)</f>
        <v>0</v>
      </c>
      <c r="W158" s="218">
        <f ca="1">IFERROR(OFFSET(W158,0,A_Stammdaten!$B$9-2021),0)</f>
        <v>0</v>
      </c>
      <c r="X158" s="218">
        <f t="shared" si="33"/>
        <v>0</v>
      </c>
      <c r="Y158" s="218">
        <f t="shared" si="34"/>
        <v>0</v>
      </c>
      <c r="Z158" s="218">
        <f t="shared" si="35"/>
        <v>0</v>
      </c>
      <c r="AA158" s="218">
        <f t="shared" si="36"/>
        <v>0</v>
      </c>
      <c r="AB158" s="218">
        <f t="shared" si="37"/>
        <v>0</v>
      </c>
      <c r="AC158" s="218">
        <f t="shared" si="38"/>
        <v>0</v>
      </c>
      <c r="AD158" s="218">
        <f t="shared" si="39"/>
        <v>0</v>
      </c>
    </row>
    <row r="159" spans="1:30" s="150" customFormat="1" ht="15" x14ac:dyDescent="0.25">
      <c r="A159" s="95"/>
      <c r="B159" s="96"/>
      <c r="C159" s="97"/>
      <c r="D159" s="215"/>
      <c r="E159" s="98"/>
      <c r="F159" s="215"/>
      <c r="G159" s="98"/>
      <c r="H159" s="215"/>
      <c r="I159" s="99">
        <f t="shared" si="47"/>
        <v>0</v>
      </c>
      <c r="J159" s="96"/>
      <c r="K159" s="216">
        <f t="shared" si="32"/>
        <v>0</v>
      </c>
      <c r="L159" s="217">
        <f>IF(ISBLANK($B159),0,VLOOKUP($B159,F_Parameter!$A$2:$B$44,2,FALSE))</f>
        <v>0</v>
      </c>
      <c r="M159" s="217">
        <f>IF(ISBLANK($B159),0,VLOOKUP($B159,F_Parameter!$A$2:$C$44,3,FALSE))</f>
        <v>0</v>
      </c>
      <c r="N159" s="101">
        <f t="shared" si="48"/>
        <v>0</v>
      </c>
      <c r="O159" s="101">
        <f t="shared" si="40"/>
        <v>0</v>
      </c>
      <c r="P159" s="101">
        <f t="shared" si="41"/>
        <v>0</v>
      </c>
      <c r="Q159" s="101">
        <f t="shared" si="42"/>
        <v>0</v>
      </c>
      <c r="R159" s="101">
        <f t="shared" si="43"/>
        <v>0</v>
      </c>
      <c r="S159" s="101">
        <f t="shared" si="44"/>
        <v>0</v>
      </c>
      <c r="T159" s="101">
        <f t="shared" si="45"/>
        <v>0</v>
      </c>
      <c r="U159" s="218">
        <f t="shared" ca="1" si="46"/>
        <v>0</v>
      </c>
      <c r="V159" s="218">
        <f ca="1">IF(C159=A_Stammdaten!$B$9,$K159-$W159,OFFSET(W159,0,A_Stammdaten!$B$9-2022)-$W159)</f>
        <v>0</v>
      </c>
      <c r="W159" s="218">
        <f ca="1">IFERROR(OFFSET(W159,0,A_Stammdaten!$B$9-2021),0)</f>
        <v>0</v>
      </c>
      <c r="X159" s="218">
        <f t="shared" si="33"/>
        <v>0</v>
      </c>
      <c r="Y159" s="218">
        <f t="shared" si="34"/>
        <v>0</v>
      </c>
      <c r="Z159" s="218">
        <f t="shared" si="35"/>
        <v>0</v>
      </c>
      <c r="AA159" s="218">
        <f t="shared" si="36"/>
        <v>0</v>
      </c>
      <c r="AB159" s="218">
        <f t="shared" si="37"/>
        <v>0</v>
      </c>
      <c r="AC159" s="218">
        <f t="shared" si="38"/>
        <v>0</v>
      </c>
      <c r="AD159" s="218">
        <f t="shared" si="39"/>
        <v>0</v>
      </c>
    </row>
    <row r="160" spans="1:30" s="150" customFormat="1" ht="15" x14ac:dyDescent="0.25">
      <c r="A160" s="95"/>
      <c r="B160" s="96"/>
      <c r="C160" s="97"/>
      <c r="D160" s="215"/>
      <c r="E160" s="98"/>
      <c r="F160" s="215"/>
      <c r="G160" s="98"/>
      <c r="H160" s="215"/>
      <c r="I160" s="99">
        <f t="shared" si="47"/>
        <v>0</v>
      </c>
      <c r="J160" s="96"/>
      <c r="K160" s="216">
        <f t="shared" si="32"/>
        <v>0</v>
      </c>
      <c r="L160" s="217">
        <f>IF(ISBLANK($B160),0,VLOOKUP($B160,F_Parameter!$A$2:$B$44,2,FALSE))</f>
        <v>0</v>
      </c>
      <c r="M160" s="217">
        <f>IF(ISBLANK($B160),0,VLOOKUP($B160,F_Parameter!$A$2:$C$44,3,FALSE))</f>
        <v>0</v>
      </c>
      <c r="N160" s="101">
        <f t="shared" si="48"/>
        <v>0</v>
      </c>
      <c r="O160" s="101">
        <f t="shared" si="40"/>
        <v>0</v>
      </c>
      <c r="P160" s="101">
        <f t="shared" si="41"/>
        <v>0</v>
      </c>
      <c r="Q160" s="101">
        <f t="shared" si="42"/>
        <v>0</v>
      </c>
      <c r="R160" s="101">
        <f t="shared" si="43"/>
        <v>0</v>
      </c>
      <c r="S160" s="101">
        <f t="shared" si="44"/>
        <v>0</v>
      </c>
      <c r="T160" s="101">
        <f t="shared" si="45"/>
        <v>0</v>
      </c>
      <c r="U160" s="218">
        <f t="shared" ca="1" si="46"/>
        <v>0</v>
      </c>
      <c r="V160" s="218">
        <f ca="1">IF(C160=A_Stammdaten!$B$9,$K160-$W160,OFFSET(W160,0,A_Stammdaten!$B$9-2022)-$W160)</f>
        <v>0</v>
      </c>
      <c r="W160" s="218">
        <f ca="1">IFERROR(OFFSET(W160,0,A_Stammdaten!$B$9-2021),0)</f>
        <v>0</v>
      </c>
      <c r="X160" s="218">
        <f t="shared" si="33"/>
        <v>0</v>
      </c>
      <c r="Y160" s="218">
        <f t="shared" si="34"/>
        <v>0</v>
      </c>
      <c r="Z160" s="218">
        <f t="shared" si="35"/>
        <v>0</v>
      </c>
      <c r="AA160" s="218">
        <f t="shared" si="36"/>
        <v>0</v>
      </c>
      <c r="AB160" s="218">
        <f t="shared" si="37"/>
        <v>0</v>
      </c>
      <c r="AC160" s="218">
        <f t="shared" si="38"/>
        <v>0</v>
      </c>
      <c r="AD160" s="218">
        <f t="shared" si="39"/>
        <v>0</v>
      </c>
    </row>
    <row r="161" spans="1:30" s="150" customFormat="1" ht="15" x14ac:dyDescent="0.25">
      <c r="A161" s="95"/>
      <c r="B161" s="96"/>
      <c r="C161" s="97"/>
      <c r="D161" s="215"/>
      <c r="E161" s="98"/>
      <c r="F161" s="215"/>
      <c r="G161" s="98"/>
      <c r="H161" s="215"/>
      <c r="I161" s="99">
        <f t="shared" si="47"/>
        <v>0</v>
      </c>
      <c r="J161" s="96"/>
      <c r="K161" s="216">
        <f t="shared" si="32"/>
        <v>0</v>
      </c>
      <c r="L161" s="217">
        <f>IF(ISBLANK($B161),0,VLOOKUP($B161,F_Parameter!$A$2:$B$44,2,FALSE))</f>
        <v>0</v>
      </c>
      <c r="M161" s="217">
        <f>IF(ISBLANK($B161),0,VLOOKUP($B161,F_Parameter!$A$2:$C$44,3,FALSE))</f>
        <v>0</v>
      </c>
      <c r="N161" s="101">
        <f t="shared" si="48"/>
        <v>0</v>
      </c>
      <c r="O161" s="101">
        <f t="shared" si="40"/>
        <v>0</v>
      </c>
      <c r="P161" s="101">
        <f t="shared" si="41"/>
        <v>0</v>
      </c>
      <c r="Q161" s="101">
        <f t="shared" si="42"/>
        <v>0</v>
      </c>
      <c r="R161" s="101">
        <f t="shared" si="43"/>
        <v>0</v>
      </c>
      <c r="S161" s="101">
        <f t="shared" si="44"/>
        <v>0</v>
      </c>
      <c r="T161" s="101">
        <f t="shared" si="45"/>
        <v>0</v>
      </c>
      <c r="U161" s="218">
        <f t="shared" ca="1" si="46"/>
        <v>0</v>
      </c>
      <c r="V161" s="218">
        <f ca="1">IF(C161=A_Stammdaten!$B$9,$K161-$W161,OFFSET(W161,0,A_Stammdaten!$B$9-2022)-$W161)</f>
        <v>0</v>
      </c>
      <c r="W161" s="218">
        <f ca="1">IFERROR(OFFSET(W161,0,A_Stammdaten!$B$9-2021),0)</f>
        <v>0</v>
      </c>
      <c r="X161" s="218">
        <f t="shared" si="33"/>
        <v>0</v>
      </c>
      <c r="Y161" s="218">
        <f t="shared" si="34"/>
        <v>0</v>
      </c>
      <c r="Z161" s="218">
        <f t="shared" si="35"/>
        <v>0</v>
      </c>
      <c r="AA161" s="218">
        <f t="shared" si="36"/>
        <v>0</v>
      </c>
      <c r="AB161" s="218">
        <f t="shared" si="37"/>
        <v>0</v>
      </c>
      <c r="AC161" s="218">
        <f t="shared" si="38"/>
        <v>0</v>
      </c>
      <c r="AD161" s="218">
        <f t="shared" si="39"/>
        <v>0</v>
      </c>
    </row>
    <row r="162" spans="1:30" s="150" customFormat="1" ht="15" x14ac:dyDescent="0.25">
      <c r="A162" s="95"/>
      <c r="B162" s="96"/>
      <c r="C162" s="97"/>
      <c r="D162" s="215"/>
      <c r="E162" s="98"/>
      <c r="F162" s="215"/>
      <c r="G162" s="98"/>
      <c r="H162" s="215"/>
      <c r="I162" s="99">
        <f t="shared" si="47"/>
        <v>0</v>
      </c>
      <c r="J162" s="96"/>
      <c r="K162" s="216">
        <f t="shared" si="32"/>
        <v>0</v>
      </c>
      <c r="L162" s="217">
        <f>IF(ISBLANK($B162),0,VLOOKUP($B162,F_Parameter!$A$2:$B$44,2,FALSE))</f>
        <v>0</v>
      </c>
      <c r="M162" s="217">
        <f>IF(ISBLANK($B162),0,VLOOKUP($B162,F_Parameter!$A$2:$C$44,3,FALSE))</f>
        <v>0</v>
      </c>
      <c r="N162" s="101">
        <f t="shared" si="48"/>
        <v>0</v>
      </c>
      <c r="O162" s="101">
        <f t="shared" si="40"/>
        <v>0</v>
      </c>
      <c r="P162" s="101">
        <f t="shared" si="41"/>
        <v>0</v>
      </c>
      <c r="Q162" s="101">
        <f t="shared" si="42"/>
        <v>0</v>
      </c>
      <c r="R162" s="101">
        <f t="shared" si="43"/>
        <v>0</v>
      </c>
      <c r="S162" s="101">
        <f t="shared" si="44"/>
        <v>0</v>
      </c>
      <c r="T162" s="101">
        <f t="shared" si="45"/>
        <v>0</v>
      </c>
      <c r="U162" s="218">
        <f t="shared" ca="1" si="46"/>
        <v>0</v>
      </c>
      <c r="V162" s="218">
        <f ca="1">IF(C162=A_Stammdaten!$B$9,$K162-$W162,OFFSET(W162,0,A_Stammdaten!$B$9-2022)-$W162)</f>
        <v>0</v>
      </c>
      <c r="W162" s="218">
        <f ca="1">IFERROR(OFFSET(W162,0,A_Stammdaten!$B$9-2021),0)</f>
        <v>0</v>
      </c>
      <c r="X162" s="218">
        <f t="shared" si="33"/>
        <v>0</v>
      </c>
      <c r="Y162" s="218">
        <f t="shared" si="34"/>
        <v>0</v>
      </c>
      <c r="Z162" s="218">
        <f t="shared" si="35"/>
        <v>0</v>
      </c>
      <c r="AA162" s="218">
        <f t="shared" si="36"/>
        <v>0</v>
      </c>
      <c r="AB162" s="218">
        <f t="shared" si="37"/>
        <v>0</v>
      </c>
      <c r="AC162" s="218">
        <f t="shared" si="38"/>
        <v>0</v>
      </c>
      <c r="AD162" s="218">
        <f t="shared" si="39"/>
        <v>0</v>
      </c>
    </row>
    <row r="163" spans="1:30" s="150" customFormat="1" ht="15" x14ac:dyDescent="0.25">
      <c r="A163" s="95"/>
      <c r="B163" s="96"/>
      <c r="C163" s="97"/>
      <c r="D163" s="215"/>
      <c r="E163" s="98"/>
      <c r="F163" s="215"/>
      <c r="G163" s="98"/>
      <c r="H163" s="215"/>
      <c r="I163" s="99">
        <f t="shared" si="47"/>
        <v>0</v>
      </c>
      <c r="J163" s="96"/>
      <c r="K163" s="216">
        <f t="shared" si="32"/>
        <v>0</v>
      </c>
      <c r="L163" s="217">
        <f>IF(ISBLANK($B163),0,VLOOKUP($B163,F_Parameter!$A$2:$B$44,2,FALSE))</f>
        <v>0</v>
      </c>
      <c r="M163" s="217">
        <f>IF(ISBLANK($B163),0,VLOOKUP($B163,F_Parameter!$A$2:$C$44,3,FALSE))</f>
        <v>0</v>
      </c>
      <c r="N163" s="101">
        <f t="shared" si="48"/>
        <v>0</v>
      </c>
      <c r="O163" s="101">
        <f t="shared" si="40"/>
        <v>0</v>
      </c>
      <c r="P163" s="101">
        <f t="shared" si="41"/>
        <v>0</v>
      </c>
      <c r="Q163" s="101">
        <f t="shared" si="42"/>
        <v>0</v>
      </c>
      <c r="R163" s="101">
        <f t="shared" si="43"/>
        <v>0</v>
      </c>
      <c r="S163" s="101">
        <f t="shared" si="44"/>
        <v>0</v>
      </c>
      <c r="T163" s="101">
        <f t="shared" si="45"/>
        <v>0</v>
      </c>
      <c r="U163" s="218">
        <f t="shared" ca="1" si="46"/>
        <v>0</v>
      </c>
      <c r="V163" s="218">
        <f ca="1">IF(C163=A_Stammdaten!$B$9,$K163-$W163,OFFSET(W163,0,A_Stammdaten!$B$9-2022)-$W163)</f>
        <v>0</v>
      </c>
      <c r="W163" s="218">
        <f ca="1">IFERROR(OFFSET(W163,0,A_Stammdaten!$B$9-2021),0)</f>
        <v>0</v>
      </c>
      <c r="X163" s="218">
        <f t="shared" si="33"/>
        <v>0</v>
      </c>
      <c r="Y163" s="218">
        <f t="shared" si="34"/>
        <v>0</v>
      </c>
      <c r="Z163" s="218">
        <f t="shared" si="35"/>
        <v>0</v>
      </c>
      <c r="AA163" s="218">
        <f t="shared" si="36"/>
        <v>0</v>
      </c>
      <c r="AB163" s="218">
        <f t="shared" si="37"/>
        <v>0</v>
      </c>
      <c r="AC163" s="218">
        <f t="shared" si="38"/>
        <v>0</v>
      </c>
      <c r="AD163" s="218">
        <f t="shared" si="39"/>
        <v>0</v>
      </c>
    </row>
    <row r="164" spans="1:30" s="150" customFormat="1" ht="15" x14ac:dyDescent="0.25">
      <c r="A164" s="95"/>
      <c r="B164" s="96"/>
      <c r="C164" s="97"/>
      <c r="D164" s="215"/>
      <c r="E164" s="98"/>
      <c r="F164" s="215"/>
      <c r="G164" s="98"/>
      <c r="H164" s="215"/>
      <c r="I164" s="99">
        <f t="shared" si="47"/>
        <v>0</v>
      </c>
      <c r="J164" s="96"/>
      <c r="K164" s="216">
        <f t="shared" si="32"/>
        <v>0</v>
      </c>
      <c r="L164" s="217">
        <f>IF(ISBLANK($B164),0,VLOOKUP($B164,F_Parameter!$A$2:$B$44,2,FALSE))</f>
        <v>0</v>
      </c>
      <c r="M164" s="217">
        <f>IF(ISBLANK($B164),0,VLOOKUP($B164,F_Parameter!$A$2:$C$44,3,FALSE))</f>
        <v>0</v>
      </c>
      <c r="N164" s="101">
        <f t="shared" si="48"/>
        <v>0</v>
      </c>
      <c r="O164" s="101">
        <f t="shared" si="40"/>
        <v>0</v>
      </c>
      <c r="P164" s="101">
        <f t="shared" si="41"/>
        <v>0</v>
      </c>
      <c r="Q164" s="101">
        <f t="shared" si="42"/>
        <v>0</v>
      </c>
      <c r="R164" s="101">
        <f t="shared" si="43"/>
        <v>0</v>
      </c>
      <c r="S164" s="101">
        <f t="shared" si="44"/>
        <v>0</v>
      </c>
      <c r="T164" s="101">
        <f t="shared" si="45"/>
        <v>0</v>
      </c>
      <c r="U164" s="218">
        <f t="shared" ca="1" si="46"/>
        <v>0</v>
      </c>
      <c r="V164" s="218">
        <f ca="1">IF(C164=A_Stammdaten!$B$9,$K164-$W164,OFFSET(W164,0,A_Stammdaten!$B$9-2022)-$W164)</f>
        <v>0</v>
      </c>
      <c r="W164" s="218">
        <f ca="1">IFERROR(OFFSET(W164,0,A_Stammdaten!$B$9-2021),0)</f>
        <v>0</v>
      </c>
      <c r="X164" s="218">
        <f t="shared" si="33"/>
        <v>0</v>
      </c>
      <c r="Y164" s="218">
        <f t="shared" si="34"/>
        <v>0</v>
      </c>
      <c r="Z164" s="218">
        <f t="shared" si="35"/>
        <v>0</v>
      </c>
      <c r="AA164" s="218">
        <f t="shared" si="36"/>
        <v>0</v>
      </c>
      <c r="AB164" s="218">
        <f t="shared" si="37"/>
        <v>0</v>
      </c>
      <c r="AC164" s="218">
        <f t="shared" si="38"/>
        <v>0</v>
      </c>
      <c r="AD164" s="218">
        <f t="shared" si="39"/>
        <v>0</v>
      </c>
    </row>
    <row r="165" spans="1:30" s="150" customFormat="1" ht="15" x14ac:dyDescent="0.25">
      <c r="A165" s="95"/>
      <c r="B165" s="96"/>
      <c r="C165" s="97"/>
      <c r="D165" s="215"/>
      <c r="E165" s="98"/>
      <c r="F165" s="215"/>
      <c r="G165" s="98"/>
      <c r="H165" s="215"/>
      <c r="I165" s="99">
        <f t="shared" si="47"/>
        <v>0</v>
      </c>
      <c r="J165" s="96"/>
      <c r="K165" s="216">
        <f t="shared" si="32"/>
        <v>0</v>
      </c>
      <c r="L165" s="217">
        <f>IF(ISBLANK($B165),0,VLOOKUP($B165,F_Parameter!$A$2:$B$44,2,FALSE))</f>
        <v>0</v>
      </c>
      <c r="M165" s="217">
        <f>IF(ISBLANK($B165),0,VLOOKUP($B165,F_Parameter!$A$2:$C$44,3,FALSE))</f>
        <v>0</v>
      </c>
      <c r="N165" s="101">
        <f t="shared" si="48"/>
        <v>0</v>
      </c>
      <c r="O165" s="101">
        <f t="shared" si="40"/>
        <v>0</v>
      </c>
      <c r="P165" s="101">
        <f t="shared" si="41"/>
        <v>0</v>
      </c>
      <c r="Q165" s="101">
        <f t="shared" si="42"/>
        <v>0</v>
      </c>
      <c r="R165" s="101">
        <f t="shared" si="43"/>
        <v>0</v>
      </c>
      <c r="S165" s="101">
        <f t="shared" si="44"/>
        <v>0</v>
      </c>
      <c r="T165" s="101">
        <f t="shared" si="45"/>
        <v>0</v>
      </c>
      <c r="U165" s="218">
        <f t="shared" ca="1" si="46"/>
        <v>0</v>
      </c>
      <c r="V165" s="218">
        <f ca="1">IF(C165=A_Stammdaten!$B$9,$K165-$W165,OFFSET(W165,0,A_Stammdaten!$B$9-2022)-$W165)</f>
        <v>0</v>
      </c>
      <c r="W165" s="218">
        <f ca="1">IFERROR(OFFSET(W165,0,A_Stammdaten!$B$9-2021),0)</f>
        <v>0</v>
      </c>
      <c r="X165" s="218">
        <f t="shared" si="33"/>
        <v>0</v>
      </c>
      <c r="Y165" s="218">
        <f t="shared" si="34"/>
        <v>0</v>
      </c>
      <c r="Z165" s="218">
        <f t="shared" si="35"/>
        <v>0</v>
      </c>
      <c r="AA165" s="218">
        <f t="shared" si="36"/>
        <v>0</v>
      </c>
      <c r="AB165" s="218">
        <f t="shared" si="37"/>
        <v>0</v>
      </c>
      <c r="AC165" s="218">
        <f t="shared" si="38"/>
        <v>0</v>
      </c>
      <c r="AD165" s="218">
        <f t="shared" si="39"/>
        <v>0</v>
      </c>
    </row>
    <row r="166" spans="1:30" s="150" customFormat="1" ht="15" x14ac:dyDescent="0.25">
      <c r="A166" s="95"/>
      <c r="B166" s="96"/>
      <c r="C166" s="97"/>
      <c r="D166" s="215"/>
      <c r="E166" s="98"/>
      <c r="F166" s="215"/>
      <c r="G166" s="98"/>
      <c r="H166" s="215"/>
      <c r="I166" s="99">
        <f t="shared" si="47"/>
        <v>0</v>
      </c>
      <c r="J166" s="96"/>
      <c r="K166" s="216">
        <f t="shared" si="32"/>
        <v>0</v>
      </c>
      <c r="L166" s="217">
        <f>IF(ISBLANK($B166),0,VLOOKUP($B166,F_Parameter!$A$2:$B$44,2,FALSE))</f>
        <v>0</v>
      </c>
      <c r="M166" s="217">
        <f>IF(ISBLANK($B166),0,VLOOKUP($B166,F_Parameter!$A$2:$C$44,3,FALSE))</f>
        <v>0</v>
      </c>
      <c r="N166" s="101">
        <f t="shared" si="48"/>
        <v>0</v>
      </c>
      <c r="O166" s="101">
        <f t="shared" si="40"/>
        <v>0</v>
      </c>
      <c r="P166" s="101">
        <f t="shared" si="41"/>
        <v>0</v>
      </c>
      <c r="Q166" s="101">
        <f t="shared" si="42"/>
        <v>0</v>
      </c>
      <c r="R166" s="101">
        <f t="shared" si="43"/>
        <v>0</v>
      </c>
      <c r="S166" s="101">
        <f t="shared" si="44"/>
        <v>0</v>
      </c>
      <c r="T166" s="101">
        <f t="shared" si="45"/>
        <v>0</v>
      </c>
      <c r="U166" s="218">
        <f t="shared" ca="1" si="46"/>
        <v>0</v>
      </c>
      <c r="V166" s="218">
        <f ca="1">IF(C166=A_Stammdaten!$B$9,$K166-$W166,OFFSET(W166,0,A_Stammdaten!$B$9-2022)-$W166)</f>
        <v>0</v>
      </c>
      <c r="W166" s="218">
        <f ca="1">IFERROR(OFFSET(W166,0,A_Stammdaten!$B$9-2021),0)</f>
        <v>0</v>
      </c>
      <c r="X166" s="218">
        <f t="shared" si="33"/>
        <v>0</v>
      </c>
      <c r="Y166" s="218">
        <f t="shared" si="34"/>
        <v>0</v>
      </c>
      <c r="Z166" s="218">
        <f t="shared" si="35"/>
        <v>0</v>
      </c>
      <c r="AA166" s="218">
        <f t="shared" si="36"/>
        <v>0</v>
      </c>
      <c r="AB166" s="218">
        <f t="shared" si="37"/>
        <v>0</v>
      </c>
      <c r="AC166" s="218">
        <f t="shared" si="38"/>
        <v>0</v>
      </c>
      <c r="AD166" s="218">
        <f t="shared" si="39"/>
        <v>0</v>
      </c>
    </row>
    <row r="167" spans="1:30" s="150" customFormat="1" ht="15" x14ac:dyDescent="0.25">
      <c r="A167" s="95"/>
      <c r="B167" s="96"/>
      <c r="C167" s="97"/>
      <c r="D167" s="215"/>
      <c r="E167" s="98"/>
      <c r="F167" s="215"/>
      <c r="G167" s="98"/>
      <c r="H167" s="215"/>
      <c r="I167" s="99">
        <f t="shared" si="47"/>
        <v>0</v>
      </c>
      <c r="J167" s="96"/>
      <c r="K167" s="216">
        <f t="shared" si="32"/>
        <v>0</v>
      </c>
      <c r="L167" s="217">
        <f>IF(ISBLANK($B167),0,VLOOKUP($B167,F_Parameter!$A$2:$B$44,2,FALSE))</f>
        <v>0</v>
      </c>
      <c r="M167" s="217">
        <f>IF(ISBLANK($B167),0,VLOOKUP($B167,F_Parameter!$A$2:$C$44,3,FALSE))</f>
        <v>0</v>
      </c>
      <c r="N167" s="101">
        <f t="shared" si="48"/>
        <v>0</v>
      </c>
      <c r="O167" s="101">
        <f t="shared" si="40"/>
        <v>0</v>
      </c>
      <c r="P167" s="101">
        <f t="shared" si="41"/>
        <v>0</v>
      </c>
      <c r="Q167" s="101">
        <f t="shared" si="42"/>
        <v>0</v>
      </c>
      <c r="R167" s="101">
        <f t="shared" si="43"/>
        <v>0</v>
      </c>
      <c r="S167" s="101">
        <f t="shared" si="44"/>
        <v>0</v>
      </c>
      <c r="T167" s="101">
        <f t="shared" si="45"/>
        <v>0</v>
      </c>
      <c r="U167" s="218">
        <f t="shared" ca="1" si="46"/>
        <v>0</v>
      </c>
      <c r="V167" s="218">
        <f ca="1">IF(C167=A_Stammdaten!$B$9,$K167-$W167,OFFSET(W167,0,A_Stammdaten!$B$9-2022)-$W167)</f>
        <v>0</v>
      </c>
      <c r="W167" s="218">
        <f ca="1">IFERROR(OFFSET(W167,0,A_Stammdaten!$B$9-2021),0)</f>
        <v>0</v>
      </c>
      <c r="X167" s="218">
        <f t="shared" si="33"/>
        <v>0</v>
      </c>
      <c r="Y167" s="218">
        <f t="shared" si="34"/>
        <v>0</v>
      </c>
      <c r="Z167" s="218">
        <f t="shared" si="35"/>
        <v>0</v>
      </c>
      <c r="AA167" s="218">
        <f t="shared" si="36"/>
        <v>0</v>
      </c>
      <c r="AB167" s="218">
        <f t="shared" si="37"/>
        <v>0</v>
      </c>
      <c r="AC167" s="218">
        <f t="shared" si="38"/>
        <v>0</v>
      </c>
      <c r="AD167" s="218">
        <f t="shared" si="39"/>
        <v>0</v>
      </c>
    </row>
    <row r="168" spans="1:30" s="150" customFormat="1" ht="15" x14ac:dyDescent="0.25">
      <c r="A168" s="95"/>
      <c r="B168" s="96"/>
      <c r="C168" s="97"/>
      <c r="D168" s="215"/>
      <c r="E168" s="98"/>
      <c r="F168" s="215"/>
      <c r="G168" s="98"/>
      <c r="H168" s="215"/>
      <c r="I168" s="99">
        <f t="shared" si="47"/>
        <v>0</v>
      </c>
      <c r="J168" s="96"/>
      <c r="K168" s="216">
        <f t="shared" si="32"/>
        <v>0</v>
      </c>
      <c r="L168" s="217">
        <f>IF(ISBLANK($B168),0,VLOOKUP($B168,F_Parameter!$A$2:$B$44,2,FALSE))</f>
        <v>0</v>
      </c>
      <c r="M168" s="217">
        <f>IF(ISBLANK($B168),0,VLOOKUP($B168,F_Parameter!$A$2:$C$44,3,FALSE))</f>
        <v>0</v>
      </c>
      <c r="N168" s="101">
        <f t="shared" si="48"/>
        <v>0</v>
      </c>
      <c r="O168" s="101">
        <f t="shared" si="40"/>
        <v>0</v>
      </c>
      <c r="P168" s="101">
        <f t="shared" si="41"/>
        <v>0</v>
      </c>
      <c r="Q168" s="101">
        <f t="shared" si="42"/>
        <v>0</v>
      </c>
      <c r="R168" s="101">
        <f t="shared" si="43"/>
        <v>0</v>
      </c>
      <c r="S168" s="101">
        <f t="shared" si="44"/>
        <v>0</v>
      </c>
      <c r="T168" s="101">
        <f t="shared" si="45"/>
        <v>0</v>
      </c>
      <c r="U168" s="218">
        <f t="shared" ca="1" si="46"/>
        <v>0</v>
      </c>
      <c r="V168" s="218">
        <f ca="1">IF(C168=A_Stammdaten!$B$9,$K168-$W168,OFFSET(W168,0,A_Stammdaten!$B$9-2022)-$W168)</f>
        <v>0</v>
      </c>
      <c r="W168" s="218">
        <f ca="1">IFERROR(OFFSET(W168,0,A_Stammdaten!$B$9-2021),0)</f>
        <v>0</v>
      </c>
      <c r="X168" s="218">
        <f t="shared" si="33"/>
        <v>0</v>
      </c>
      <c r="Y168" s="218">
        <f t="shared" si="34"/>
        <v>0</v>
      </c>
      <c r="Z168" s="218">
        <f t="shared" si="35"/>
        <v>0</v>
      </c>
      <c r="AA168" s="218">
        <f t="shared" si="36"/>
        <v>0</v>
      </c>
      <c r="AB168" s="218">
        <f t="shared" si="37"/>
        <v>0</v>
      </c>
      <c r="AC168" s="218">
        <f t="shared" si="38"/>
        <v>0</v>
      </c>
      <c r="AD168" s="218">
        <f t="shared" si="39"/>
        <v>0</v>
      </c>
    </row>
    <row r="169" spans="1:30" s="150" customFormat="1" ht="15" x14ac:dyDescent="0.25">
      <c r="A169" s="95"/>
      <c r="B169" s="96"/>
      <c r="C169" s="97"/>
      <c r="D169" s="215"/>
      <c r="E169" s="98"/>
      <c r="F169" s="215"/>
      <c r="G169" s="98"/>
      <c r="H169" s="215"/>
      <c r="I169" s="99">
        <f t="shared" si="47"/>
        <v>0</v>
      </c>
      <c r="J169" s="96"/>
      <c r="K169" s="216">
        <f t="shared" si="32"/>
        <v>0</v>
      </c>
      <c r="L169" s="217">
        <f>IF(ISBLANK($B169),0,VLOOKUP($B169,F_Parameter!$A$2:$B$44,2,FALSE))</f>
        <v>0</v>
      </c>
      <c r="M169" s="217">
        <f>IF(ISBLANK($B169),0,VLOOKUP($B169,F_Parameter!$A$2:$C$44,3,FALSE))</f>
        <v>0</v>
      </c>
      <c r="N169" s="101">
        <f t="shared" si="48"/>
        <v>0</v>
      </c>
      <c r="O169" s="101">
        <f t="shared" si="40"/>
        <v>0</v>
      </c>
      <c r="P169" s="101">
        <f t="shared" si="41"/>
        <v>0</v>
      </c>
      <c r="Q169" s="101">
        <f t="shared" si="42"/>
        <v>0</v>
      </c>
      <c r="R169" s="101">
        <f t="shared" si="43"/>
        <v>0</v>
      </c>
      <c r="S169" s="101">
        <f t="shared" si="44"/>
        <v>0</v>
      </c>
      <c r="T169" s="101">
        <f t="shared" si="45"/>
        <v>0</v>
      </c>
      <c r="U169" s="218">
        <f t="shared" ca="1" si="46"/>
        <v>0</v>
      </c>
      <c r="V169" s="218">
        <f ca="1">IF(C169=A_Stammdaten!$B$9,$K169-$W169,OFFSET(W169,0,A_Stammdaten!$B$9-2022)-$W169)</f>
        <v>0</v>
      </c>
      <c r="W169" s="218">
        <f ca="1">IFERROR(OFFSET(W169,0,A_Stammdaten!$B$9-2021),0)</f>
        <v>0</v>
      </c>
      <c r="X169" s="218">
        <f t="shared" si="33"/>
        <v>0</v>
      </c>
      <c r="Y169" s="218">
        <f t="shared" si="34"/>
        <v>0</v>
      </c>
      <c r="Z169" s="218">
        <f t="shared" si="35"/>
        <v>0</v>
      </c>
      <c r="AA169" s="218">
        <f t="shared" si="36"/>
        <v>0</v>
      </c>
      <c r="AB169" s="218">
        <f t="shared" si="37"/>
        <v>0</v>
      </c>
      <c r="AC169" s="218">
        <f t="shared" si="38"/>
        <v>0</v>
      </c>
      <c r="AD169" s="218">
        <f t="shared" si="39"/>
        <v>0</v>
      </c>
    </row>
    <row r="170" spans="1:30" s="150" customFormat="1" ht="15" x14ac:dyDescent="0.25">
      <c r="A170" s="95"/>
      <c r="B170" s="96"/>
      <c r="C170" s="97"/>
      <c r="D170" s="215"/>
      <c r="E170" s="98"/>
      <c r="F170" s="215"/>
      <c r="G170" s="98"/>
      <c r="H170" s="215"/>
      <c r="I170" s="99">
        <f t="shared" si="47"/>
        <v>0</v>
      </c>
      <c r="J170" s="96"/>
      <c r="K170" s="216">
        <f t="shared" si="32"/>
        <v>0</v>
      </c>
      <c r="L170" s="217">
        <f>IF(ISBLANK($B170),0,VLOOKUP($B170,F_Parameter!$A$2:$B$44,2,FALSE))</f>
        <v>0</v>
      </c>
      <c r="M170" s="217">
        <f>IF(ISBLANK($B170),0,VLOOKUP($B170,F_Parameter!$A$2:$C$44,3,FALSE))</f>
        <v>0</v>
      </c>
      <c r="N170" s="101">
        <f t="shared" si="48"/>
        <v>0</v>
      </c>
      <c r="O170" s="101">
        <f t="shared" si="40"/>
        <v>0</v>
      </c>
      <c r="P170" s="101">
        <f t="shared" si="41"/>
        <v>0</v>
      </c>
      <c r="Q170" s="101">
        <f t="shared" si="42"/>
        <v>0</v>
      </c>
      <c r="R170" s="101">
        <f t="shared" si="43"/>
        <v>0</v>
      </c>
      <c r="S170" s="101">
        <f t="shared" si="44"/>
        <v>0</v>
      </c>
      <c r="T170" s="101">
        <f t="shared" si="45"/>
        <v>0</v>
      </c>
      <c r="U170" s="218">
        <f t="shared" ca="1" si="46"/>
        <v>0</v>
      </c>
      <c r="V170" s="218">
        <f ca="1">IF(C170=A_Stammdaten!$B$9,$K170-$W170,OFFSET(W170,0,A_Stammdaten!$B$9-2022)-$W170)</f>
        <v>0</v>
      </c>
      <c r="W170" s="218">
        <f ca="1">IFERROR(OFFSET(W170,0,A_Stammdaten!$B$9-2021),0)</f>
        <v>0</v>
      </c>
      <c r="X170" s="218">
        <f t="shared" si="33"/>
        <v>0</v>
      </c>
      <c r="Y170" s="218">
        <f t="shared" si="34"/>
        <v>0</v>
      </c>
      <c r="Z170" s="218">
        <f t="shared" si="35"/>
        <v>0</v>
      </c>
      <c r="AA170" s="218">
        <f t="shared" si="36"/>
        <v>0</v>
      </c>
      <c r="AB170" s="218">
        <f t="shared" si="37"/>
        <v>0</v>
      </c>
      <c r="AC170" s="218">
        <f t="shared" si="38"/>
        <v>0</v>
      </c>
      <c r="AD170" s="218">
        <f t="shared" si="39"/>
        <v>0</v>
      </c>
    </row>
    <row r="171" spans="1:30" s="150" customFormat="1" ht="15" x14ac:dyDescent="0.25">
      <c r="A171" s="95"/>
      <c r="B171" s="96"/>
      <c r="C171" s="97"/>
      <c r="D171" s="215"/>
      <c r="E171" s="98"/>
      <c r="F171" s="215"/>
      <c r="G171" s="98"/>
      <c r="H171" s="215"/>
      <c r="I171" s="99">
        <f t="shared" si="47"/>
        <v>0</v>
      </c>
      <c r="J171" s="96"/>
      <c r="K171" s="216">
        <f t="shared" si="32"/>
        <v>0</v>
      </c>
      <c r="L171" s="217">
        <f>IF(ISBLANK($B171),0,VLOOKUP($B171,F_Parameter!$A$2:$B$44,2,FALSE))</f>
        <v>0</v>
      </c>
      <c r="M171" s="217">
        <f>IF(ISBLANK($B171),0,VLOOKUP($B171,F_Parameter!$A$2:$C$44,3,FALSE))</f>
        <v>0</v>
      </c>
      <c r="N171" s="101">
        <f t="shared" si="48"/>
        <v>0</v>
      </c>
      <c r="O171" s="101">
        <f t="shared" si="40"/>
        <v>0</v>
      </c>
      <c r="P171" s="101">
        <f t="shared" si="41"/>
        <v>0</v>
      </c>
      <c r="Q171" s="101">
        <f t="shared" si="42"/>
        <v>0</v>
      </c>
      <c r="R171" s="101">
        <f t="shared" si="43"/>
        <v>0</v>
      </c>
      <c r="S171" s="101">
        <f t="shared" si="44"/>
        <v>0</v>
      </c>
      <c r="T171" s="101">
        <f t="shared" si="45"/>
        <v>0</v>
      </c>
      <c r="U171" s="218">
        <f t="shared" ca="1" si="46"/>
        <v>0</v>
      </c>
      <c r="V171" s="218">
        <f ca="1">IF(C171=A_Stammdaten!$B$9,$K171-$W171,OFFSET(W171,0,A_Stammdaten!$B$9-2022)-$W171)</f>
        <v>0</v>
      </c>
      <c r="W171" s="218">
        <f ca="1">IFERROR(OFFSET(W171,0,A_Stammdaten!$B$9-2021),0)</f>
        <v>0</v>
      </c>
      <c r="X171" s="218">
        <f t="shared" si="33"/>
        <v>0</v>
      </c>
      <c r="Y171" s="218">
        <f t="shared" si="34"/>
        <v>0</v>
      </c>
      <c r="Z171" s="218">
        <f t="shared" si="35"/>
        <v>0</v>
      </c>
      <c r="AA171" s="218">
        <f t="shared" si="36"/>
        <v>0</v>
      </c>
      <c r="AB171" s="218">
        <f t="shared" si="37"/>
        <v>0</v>
      </c>
      <c r="AC171" s="218">
        <f t="shared" si="38"/>
        <v>0</v>
      </c>
      <c r="AD171" s="218">
        <f t="shared" si="39"/>
        <v>0</v>
      </c>
    </row>
    <row r="172" spans="1:30" s="150" customFormat="1" ht="15" x14ac:dyDescent="0.25">
      <c r="A172" s="95"/>
      <c r="B172" s="96"/>
      <c r="C172" s="97"/>
      <c r="D172" s="215"/>
      <c r="E172" s="98"/>
      <c r="F172" s="215"/>
      <c r="G172" s="98"/>
      <c r="H172" s="215"/>
      <c r="I172" s="99">
        <f t="shared" si="47"/>
        <v>0</v>
      </c>
      <c r="J172" s="96"/>
      <c r="K172" s="216">
        <f t="shared" si="32"/>
        <v>0</v>
      </c>
      <c r="L172" s="217">
        <f>IF(ISBLANK($B172),0,VLOOKUP($B172,F_Parameter!$A$2:$B$44,2,FALSE))</f>
        <v>0</v>
      </c>
      <c r="M172" s="217">
        <f>IF(ISBLANK($B172),0,VLOOKUP($B172,F_Parameter!$A$2:$C$44,3,FALSE))</f>
        <v>0</v>
      </c>
      <c r="N172" s="101">
        <f t="shared" si="48"/>
        <v>0</v>
      </c>
      <c r="O172" s="101">
        <f t="shared" si="40"/>
        <v>0</v>
      </c>
      <c r="P172" s="101">
        <f t="shared" si="41"/>
        <v>0</v>
      </c>
      <c r="Q172" s="101">
        <f t="shared" si="42"/>
        <v>0</v>
      </c>
      <c r="R172" s="101">
        <f t="shared" si="43"/>
        <v>0</v>
      </c>
      <c r="S172" s="101">
        <f t="shared" si="44"/>
        <v>0</v>
      </c>
      <c r="T172" s="101">
        <f t="shared" si="45"/>
        <v>0</v>
      </c>
      <c r="U172" s="218">
        <f t="shared" ref="U172:U203" ca="1" si="49">W172+V172</f>
        <v>0</v>
      </c>
      <c r="V172" s="218">
        <f ca="1">IF(C172=A_Stammdaten!$B$9,$K172-$W172,OFFSET(W172,0,A_Stammdaten!$B$9-2022)-$W172)</f>
        <v>0</v>
      </c>
      <c r="W172" s="218">
        <f ca="1">IFERROR(OFFSET(W172,0,A_Stammdaten!$B$9-2021),0)</f>
        <v>0</v>
      </c>
      <c r="X172" s="218">
        <f t="shared" si="33"/>
        <v>0</v>
      </c>
      <c r="Y172" s="218">
        <f t="shared" si="34"/>
        <v>0</v>
      </c>
      <c r="Z172" s="218">
        <f t="shared" si="35"/>
        <v>0</v>
      </c>
      <c r="AA172" s="218">
        <f t="shared" si="36"/>
        <v>0</v>
      </c>
      <c r="AB172" s="218">
        <f t="shared" si="37"/>
        <v>0</v>
      </c>
      <c r="AC172" s="218">
        <f t="shared" si="38"/>
        <v>0</v>
      </c>
      <c r="AD172" s="218">
        <f t="shared" si="39"/>
        <v>0</v>
      </c>
    </row>
    <row r="173" spans="1:30" s="150" customFormat="1" ht="15" x14ac:dyDescent="0.25">
      <c r="A173" s="95"/>
      <c r="B173" s="96"/>
      <c r="C173" s="97"/>
      <c r="D173" s="215"/>
      <c r="E173" s="98"/>
      <c r="F173" s="215"/>
      <c r="G173" s="98"/>
      <c r="H173" s="215"/>
      <c r="I173" s="99">
        <f t="shared" si="47"/>
        <v>0</v>
      </c>
      <c r="J173" s="96"/>
      <c r="K173" s="216">
        <f t="shared" si="32"/>
        <v>0</v>
      </c>
      <c r="L173" s="217">
        <f>IF(ISBLANK($B173),0,VLOOKUP($B173,F_Parameter!$A$2:$B$44,2,FALSE))</f>
        <v>0</v>
      </c>
      <c r="M173" s="217">
        <f>IF(ISBLANK($B173),0,VLOOKUP($B173,F_Parameter!$A$2:$C$44,3,FALSE))</f>
        <v>0</v>
      </c>
      <c r="N173" s="101">
        <f t="shared" si="48"/>
        <v>0</v>
      </c>
      <c r="O173" s="101">
        <f t="shared" si="40"/>
        <v>0</v>
      </c>
      <c r="P173" s="101">
        <f t="shared" si="41"/>
        <v>0</v>
      </c>
      <c r="Q173" s="101">
        <f t="shared" si="42"/>
        <v>0</v>
      </c>
      <c r="R173" s="101">
        <f t="shared" si="43"/>
        <v>0</v>
      </c>
      <c r="S173" s="101">
        <f t="shared" si="44"/>
        <v>0</v>
      </c>
      <c r="T173" s="101">
        <f t="shared" si="45"/>
        <v>0</v>
      </c>
      <c r="U173" s="218">
        <f t="shared" ca="1" si="49"/>
        <v>0</v>
      </c>
      <c r="V173" s="218">
        <f ca="1">IF(C173=A_Stammdaten!$B$9,$K173-$W173,OFFSET(W173,0,A_Stammdaten!$B$9-2022)-$W173)</f>
        <v>0</v>
      </c>
      <c r="W173" s="218">
        <f ca="1">IFERROR(OFFSET(W173,0,A_Stammdaten!$B$9-2021),0)</f>
        <v>0</v>
      </c>
      <c r="X173" s="218">
        <f t="shared" si="33"/>
        <v>0</v>
      </c>
      <c r="Y173" s="218">
        <f t="shared" si="34"/>
        <v>0</v>
      </c>
      <c r="Z173" s="218">
        <f t="shared" si="35"/>
        <v>0</v>
      </c>
      <c r="AA173" s="218">
        <f t="shared" si="36"/>
        <v>0</v>
      </c>
      <c r="AB173" s="218">
        <f t="shared" si="37"/>
        <v>0</v>
      </c>
      <c r="AC173" s="218">
        <f t="shared" si="38"/>
        <v>0</v>
      </c>
      <c r="AD173" s="218">
        <f t="shared" si="39"/>
        <v>0</v>
      </c>
    </row>
    <row r="174" spans="1:30" s="150" customFormat="1" ht="15" x14ac:dyDescent="0.25">
      <c r="A174" s="95"/>
      <c r="B174" s="96"/>
      <c r="C174" s="97"/>
      <c r="D174" s="215"/>
      <c r="E174" s="98"/>
      <c r="F174" s="215"/>
      <c r="G174" s="98"/>
      <c r="H174" s="215"/>
      <c r="I174" s="99">
        <f t="shared" si="47"/>
        <v>0</v>
      </c>
      <c r="J174" s="96"/>
      <c r="K174" s="216">
        <f t="shared" si="32"/>
        <v>0</v>
      </c>
      <c r="L174" s="217">
        <f>IF(ISBLANK($B174),0,VLOOKUP($B174,F_Parameter!$A$2:$B$44,2,FALSE))</f>
        <v>0</v>
      </c>
      <c r="M174" s="217">
        <f>IF(ISBLANK($B174),0,VLOOKUP($B174,F_Parameter!$A$2:$C$44,3,FALSE))</f>
        <v>0</v>
      </c>
      <c r="N174" s="101">
        <f t="shared" si="48"/>
        <v>0</v>
      </c>
      <c r="O174" s="101">
        <f t="shared" si="40"/>
        <v>0</v>
      </c>
      <c r="P174" s="101">
        <f t="shared" si="41"/>
        <v>0</v>
      </c>
      <c r="Q174" s="101">
        <f t="shared" si="42"/>
        <v>0</v>
      </c>
      <c r="R174" s="101">
        <f t="shared" si="43"/>
        <v>0</v>
      </c>
      <c r="S174" s="101">
        <f t="shared" si="44"/>
        <v>0</v>
      </c>
      <c r="T174" s="101">
        <f t="shared" si="45"/>
        <v>0</v>
      </c>
      <c r="U174" s="218">
        <f t="shared" ca="1" si="49"/>
        <v>0</v>
      </c>
      <c r="V174" s="218">
        <f ca="1">IF(C174=A_Stammdaten!$B$9,$K174-$W174,OFFSET(W174,0,A_Stammdaten!$B$9-2022)-$W174)</f>
        <v>0</v>
      </c>
      <c r="W174" s="218">
        <f ca="1">IFERROR(OFFSET(W174,0,A_Stammdaten!$B$9-2021),0)</f>
        <v>0</v>
      </c>
      <c r="X174" s="218">
        <f t="shared" si="33"/>
        <v>0</v>
      </c>
      <c r="Y174" s="218">
        <f t="shared" si="34"/>
        <v>0</v>
      </c>
      <c r="Z174" s="218">
        <f t="shared" si="35"/>
        <v>0</v>
      </c>
      <c r="AA174" s="218">
        <f t="shared" si="36"/>
        <v>0</v>
      </c>
      <c r="AB174" s="218">
        <f t="shared" si="37"/>
        <v>0</v>
      </c>
      <c r="AC174" s="218">
        <f t="shared" si="38"/>
        <v>0</v>
      </c>
      <c r="AD174" s="218">
        <f t="shared" si="39"/>
        <v>0</v>
      </c>
    </row>
    <row r="175" spans="1:30" s="150" customFormat="1" ht="15" x14ac:dyDescent="0.25">
      <c r="A175" s="95"/>
      <c r="B175" s="96"/>
      <c r="C175" s="97"/>
      <c r="D175" s="215"/>
      <c r="E175" s="98"/>
      <c r="F175" s="215"/>
      <c r="G175" s="98"/>
      <c r="H175" s="215"/>
      <c r="I175" s="99">
        <f t="shared" si="47"/>
        <v>0</v>
      </c>
      <c r="J175" s="96"/>
      <c r="K175" s="216">
        <f t="shared" si="32"/>
        <v>0</v>
      </c>
      <c r="L175" s="217">
        <f>IF(ISBLANK($B175),0,VLOOKUP($B175,F_Parameter!$A$2:$B$44,2,FALSE))</f>
        <v>0</v>
      </c>
      <c r="M175" s="217">
        <f>IF(ISBLANK($B175),0,VLOOKUP($B175,F_Parameter!$A$2:$C$44,3,FALSE))</f>
        <v>0</v>
      </c>
      <c r="N175" s="101">
        <f t="shared" si="48"/>
        <v>0</v>
      </c>
      <c r="O175" s="101">
        <f t="shared" si="40"/>
        <v>0</v>
      </c>
      <c r="P175" s="101">
        <f t="shared" si="41"/>
        <v>0</v>
      </c>
      <c r="Q175" s="101">
        <f t="shared" si="42"/>
        <v>0</v>
      </c>
      <c r="R175" s="101">
        <f t="shared" si="43"/>
        <v>0</v>
      </c>
      <c r="S175" s="101">
        <f t="shared" si="44"/>
        <v>0</v>
      </c>
      <c r="T175" s="101">
        <f t="shared" si="45"/>
        <v>0</v>
      </c>
      <c r="U175" s="218">
        <f t="shared" ca="1" si="49"/>
        <v>0</v>
      </c>
      <c r="V175" s="218">
        <f ca="1">IF(C175=A_Stammdaten!$B$9,$K175-$W175,OFFSET(W175,0,A_Stammdaten!$B$9-2022)-$W175)</f>
        <v>0</v>
      </c>
      <c r="W175" s="218">
        <f ca="1">IFERROR(OFFSET(W175,0,A_Stammdaten!$B$9-2021),0)</f>
        <v>0</v>
      </c>
      <c r="X175" s="218">
        <f t="shared" si="33"/>
        <v>0</v>
      </c>
      <c r="Y175" s="218">
        <f t="shared" si="34"/>
        <v>0</v>
      </c>
      <c r="Z175" s="218">
        <f t="shared" si="35"/>
        <v>0</v>
      </c>
      <c r="AA175" s="218">
        <f t="shared" si="36"/>
        <v>0</v>
      </c>
      <c r="AB175" s="218">
        <f t="shared" si="37"/>
        <v>0</v>
      </c>
      <c r="AC175" s="218">
        <f t="shared" si="38"/>
        <v>0</v>
      </c>
      <c r="AD175" s="218">
        <f t="shared" si="39"/>
        <v>0</v>
      </c>
    </row>
    <row r="176" spans="1:30" s="150" customFormat="1" ht="15" x14ac:dyDescent="0.25">
      <c r="A176" s="95"/>
      <c r="B176" s="96"/>
      <c r="C176" s="97"/>
      <c r="D176" s="215"/>
      <c r="E176" s="98"/>
      <c r="F176" s="215"/>
      <c r="G176" s="98"/>
      <c r="H176" s="215"/>
      <c r="I176" s="99">
        <f t="shared" si="47"/>
        <v>0</v>
      </c>
      <c r="J176" s="96"/>
      <c r="K176" s="216">
        <f t="shared" si="32"/>
        <v>0</v>
      </c>
      <c r="L176" s="217">
        <f>IF(ISBLANK($B176),0,VLOOKUP($B176,F_Parameter!$A$2:$B$44,2,FALSE))</f>
        <v>0</v>
      </c>
      <c r="M176" s="217">
        <f>IF(ISBLANK($B176),0,VLOOKUP($B176,F_Parameter!$A$2:$C$44,3,FALSE))</f>
        <v>0</v>
      </c>
      <c r="N176" s="101">
        <f t="shared" si="48"/>
        <v>0</v>
      </c>
      <c r="O176" s="101">
        <f t="shared" si="40"/>
        <v>0</v>
      </c>
      <c r="P176" s="101">
        <f t="shared" si="41"/>
        <v>0</v>
      </c>
      <c r="Q176" s="101">
        <f t="shared" si="42"/>
        <v>0</v>
      </c>
      <c r="R176" s="101">
        <f t="shared" si="43"/>
        <v>0</v>
      </c>
      <c r="S176" s="101">
        <f t="shared" si="44"/>
        <v>0</v>
      </c>
      <c r="T176" s="101">
        <f t="shared" si="45"/>
        <v>0</v>
      </c>
      <c r="U176" s="218">
        <f t="shared" ca="1" si="49"/>
        <v>0</v>
      </c>
      <c r="V176" s="218">
        <f ca="1">IF(C176=A_Stammdaten!$B$9,$K176-$W176,OFFSET(W176,0,A_Stammdaten!$B$9-2022)-$W176)</f>
        <v>0</v>
      </c>
      <c r="W176" s="218">
        <f ca="1">IFERROR(OFFSET(W176,0,A_Stammdaten!$B$9-2021),0)</f>
        <v>0</v>
      </c>
      <c r="X176" s="218">
        <f t="shared" si="33"/>
        <v>0</v>
      </c>
      <c r="Y176" s="218">
        <f t="shared" si="34"/>
        <v>0</v>
      </c>
      <c r="Z176" s="218">
        <f t="shared" si="35"/>
        <v>0</v>
      </c>
      <c r="AA176" s="218">
        <f t="shared" si="36"/>
        <v>0</v>
      </c>
      <c r="AB176" s="218">
        <f t="shared" si="37"/>
        <v>0</v>
      </c>
      <c r="AC176" s="218">
        <f t="shared" si="38"/>
        <v>0</v>
      </c>
      <c r="AD176" s="218">
        <f t="shared" si="39"/>
        <v>0</v>
      </c>
    </row>
    <row r="177" spans="1:30" s="150" customFormat="1" ht="15" x14ac:dyDescent="0.25">
      <c r="A177" s="95"/>
      <c r="B177" s="96"/>
      <c r="C177" s="97"/>
      <c r="D177" s="215"/>
      <c r="E177" s="98"/>
      <c r="F177" s="215"/>
      <c r="G177" s="98"/>
      <c r="H177" s="215"/>
      <c r="I177" s="99">
        <f t="shared" si="47"/>
        <v>0</v>
      </c>
      <c r="J177" s="96"/>
      <c r="K177" s="216">
        <f t="shared" si="32"/>
        <v>0</v>
      </c>
      <c r="L177" s="217">
        <f>IF(ISBLANK($B177),0,VLOOKUP($B177,F_Parameter!$A$2:$B$44,2,FALSE))</f>
        <v>0</v>
      </c>
      <c r="M177" s="217">
        <f>IF(ISBLANK($B177),0,VLOOKUP($B177,F_Parameter!$A$2:$C$44,3,FALSE))</f>
        <v>0</v>
      </c>
      <c r="N177" s="101">
        <f t="shared" si="48"/>
        <v>0</v>
      </c>
      <c r="O177" s="101">
        <f t="shared" si="40"/>
        <v>0</v>
      </c>
      <c r="P177" s="101">
        <f t="shared" si="41"/>
        <v>0</v>
      </c>
      <c r="Q177" s="101">
        <f t="shared" si="42"/>
        <v>0</v>
      </c>
      <c r="R177" s="101">
        <f t="shared" si="43"/>
        <v>0</v>
      </c>
      <c r="S177" s="101">
        <f t="shared" si="44"/>
        <v>0</v>
      </c>
      <c r="T177" s="101">
        <f t="shared" si="45"/>
        <v>0</v>
      </c>
      <c r="U177" s="218">
        <f t="shared" ca="1" si="49"/>
        <v>0</v>
      </c>
      <c r="V177" s="218">
        <f ca="1">IF(C177=A_Stammdaten!$B$9,$K177-$W177,OFFSET(W177,0,A_Stammdaten!$B$9-2022)-$W177)</f>
        <v>0</v>
      </c>
      <c r="W177" s="218">
        <f ca="1">IFERROR(OFFSET(W177,0,A_Stammdaten!$B$9-2021),0)</f>
        <v>0</v>
      </c>
      <c r="X177" s="218">
        <f t="shared" si="33"/>
        <v>0</v>
      </c>
      <c r="Y177" s="218">
        <f t="shared" si="34"/>
        <v>0</v>
      </c>
      <c r="Z177" s="218">
        <f t="shared" si="35"/>
        <v>0</v>
      </c>
      <c r="AA177" s="218">
        <f t="shared" si="36"/>
        <v>0</v>
      </c>
      <c r="AB177" s="218">
        <f t="shared" si="37"/>
        <v>0</v>
      </c>
      <c r="AC177" s="218">
        <f t="shared" si="38"/>
        <v>0</v>
      </c>
      <c r="AD177" s="218">
        <f t="shared" si="39"/>
        <v>0</v>
      </c>
    </row>
    <row r="178" spans="1:30" s="150" customFormat="1" ht="15" x14ac:dyDescent="0.25">
      <c r="A178" s="95"/>
      <c r="B178" s="96"/>
      <c r="C178" s="97"/>
      <c r="D178" s="215"/>
      <c r="E178" s="98"/>
      <c r="F178" s="215"/>
      <c r="G178" s="98"/>
      <c r="H178" s="215"/>
      <c r="I178" s="99">
        <f t="shared" si="47"/>
        <v>0</v>
      </c>
      <c r="J178" s="96"/>
      <c r="K178" s="216">
        <f t="shared" si="32"/>
        <v>0</v>
      </c>
      <c r="L178" s="217">
        <f>IF(ISBLANK($B178),0,VLOOKUP($B178,F_Parameter!$A$2:$B$44,2,FALSE))</f>
        <v>0</v>
      </c>
      <c r="M178" s="217">
        <f>IF(ISBLANK($B178),0,VLOOKUP($B178,F_Parameter!$A$2:$C$44,3,FALSE))</f>
        <v>0</v>
      </c>
      <c r="N178" s="101">
        <f t="shared" si="48"/>
        <v>0</v>
      </c>
      <c r="O178" s="101">
        <f t="shared" si="40"/>
        <v>0</v>
      </c>
      <c r="P178" s="101">
        <f t="shared" si="41"/>
        <v>0</v>
      </c>
      <c r="Q178" s="101">
        <f t="shared" si="42"/>
        <v>0</v>
      </c>
      <c r="R178" s="101">
        <f t="shared" si="43"/>
        <v>0</v>
      </c>
      <c r="S178" s="101">
        <f t="shared" si="44"/>
        <v>0</v>
      </c>
      <c r="T178" s="101">
        <f t="shared" si="45"/>
        <v>0</v>
      </c>
      <c r="U178" s="218">
        <f t="shared" ca="1" si="49"/>
        <v>0</v>
      </c>
      <c r="V178" s="218">
        <f ca="1">IF(C178=A_Stammdaten!$B$9,$K178-$W178,OFFSET(W178,0,A_Stammdaten!$B$9-2022)-$W178)</f>
        <v>0</v>
      </c>
      <c r="W178" s="218">
        <f ca="1">IFERROR(OFFSET(W178,0,A_Stammdaten!$B$9-2021),0)</f>
        <v>0</v>
      </c>
      <c r="X178" s="218">
        <f t="shared" si="33"/>
        <v>0</v>
      </c>
      <c r="Y178" s="218">
        <f t="shared" si="34"/>
        <v>0</v>
      </c>
      <c r="Z178" s="218">
        <f t="shared" si="35"/>
        <v>0</v>
      </c>
      <c r="AA178" s="218">
        <f t="shared" si="36"/>
        <v>0</v>
      </c>
      <c r="AB178" s="218">
        <f t="shared" si="37"/>
        <v>0</v>
      </c>
      <c r="AC178" s="218">
        <f t="shared" si="38"/>
        <v>0</v>
      </c>
      <c r="AD178" s="218">
        <f t="shared" si="39"/>
        <v>0</v>
      </c>
    </row>
    <row r="179" spans="1:30" s="150" customFormat="1" ht="15" x14ac:dyDescent="0.25">
      <c r="A179" s="95"/>
      <c r="B179" s="96"/>
      <c r="C179" s="97"/>
      <c r="D179" s="215"/>
      <c r="E179" s="98"/>
      <c r="F179" s="215"/>
      <c r="G179" s="98"/>
      <c r="H179" s="215"/>
      <c r="I179" s="99">
        <f t="shared" si="47"/>
        <v>0</v>
      </c>
      <c r="J179" s="96"/>
      <c r="K179" s="216">
        <f t="shared" si="32"/>
        <v>0</v>
      </c>
      <c r="L179" s="217">
        <f>IF(ISBLANK($B179),0,VLOOKUP($B179,F_Parameter!$A$2:$B$44,2,FALSE))</f>
        <v>0</v>
      </c>
      <c r="M179" s="217">
        <f>IF(ISBLANK($B179),0,VLOOKUP($B179,F_Parameter!$A$2:$C$44,3,FALSE))</f>
        <v>0</v>
      </c>
      <c r="N179" s="101">
        <f t="shared" si="48"/>
        <v>0</v>
      </c>
      <c r="O179" s="101">
        <f t="shared" si="40"/>
        <v>0</v>
      </c>
      <c r="P179" s="101">
        <f t="shared" si="41"/>
        <v>0</v>
      </c>
      <c r="Q179" s="101">
        <f t="shared" si="42"/>
        <v>0</v>
      </c>
      <c r="R179" s="101">
        <f t="shared" si="43"/>
        <v>0</v>
      </c>
      <c r="S179" s="101">
        <f t="shared" si="44"/>
        <v>0</v>
      </c>
      <c r="T179" s="101">
        <f t="shared" si="45"/>
        <v>0</v>
      </c>
      <c r="U179" s="218">
        <f t="shared" ca="1" si="49"/>
        <v>0</v>
      </c>
      <c r="V179" s="218">
        <f ca="1">IF(C179=A_Stammdaten!$B$9,$K179-$W179,OFFSET(W179,0,A_Stammdaten!$B$9-2022)-$W179)</f>
        <v>0</v>
      </c>
      <c r="W179" s="218">
        <f ca="1">IFERROR(OFFSET(W179,0,A_Stammdaten!$B$9-2021),0)</f>
        <v>0</v>
      </c>
      <c r="X179" s="218">
        <f t="shared" si="33"/>
        <v>0</v>
      </c>
      <c r="Y179" s="218">
        <f t="shared" si="34"/>
        <v>0</v>
      </c>
      <c r="Z179" s="218">
        <f t="shared" si="35"/>
        <v>0</v>
      </c>
      <c r="AA179" s="218">
        <f t="shared" si="36"/>
        <v>0</v>
      </c>
      <c r="AB179" s="218">
        <f t="shared" si="37"/>
        <v>0</v>
      </c>
      <c r="AC179" s="218">
        <f t="shared" si="38"/>
        <v>0</v>
      </c>
      <c r="AD179" s="218">
        <f t="shared" si="39"/>
        <v>0</v>
      </c>
    </row>
    <row r="180" spans="1:30" s="150" customFormat="1" ht="15" x14ac:dyDescent="0.25">
      <c r="A180" s="95"/>
      <c r="B180" s="96"/>
      <c r="C180" s="97"/>
      <c r="D180" s="215"/>
      <c r="E180" s="98"/>
      <c r="F180" s="215"/>
      <c r="G180" s="98"/>
      <c r="H180" s="215"/>
      <c r="I180" s="99">
        <f t="shared" si="47"/>
        <v>0</v>
      </c>
      <c r="J180" s="96"/>
      <c r="K180" s="216">
        <f t="shared" si="32"/>
        <v>0</v>
      </c>
      <c r="L180" s="217">
        <f>IF(ISBLANK($B180),0,VLOOKUP($B180,F_Parameter!$A$2:$B$44,2,FALSE))</f>
        <v>0</v>
      </c>
      <c r="M180" s="217">
        <f>IF(ISBLANK($B180),0,VLOOKUP($B180,F_Parameter!$A$2:$C$44,3,FALSE))</f>
        <v>0</v>
      </c>
      <c r="N180" s="101">
        <f t="shared" si="48"/>
        <v>0</v>
      </c>
      <c r="O180" s="101">
        <f t="shared" si="40"/>
        <v>0</v>
      </c>
      <c r="P180" s="101">
        <f t="shared" si="41"/>
        <v>0</v>
      </c>
      <c r="Q180" s="101">
        <f t="shared" si="42"/>
        <v>0</v>
      </c>
      <c r="R180" s="101">
        <f t="shared" si="43"/>
        <v>0</v>
      </c>
      <c r="S180" s="101">
        <f t="shared" si="44"/>
        <v>0</v>
      </c>
      <c r="T180" s="101">
        <f t="shared" si="45"/>
        <v>0</v>
      </c>
      <c r="U180" s="218">
        <f t="shared" ca="1" si="49"/>
        <v>0</v>
      </c>
      <c r="V180" s="218">
        <f ca="1">IF(C180=A_Stammdaten!$B$9,$K180-$W180,OFFSET(W180,0,A_Stammdaten!$B$9-2022)-$W180)</f>
        <v>0</v>
      </c>
      <c r="W180" s="218">
        <f ca="1">IFERROR(OFFSET(W180,0,A_Stammdaten!$B$9-2021),0)</f>
        <v>0</v>
      </c>
      <c r="X180" s="218">
        <f t="shared" si="33"/>
        <v>0</v>
      </c>
      <c r="Y180" s="218">
        <f t="shared" si="34"/>
        <v>0</v>
      </c>
      <c r="Z180" s="218">
        <f t="shared" si="35"/>
        <v>0</v>
      </c>
      <c r="AA180" s="218">
        <f t="shared" si="36"/>
        <v>0</v>
      </c>
      <c r="AB180" s="218">
        <f t="shared" si="37"/>
        <v>0</v>
      </c>
      <c r="AC180" s="218">
        <f t="shared" si="38"/>
        <v>0</v>
      </c>
      <c r="AD180" s="218">
        <f t="shared" si="39"/>
        <v>0</v>
      </c>
    </row>
    <row r="181" spans="1:30" s="150" customFormat="1" ht="15" x14ac:dyDescent="0.25">
      <c r="A181" s="95"/>
      <c r="B181" s="96"/>
      <c r="C181" s="97"/>
      <c r="D181" s="215"/>
      <c r="E181" s="98"/>
      <c r="F181" s="215"/>
      <c r="G181" s="98"/>
      <c r="H181" s="215"/>
      <c r="I181" s="99">
        <f t="shared" si="47"/>
        <v>0</v>
      </c>
      <c r="J181" s="96"/>
      <c r="K181" s="216">
        <f t="shared" si="32"/>
        <v>0</v>
      </c>
      <c r="L181" s="217">
        <f>IF(ISBLANK($B181),0,VLOOKUP($B181,F_Parameter!$A$2:$B$44,2,FALSE))</f>
        <v>0</v>
      </c>
      <c r="M181" s="217">
        <f>IF(ISBLANK($B181),0,VLOOKUP($B181,F_Parameter!$A$2:$C$44,3,FALSE))</f>
        <v>0</v>
      </c>
      <c r="N181" s="101">
        <f t="shared" si="48"/>
        <v>0</v>
      </c>
      <c r="O181" s="101">
        <f t="shared" si="40"/>
        <v>0</v>
      </c>
      <c r="P181" s="101">
        <f t="shared" si="41"/>
        <v>0</v>
      </c>
      <c r="Q181" s="101">
        <f t="shared" si="42"/>
        <v>0</v>
      </c>
      <c r="R181" s="101">
        <f t="shared" si="43"/>
        <v>0</v>
      </c>
      <c r="S181" s="101">
        <f t="shared" si="44"/>
        <v>0</v>
      </c>
      <c r="T181" s="101">
        <f t="shared" si="45"/>
        <v>0</v>
      </c>
      <c r="U181" s="218">
        <f t="shared" ca="1" si="49"/>
        <v>0</v>
      </c>
      <c r="V181" s="218">
        <f ca="1">IF(C181=A_Stammdaten!$B$9,$K181-$W181,OFFSET(W181,0,A_Stammdaten!$B$9-2022)-$W181)</f>
        <v>0</v>
      </c>
      <c r="W181" s="218">
        <f ca="1">IFERROR(OFFSET(W181,0,A_Stammdaten!$B$9-2021),0)</f>
        <v>0</v>
      </c>
      <c r="X181" s="218">
        <f t="shared" si="33"/>
        <v>0</v>
      </c>
      <c r="Y181" s="218">
        <f t="shared" si="34"/>
        <v>0</v>
      </c>
      <c r="Z181" s="218">
        <f t="shared" si="35"/>
        <v>0</v>
      </c>
      <c r="AA181" s="218">
        <f t="shared" si="36"/>
        <v>0</v>
      </c>
      <c r="AB181" s="218">
        <f t="shared" si="37"/>
        <v>0</v>
      </c>
      <c r="AC181" s="218">
        <f t="shared" si="38"/>
        <v>0</v>
      </c>
      <c r="AD181" s="218">
        <f t="shared" si="39"/>
        <v>0</v>
      </c>
    </row>
    <row r="182" spans="1:30" s="150" customFormat="1" ht="15" x14ac:dyDescent="0.25">
      <c r="A182" s="95"/>
      <c r="B182" s="96"/>
      <c r="C182" s="97"/>
      <c r="D182" s="215"/>
      <c r="E182" s="98"/>
      <c r="F182" s="215"/>
      <c r="G182" s="98"/>
      <c r="H182" s="215"/>
      <c r="I182" s="99">
        <f t="shared" si="47"/>
        <v>0</v>
      </c>
      <c r="J182" s="96"/>
      <c r="K182" s="216">
        <f t="shared" si="32"/>
        <v>0</v>
      </c>
      <c r="L182" s="217">
        <f>IF(ISBLANK($B182),0,VLOOKUP($B182,F_Parameter!$A$2:$B$44,2,FALSE))</f>
        <v>0</v>
      </c>
      <c r="M182" s="217">
        <f>IF(ISBLANK($B182),0,VLOOKUP($B182,F_Parameter!$A$2:$C$44,3,FALSE))</f>
        <v>0</v>
      </c>
      <c r="N182" s="101">
        <f t="shared" si="48"/>
        <v>0</v>
      </c>
      <c r="O182" s="101">
        <f t="shared" si="40"/>
        <v>0</v>
      </c>
      <c r="P182" s="101">
        <f t="shared" si="41"/>
        <v>0</v>
      </c>
      <c r="Q182" s="101">
        <f t="shared" si="42"/>
        <v>0</v>
      </c>
      <c r="R182" s="101">
        <f t="shared" si="43"/>
        <v>0</v>
      </c>
      <c r="S182" s="101">
        <f t="shared" si="44"/>
        <v>0</v>
      </c>
      <c r="T182" s="101">
        <f t="shared" si="45"/>
        <v>0</v>
      </c>
      <c r="U182" s="218">
        <f t="shared" ca="1" si="49"/>
        <v>0</v>
      </c>
      <c r="V182" s="218">
        <f ca="1">IF(C182=A_Stammdaten!$B$9,$K182-$W182,OFFSET(W182,0,A_Stammdaten!$B$9-2022)-$W182)</f>
        <v>0</v>
      </c>
      <c r="W182" s="218">
        <f ca="1">IFERROR(OFFSET(W182,0,A_Stammdaten!$B$9-2021),0)</f>
        <v>0</v>
      </c>
      <c r="X182" s="218">
        <f t="shared" si="33"/>
        <v>0</v>
      </c>
      <c r="Y182" s="218">
        <f t="shared" si="34"/>
        <v>0</v>
      </c>
      <c r="Z182" s="218">
        <f t="shared" si="35"/>
        <v>0</v>
      </c>
      <c r="AA182" s="218">
        <f t="shared" si="36"/>
        <v>0</v>
      </c>
      <c r="AB182" s="218">
        <f t="shared" si="37"/>
        <v>0</v>
      </c>
      <c r="AC182" s="218">
        <f t="shared" si="38"/>
        <v>0</v>
      </c>
      <c r="AD182" s="218">
        <f t="shared" si="39"/>
        <v>0</v>
      </c>
    </row>
    <row r="183" spans="1:30" s="150" customFormat="1" ht="15" x14ac:dyDescent="0.25">
      <c r="A183" s="95"/>
      <c r="B183" s="96"/>
      <c r="C183" s="97"/>
      <c r="D183" s="215"/>
      <c r="E183" s="98"/>
      <c r="F183" s="215"/>
      <c r="G183" s="98"/>
      <c r="H183" s="215"/>
      <c r="I183" s="99">
        <f t="shared" si="47"/>
        <v>0</v>
      </c>
      <c r="J183" s="96"/>
      <c r="K183" s="216">
        <f t="shared" si="32"/>
        <v>0</v>
      </c>
      <c r="L183" s="217">
        <f>IF(ISBLANK($B183),0,VLOOKUP($B183,F_Parameter!$A$2:$B$44,2,FALSE))</f>
        <v>0</v>
      </c>
      <c r="M183" s="217">
        <f>IF(ISBLANK($B183),0,VLOOKUP($B183,F_Parameter!$A$2:$C$44,3,FALSE))</f>
        <v>0</v>
      </c>
      <c r="N183" s="101">
        <f t="shared" si="48"/>
        <v>0</v>
      </c>
      <c r="O183" s="101">
        <f t="shared" si="40"/>
        <v>0</v>
      </c>
      <c r="P183" s="101">
        <f t="shared" si="41"/>
        <v>0</v>
      </c>
      <c r="Q183" s="101">
        <f t="shared" si="42"/>
        <v>0</v>
      </c>
      <c r="R183" s="101">
        <f t="shared" si="43"/>
        <v>0</v>
      </c>
      <c r="S183" s="101">
        <f t="shared" si="44"/>
        <v>0</v>
      </c>
      <c r="T183" s="101">
        <f t="shared" si="45"/>
        <v>0</v>
      </c>
      <c r="U183" s="218">
        <f t="shared" ca="1" si="49"/>
        <v>0</v>
      </c>
      <c r="V183" s="218">
        <f ca="1">IF(C183=A_Stammdaten!$B$9,$K183-$W183,OFFSET(W183,0,A_Stammdaten!$B$9-2022)-$W183)</f>
        <v>0</v>
      </c>
      <c r="W183" s="218">
        <f ca="1">IFERROR(OFFSET(W183,0,A_Stammdaten!$B$9-2021),0)</f>
        <v>0</v>
      </c>
      <c r="X183" s="218">
        <f t="shared" si="33"/>
        <v>0</v>
      </c>
      <c r="Y183" s="218">
        <f t="shared" si="34"/>
        <v>0</v>
      </c>
      <c r="Z183" s="218">
        <f t="shared" si="35"/>
        <v>0</v>
      </c>
      <c r="AA183" s="218">
        <f t="shared" si="36"/>
        <v>0</v>
      </c>
      <c r="AB183" s="218">
        <f t="shared" si="37"/>
        <v>0</v>
      </c>
      <c r="AC183" s="218">
        <f t="shared" si="38"/>
        <v>0</v>
      </c>
      <c r="AD183" s="218">
        <f t="shared" si="39"/>
        <v>0</v>
      </c>
    </row>
    <row r="184" spans="1:30" s="150" customFormat="1" ht="15" x14ac:dyDescent="0.25">
      <c r="A184" s="95"/>
      <c r="B184" s="96"/>
      <c r="C184" s="97"/>
      <c r="D184" s="215"/>
      <c r="E184" s="98"/>
      <c r="F184" s="215"/>
      <c r="G184" s="98"/>
      <c r="H184" s="215"/>
      <c r="I184" s="99">
        <f t="shared" si="47"/>
        <v>0</v>
      </c>
      <c r="J184" s="96"/>
      <c r="K184" s="216">
        <f t="shared" si="32"/>
        <v>0</v>
      </c>
      <c r="L184" s="217">
        <f>IF(ISBLANK($B184),0,VLOOKUP($B184,F_Parameter!$A$2:$B$44,2,FALSE))</f>
        <v>0</v>
      </c>
      <c r="M184" s="217">
        <f>IF(ISBLANK($B184),0,VLOOKUP($B184,F_Parameter!$A$2:$C$44,3,FALSE))</f>
        <v>0</v>
      </c>
      <c r="N184" s="101">
        <f t="shared" si="48"/>
        <v>0</v>
      </c>
      <c r="O184" s="101">
        <f t="shared" si="40"/>
        <v>0</v>
      </c>
      <c r="P184" s="101">
        <f t="shared" si="41"/>
        <v>0</v>
      </c>
      <c r="Q184" s="101">
        <f t="shared" si="42"/>
        <v>0</v>
      </c>
      <c r="R184" s="101">
        <f t="shared" si="43"/>
        <v>0</v>
      </c>
      <c r="S184" s="101">
        <f t="shared" si="44"/>
        <v>0</v>
      </c>
      <c r="T184" s="101">
        <f t="shared" si="45"/>
        <v>0</v>
      </c>
      <c r="U184" s="218">
        <f t="shared" ca="1" si="49"/>
        <v>0</v>
      </c>
      <c r="V184" s="218">
        <f ca="1">IF(C184=A_Stammdaten!$B$9,$K184-$W184,OFFSET(W184,0,A_Stammdaten!$B$9-2022)-$W184)</f>
        <v>0</v>
      </c>
      <c r="W184" s="218">
        <f ca="1">IFERROR(OFFSET(W184,0,A_Stammdaten!$B$9-2021),0)</f>
        <v>0</v>
      </c>
      <c r="X184" s="218">
        <f t="shared" si="33"/>
        <v>0</v>
      </c>
      <c r="Y184" s="218">
        <f t="shared" si="34"/>
        <v>0</v>
      </c>
      <c r="Z184" s="218">
        <f t="shared" si="35"/>
        <v>0</v>
      </c>
      <c r="AA184" s="218">
        <f t="shared" si="36"/>
        <v>0</v>
      </c>
      <c r="AB184" s="218">
        <f t="shared" si="37"/>
        <v>0</v>
      </c>
      <c r="AC184" s="218">
        <f t="shared" si="38"/>
        <v>0</v>
      </c>
      <c r="AD184" s="218">
        <f t="shared" si="39"/>
        <v>0</v>
      </c>
    </row>
    <row r="185" spans="1:30" s="150" customFormat="1" ht="15" x14ac:dyDescent="0.25">
      <c r="A185" s="95"/>
      <c r="B185" s="96"/>
      <c r="C185" s="97"/>
      <c r="D185" s="215"/>
      <c r="E185" s="98"/>
      <c r="F185" s="215"/>
      <c r="G185" s="98"/>
      <c r="H185" s="215"/>
      <c r="I185" s="99">
        <f t="shared" si="47"/>
        <v>0</v>
      </c>
      <c r="J185" s="96"/>
      <c r="K185" s="216">
        <f t="shared" si="32"/>
        <v>0</v>
      </c>
      <c r="L185" s="217">
        <f>IF(ISBLANK($B185),0,VLOOKUP($B185,F_Parameter!$A$2:$B$44,2,FALSE))</f>
        <v>0</v>
      </c>
      <c r="M185" s="217">
        <f>IF(ISBLANK($B185),0,VLOOKUP($B185,F_Parameter!$A$2:$C$44,3,FALSE))</f>
        <v>0</v>
      </c>
      <c r="N185" s="101">
        <f t="shared" si="48"/>
        <v>0</v>
      </c>
      <c r="O185" s="101">
        <f t="shared" si="40"/>
        <v>0</v>
      </c>
      <c r="P185" s="101">
        <f t="shared" si="41"/>
        <v>0</v>
      </c>
      <c r="Q185" s="101">
        <f t="shared" si="42"/>
        <v>0</v>
      </c>
      <c r="R185" s="101">
        <f t="shared" si="43"/>
        <v>0</v>
      </c>
      <c r="S185" s="101">
        <f t="shared" si="44"/>
        <v>0</v>
      </c>
      <c r="T185" s="101">
        <f t="shared" si="45"/>
        <v>0</v>
      </c>
      <c r="U185" s="218">
        <f t="shared" ca="1" si="49"/>
        <v>0</v>
      </c>
      <c r="V185" s="218">
        <f ca="1">IF(C185=A_Stammdaten!$B$9,$K185-$W185,OFFSET(W185,0,A_Stammdaten!$B$9-2022)-$W185)</f>
        <v>0</v>
      </c>
      <c r="W185" s="218">
        <f ca="1">IFERROR(OFFSET(W185,0,A_Stammdaten!$B$9-2021),0)</f>
        <v>0</v>
      </c>
      <c r="X185" s="218">
        <f t="shared" si="33"/>
        <v>0</v>
      </c>
      <c r="Y185" s="218">
        <f t="shared" si="34"/>
        <v>0</v>
      </c>
      <c r="Z185" s="218">
        <f t="shared" si="35"/>
        <v>0</v>
      </c>
      <c r="AA185" s="218">
        <f t="shared" si="36"/>
        <v>0</v>
      </c>
      <c r="AB185" s="218">
        <f t="shared" si="37"/>
        <v>0</v>
      </c>
      <c r="AC185" s="218">
        <f t="shared" si="38"/>
        <v>0</v>
      </c>
      <c r="AD185" s="218">
        <f t="shared" si="39"/>
        <v>0</v>
      </c>
    </row>
    <row r="186" spans="1:30" s="150" customFormat="1" ht="15" x14ac:dyDescent="0.25">
      <c r="A186" s="95"/>
      <c r="B186" s="96"/>
      <c r="C186" s="97"/>
      <c r="D186" s="215"/>
      <c r="E186" s="98"/>
      <c r="F186" s="215"/>
      <c r="G186" s="98"/>
      <c r="H186" s="215"/>
      <c r="I186" s="99">
        <f t="shared" si="47"/>
        <v>0</v>
      </c>
      <c r="J186" s="96"/>
      <c r="K186" s="216">
        <f t="shared" si="32"/>
        <v>0</v>
      </c>
      <c r="L186" s="217">
        <f>IF(ISBLANK($B186),0,VLOOKUP($B186,F_Parameter!$A$2:$B$44,2,FALSE))</f>
        <v>0</v>
      </c>
      <c r="M186" s="217">
        <f>IF(ISBLANK($B186),0,VLOOKUP($B186,F_Parameter!$A$2:$C$44,3,FALSE))</f>
        <v>0</v>
      </c>
      <c r="N186" s="101">
        <f t="shared" si="48"/>
        <v>0</v>
      </c>
      <c r="O186" s="101">
        <f t="shared" si="40"/>
        <v>0</v>
      </c>
      <c r="P186" s="101">
        <f t="shared" si="41"/>
        <v>0</v>
      </c>
      <c r="Q186" s="101">
        <f t="shared" si="42"/>
        <v>0</v>
      </c>
      <c r="R186" s="101">
        <f t="shared" si="43"/>
        <v>0</v>
      </c>
      <c r="S186" s="101">
        <f t="shared" si="44"/>
        <v>0</v>
      </c>
      <c r="T186" s="101">
        <f t="shared" si="45"/>
        <v>0</v>
      </c>
      <c r="U186" s="218">
        <f t="shared" ca="1" si="49"/>
        <v>0</v>
      </c>
      <c r="V186" s="218">
        <f ca="1">IF(C186=A_Stammdaten!$B$9,$K186-$W186,OFFSET(W186,0,A_Stammdaten!$B$9-2022)-$W186)</f>
        <v>0</v>
      </c>
      <c r="W186" s="218">
        <f ca="1">IFERROR(OFFSET(W186,0,A_Stammdaten!$B$9-2021),0)</f>
        <v>0</v>
      </c>
      <c r="X186" s="218">
        <f t="shared" si="33"/>
        <v>0</v>
      </c>
      <c r="Y186" s="218">
        <f t="shared" si="34"/>
        <v>0</v>
      </c>
      <c r="Z186" s="218">
        <f t="shared" si="35"/>
        <v>0</v>
      </c>
      <c r="AA186" s="218">
        <f t="shared" si="36"/>
        <v>0</v>
      </c>
      <c r="AB186" s="218">
        <f t="shared" si="37"/>
        <v>0</v>
      </c>
      <c r="AC186" s="218">
        <f t="shared" si="38"/>
        <v>0</v>
      </c>
      <c r="AD186" s="218">
        <f t="shared" si="39"/>
        <v>0</v>
      </c>
    </row>
    <row r="187" spans="1:30" s="150" customFormat="1" ht="15" x14ac:dyDescent="0.25">
      <c r="A187" s="95"/>
      <c r="B187" s="96"/>
      <c r="C187" s="97"/>
      <c r="D187" s="215"/>
      <c r="E187" s="98"/>
      <c r="F187" s="215"/>
      <c r="G187" s="98"/>
      <c r="H187" s="215"/>
      <c r="I187" s="99">
        <f t="shared" si="47"/>
        <v>0</v>
      </c>
      <c r="J187" s="96"/>
      <c r="K187" s="216">
        <f t="shared" si="32"/>
        <v>0</v>
      </c>
      <c r="L187" s="217">
        <f>IF(ISBLANK($B187),0,VLOOKUP($B187,F_Parameter!$A$2:$B$44,2,FALSE))</f>
        <v>0</v>
      </c>
      <c r="M187" s="217">
        <f>IF(ISBLANK($B187),0,VLOOKUP($B187,F_Parameter!$A$2:$C$44,3,FALSE))</f>
        <v>0</v>
      </c>
      <c r="N187" s="101">
        <f t="shared" si="48"/>
        <v>0</v>
      </c>
      <c r="O187" s="101">
        <f t="shared" si="40"/>
        <v>0</v>
      </c>
      <c r="P187" s="101">
        <f t="shared" si="41"/>
        <v>0</v>
      </c>
      <c r="Q187" s="101">
        <f t="shared" si="42"/>
        <v>0</v>
      </c>
      <c r="R187" s="101">
        <f t="shared" si="43"/>
        <v>0</v>
      </c>
      <c r="S187" s="101">
        <f t="shared" si="44"/>
        <v>0</v>
      </c>
      <c r="T187" s="101">
        <f t="shared" si="45"/>
        <v>0</v>
      </c>
      <c r="U187" s="218">
        <f t="shared" ca="1" si="49"/>
        <v>0</v>
      </c>
      <c r="V187" s="218">
        <f ca="1">IF(C187=A_Stammdaten!$B$9,$K187-$W187,OFFSET(W187,0,A_Stammdaten!$B$9-2022)-$W187)</f>
        <v>0</v>
      </c>
      <c r="W187" s="218">
        <f ca="1">IFERROR(OFFSET(W187,0,A_Stammdaten!$B$9-2021),0)</f>
        <v>0</v>
      </c>
      <c r="X187" s="218">
        <f t="shared" si="33"/>
        <v>0</v>
      </c>
      <c r="Y187" s="218">
        <f t="shared" si="34"/>
        <v>0</v>
      </c>
      <c r="Z187" s="218">
        <f t="shared" si="35"/>
        <v>0</v>
      </c>
      <c r="AA187" s="218">
        <f t="shared" si="36"/>
        <v>0</v>
      </c>
      <c r="AB187" s="218">
        <f t="shared" si="37"/>
        <v>0</v>
      </c>
      <c r="AC187" s="218">
        <f t="shared" si="38"/>
        <v>0</v>
      </c>
      <c r="AD187" s="218">
        <f t="shared" si="39"/>
        <v>0</v>
      </c>
    </row>
    <row r="188" spans="1:30" s="150" customFormat="1" ht="15" x14ac:dyDescent="0.25">
      <c r="A188" s="95"/>
      <c r="B188" s="96"/>
      <c r="C188" s="97"/>
      <c r="D188" s="215"/>
      <c r="E188" s="98"/>
      <c r="F188" s="215"/>
      <c r="G188" s="98"/>
      <c r="H188" s="215"/>
      <c r="I188" s="99">
        <f t="shared" si="47"/>
        <v>0</v>
      </c>
      <c r="J188" s="96"/>
      <c r="K188" s="216">
        <f t="shared" si="32"/>
        <v>0</v>
      </c>
      <c r="L188" s="217">
        <f>IF(ISBLANK($B188),0,VLOOKUP($B188,F_Parameter!$A$2:$B$44,2,FALSE))</f>
        <v>0</v>
      </c>
      <c r="M188" s="217">
        <f>IF(ISBLANK($B188),0,VLOOKUP($B188,F_Parameter!$A$2:$C$44,3,FALSE))</f>
        <v>0</v>
      </c>
      <c r="N188" s="101">
        <f t="shared" si="48"/>
        <v>0</v>
      </c>
      <c r="O188" s="101">
        <f t="shared" si="40"/>
        <v>0</v>
      </c>
      <c r="P188" s="101">
        <f t="shared" si="41"/>
        <v>0</v>
      </c>
      <c r="Q188" s="101">
        <f t="shared" si="42"/>
        <v>0</v>
      </c>
      <c r="R188" s="101">
        <f t="shared" si="43"/>
        <v>0</v>
      </c>
      <c r="S188" s="101">
        <f t="shared" si="44"/>
        <v>0</v>
      </c>
      <c r="T188" s="101">
        <f t="shared" si="45"/>
        <v>0</v>
      </c>
      <c r="U188" s="218">
        <f t="shared" ca="1" si="49"/>
        <v>0</v>
      </c>
      <c r="V188" s="218">
        <f ca="1">IF(C188=A_Stammdaten!$B$9,$K188-$W188,OFFSET(W188,0,A_Stammdaten!$B$9-2022)-$W188)</f>
        <v>0</v>
      </c>
      <c r="W188" s="218">
        <f ca="1">IFERROR(OFFSET(W188,0,A_Stammdaten!$B$9-2021),0)</f>
        <v>0</v>
      </c>
      <c r="X188" s="218">
        <f t="shared" si="33"/>
        <v>0</v>
      </c>
      <c r="Y188" s="218">
        <f t="shared" si="34"/>
        <v>0</v>
      </c>
      <c r="Z188" s="218">
        <f t="shared" si="35"/>
        <v>0</v>
      </c>
      <c r="AA188" s="218">
        <f t="shared" si="36"/>
        <v>0</v>
      </c>
      <c r="AB188" s="218">
        <f t="shared" si="37"/>
        <v>0</v>
      </c>
      <c r="AC188" s="218">
        <f t="shared" si="38"/>
        <v>0</v>
      </c>
      <c r="AD188" s="218">
        <f t="shared" si="39"/>
        <v>0</v>
      </c>
    </row>
    <row r="189" spans="1:30" s="150" customFormat="1" ht="15" x14ac:dyDescent="0.25">
      <c r="A189" s="95"/>
      <c r="B189" s="96"/>
      <c r="C189" s="97"/>
      <c r="D189" s="215"/>
      <c r="E189" s="98"/>
      <c r="F189" s="215"/>
      <c r="G189" s="98"/>
      <c r="H189" s="215"/>
      <c r="I189" s="99">
        <f t="shared" si="47"/>
        <v>0</v>
      </c>
      <c r="J189" s="96"/>
      <c r="K189" s="216">
        <f t="shared" si="32"/>
        <v>0</v>
      </c>
      <c r="L189" s="217">
        <f>IF(ISBLANK($B189),0,VLOOKUP($B189,F_Parameter!$A$2:$B$44,2,FALSE))</f>
        <v>0</v>
      </c>
      <c r="M189" s="217">
        <f>IF(ISBLANK($B189),0,VLOOKUP($B189,F_Parameter!$A$2:$C$44,3,FALSE))</f>
        <v>0</v>
      </c>
      <c r="N189" s="101">
        <f t="shared" si="48"/>
        <v>0</v>
      </c>
      <c r="O189" s="101">
        <f t="shared" si="40"/>
        <v>0</v>
      </c>
      <c r="P189" s="101">
        <f t="shared" si="41"/>
        <v>0</v>
      </c>
      <c r="Q189" s="101">
        <f t="shared" si="42"/>
        <v>0</v>
      </c>
      <c r="R189" s="101">
        <f t="shared" si="43"/>
        <v>0</v>
      </c>
      <c r="S189" s="101">
        <f t="shared" si="44"/>
        <v>0</v>
      </c>
      <c r="T189" s="101">
        <f t="shared" si="45"/>
        <v>0</v>
      </c>
      <c r="U189" s="218">
        <f t="shared" ca="1" si="49"/>
        <v>0</v>
      </c>
      <c r="V189" s="218">
        <f ca="1">IF(C189=A_Stammdaten!$B$9,$K189-$W189,OFFSET(W189,0,A_Stammdaten!$B$9-2022)-$W189)</f>
        <v>0</v>
      </c>
      <c r="W189" s="218">
        <f ca="1">IFERROR(OFFSET(W189,0,A_Stammdaten!$B$9-2021),0)</f>
        <v>0</v>
      </c>
      <c r="X189" s="218">
        <f t="shared" si="33"/>
        <v>0</v>
      </c>
      <c r="Y189" s="218">
        <f t="shared" si="34"/>
        <v>0</v>
      </c>
      <c r="Z189" s="218">
        <f t="shared" si="35"/>
        <v>0</v>
      </c>
      <c r="AA189" s="218">
        <f t="shared" si="36"/>
        <v>0</v>
      </c>
      <c r="AB189" s="218">
        <f t="shared" si="37"/>
        <v>0</v>
      </c>
      <c r="AC189" s="218">
        <f t="shared" si="38"/>
        <v>0</v>
      </c>
      <c r="AD189" s="218">
        <f t="shared" si="39"/>
        <v>0</v>
      </c>
    </row>
    <row r="190" spans="1:30" s="150" customFormat="1" ht="15" x14ac:dyDescent="0.25">
      <c r="A190" s="95"/>
      <c r="B190" s="96"/>
      <c r="C190" s="97"/>
      <c r="D190" s="215"/>
      <c r="E190" s="98"/>
      <c r="F190" s="215"/>
      <c r="G190" s="98"/>
      <c r="H190" s="215"/>
      <c r="I190" s="99">
        <f t="shared" si="47"/>
        <v>0</v>
      </c>
      <c r="J190" s="96"/>
      <c r="K190" s="216">
        <f t="shared" si="32"/>
        <v>0</v>
      </c>
      <c r="L190" s="217">
        <f>IF(ISBLANK($B190),0,VLOOKUP($B190,F_Parameter!$A$2:$B$44,2,FALSE))</f>
        <v>0</v>
      </c>
      <c r="M190" s="217">
        <f>IF(ISBLANK($B190),0,VLOOKUP($B190,F_Parameter!$A$2:$C$44,3,FALSE))</f>
        <v>0</v>
      </c>
      <c r="N190" s="101">
        <f t="shared" si="48"/>
        <v>0</v>
      </c>
      <c r="O190" s="101">
        <f t="shared" si="40"/>
        <v>0</v>
      </c>
      <c r="P190" s="101">
        <f t="shared" si="41"/>
        <v>0</v>
      </c>
      <c r="Q190" s="101">
        <f t="shared" si="42"/>
        <v>0</v>
      </c>
      <c r="R190" s="101">
        <f t="shared" si="43"/>
        <v>0</v>
      </c>
      <c r="S190" s="101">
        <f t="shared" si="44"/>
        <v>0</v>
      </c>
      <c r="T190" s="101">
        <f t="shared" si="45"/>
        <v>0</v>
      </c>
      <c r="U190" s="218">
        <f t="shared" ca="1" si="49"/>
        <v>0</v>
      </c>
      <c r="V190" s="218">
        <f ca="1">IF(C190=A_Stammdaten!$B$9,$K190-$W190,OFFSET(W190,0,A_Stammdaten!$B$9-2022)-$W190)</f>
        <v>0</v>
      </c>
      <c r="W190" s="218">
        <f ca="1">IFERROR(OFFSET(W190,0,A_Stammdaten!$B$9-2021),0)</f>
        <v>0</v>
      </c>
      <c r="X190" s="218">
        <f t="shared" si="33"/>
        <v>0</v>
      </c>
      <c r="Y190" s="218">
        <f t="shared" si="34"/>
        <v>0</v>
      </c>
      <c r="Z190" s="218">
        <f t="shared" si="35"/>
        <v>0</v>
      </c>
      <c r="AA190" s="218">
        <f t="shared" si="36"/>
        <v>0</v>
      </c>
      <c r="AB190" s="218">
        <f t="shared" si="37"/>
        <v>0</v>
      </c>
      <c r="AC190" s="218">
        <f t="shared" si="38"/>
        <v>0</v>
      </c>
      <c r="AD190" s="218">
        <f t="shared" si="39"/>
        <v>0</v>
      </c>
    </row>
    <row r="191" spans="1:30" s="150" customFormat="1" ht="15" x14ac:dyDescent="0.25">
      <c r="A191" s="95"/>
      <c r="B191" s="96"/>
      <c r="C191" s="97"/>
      <c r="D191" s="215"/>
      <c r="E191" s="98"/>
      <c r="F191" s="215"/>
      <c r="G191" s="98"/>
      <c r="H191" s="215"/>
      <c r="I191" s="99">
        <f t="shared" si="47"/>
        <v>0</v>
      </c>
      <c r="J191" s="96"/>
      <c r="K191" s="216">
        <f t="shared" si="32"/>
        <v>0</v>
      </c>
      <c r="L191" s="217">
        <f>IF(ISBLANK($B191),0,VLOOKUP($B191,F_Parameter!$A$2:$B$44,2,FALSE))</f>
        <v>0</v>
      </c>
      <c r="M191" s="217">
        <f>IF(ISBLANK($B191),0,VLOOKUP($B191,F_Parameter!$A$2:$C$44,3,FALSE))</f>
        <v>0</v>
      </c>
      <c r="N191" s="101">
        <f t="shared" si="48"/>
        <v>0</v>
      </c>
      <c r="O191" s="101">
        <f t="shared" si="40"/>
        <v>0</v>
      </c>
      <c r="P191" s="101">
        <f t="shared" si="41"/>
        <v>0</v>
      </c>
      <c r="Q191" s="101">
        <f t="shared" si="42"/>
        <v>0</v>
      </c>
      <c r="R191" s="101">
        <f t="shared" si="43"/>
        <v>0</v>
      </c>
      <c r="S191" s="101">
        <f t="shared" si="44"/>
        <v>0</v>
      </c>
      <c r="T191" s="101">
        <f t="shared" si="45"/>
        <v>0</v>
      </c>
      <c r="U191" s="218">
        <f t="shared" ca="1" si="49"/>
        <v>0</v>
      </c>
      <c r="V191" s="218">
        <f ca="1">IF(C191=A_Stammdaten!$B$9,$K191-$W191,OFFSET(W191,0,A_Stammdaten!$B$9-2022)-$W191)</f>
        <v>0</v>
      </c>
      <c r="W191" s="218">
        <f ca="1">IFERROR(OFFSET(W191,0,A_Stammdaten!$B$9-2021),0)</f>
        <v>0</v>
      </c>
      <c r="X191" s="218">
        <f t="shared" si="33"/>
        <v>0</v>
      </c>
      <c r="Y191" s="218">
        <f t="shared" si="34"/>
        <v>0</v>
      </c>
      <c r="Z191" s="218">
        <f t="shared" si="35"/>
        <v>0</v>
      </c>
      <c r="AA191" s="218">
        <f t="shared" si="36"/>
        <v>0</v>
      </c>
      <c r="AB191" s="218">
        <f t="shared" si="37"/>
        <v>0</v>
      </c>
      <c r="AC191" s="218">
        <f t="shared" si="38"/>
        <v>0</v>
      </c>
      <c r="AD191" s="218">
        <f t="shared" si="39"/>
        <v>0</v>
      </c>
    </row>
    <row r="192" spans="1:30" s="150" customFormat="1" ht="15" x14ac:dyDescent="0.25">
      <c r="A192" s="95"/>
      <c r="B192" s="96"/>
      <c r="C192" s="97"/>
      <c r="D192" s="215"/>
      <c r="E192" s="98"/>
      <c r="F192" s="215"/>
      <c r="G192" s="98"/>
      <c r="H192" s="215"/>
      <c r="I192" s="99">
        <f t="shared" si="47"/>
        <v>0</v>
      </c>
      <c r="J192" s="96"/>
      <c r="K192" s="216">
        <f t="shared" si="32"/>
        <v>0</v>
      </c>
      <c r="L192" s="217">
        <f>IF(ISBLANK($B192),0,VLOOKUP($B192,F_Parameter!$A$2:$B$44,2,FALSE))</f>
        <v>0</v>
      </c>
      <c r="M192" s="217">
        <f>IF(ISBLANK($B192),0,VLOOKUP($B192,F_Parameter!$A$2:$C$44,3,FALSE))</f>
        <v>0</v>
      </c>
      <c r="N192" s="101">
        <f t="shared" si="48"/>
        <v>0</v>
      </c>
      <c r="O192" s="101">
        <f t="shared" si="40"/>
        <v>0</v>
      </c>
      <c r="P192" s="101">
        <f t="shared" si="41"/>
        <v>0</v>
      </c>
      <c r="Q192" s="101">
        <f t="shared" si="42"/>
        <v>0</v>
      </c>
      <c r="R192" s="101">
        <f t="shared" si="43"/>
        <v>0</v>
      </c>
      <c r="S192" s="101">
        <f t="shared" si="44"/>
        <v>0</v>
      </c>
      <c r="T192" s="101">
        <f t="shared" si="45"/>
        <v>0</v>
      </c>
      <c r="U192" s="218">
        <f t="shared" ca="1" si="49"/>
        <v>0</v>
      </c>
      <c r="V192" s="218">
        <f ca="1">IF(C192=A_Stammdaten!$B$9,$K192-$W192,OFFSET(W192,0,A_Stammdaten!$B$9-2022)-$W192)</f>
        <v>0</v>
      </c>
      <c r="W192" s="218">
        <f ca="1">IFERROR(OFFSET(W192,0,A_Stammdaten!$B$9-2021),0)</f>
        <v>0</v>
      </c>
      <c r="X192" s="218">
        <f t="shared" si="33"/>
        <v>0</v>
      </c>
      <c r="Y192" s="218">
        <f t="shared" si="34"/>
        <v>0</v>
      </c>
      <c r="Z192" s="218">
        <f t="shared" si="35"/>
        <v>0</v>
      </c>
      <c r="AA192" s="218">
        <f t="shared" si="36"/>
        <v>0</v>
      </c>
      <c r="AB192" s="218">
        <f t="shared" si="37"/>
        <v>0</v>
      </c>
      <c r="AC192" s="218">
        <f t="shared" si="38"/>
        <v>0</v>
      </c>
      <c r="AD192" s="218">
        <f t="shared" si="39"/>
        <v>0</v>
      </c>
    </row>
    <row r="193" spans="1:30" s="150" customFormat="1" ht="15" x14ac:dyDescent="0.25">
      <c r="A193" s="95"/>
      <c r="B193" s="96"/>
      <c r="C193" s="97"/>
      <c r="D193" s="215"/>
      <c r="E193" s="98"/>
      <c r="F193" s="215"/>
      <c r="G193" s="98"/>
      <c r="H193" s="215"/>
      <c r="I193" s="99">
        <f t="shared" si="47"/>
        <v>0</v>
      </c>
      <c r="J193" s="96"/>
      <c r="K193" s="216">
        <f t="shared" si="32"/>
        <v>0</v>
      </c>
      <c r="L193" s="217">
        <f>IF(ISBLANK($B193),0,VLOOKUP($B193,F_Parameter!$A$2:$B$44,2,FALSE))</f>
        <v>0</v>
      </c>
      <c r="M193" s="217">
        <f>IF(ISBLANK($B193),0,VLOOKUP($B193,F_Parameter!$A$2:$C$44,3,FALSE))</f>
        <v>0</v>
      </c>
      <c r="N193" s="101">
        <f t="shared" si="48"/>
        <v>0</v>
      </c>
      <c r="O193" s="101">
        <f t="shared" si="40"/>
        <v>0</v>
      </c>
      <c r="P193" s="101">
        <f t="shared" si="41"/>
        <v>0</v>
      </c>
      <c r="Q193" s="101">
        <f t="shared" si="42"/>
        <v>0</v>
      </c>
      <c r="R193" s="101">
        <f t="shared" si="43"/>
        <v>0</v>
      </c>
      <c r="S193" s="101">
        <f t="shared" si="44"/>
        <v>0</v>
      </c>
      <c r="T193" s="101">
        <f t="shared" si="45"/>
        <v>0</v>
      </c>
      <c r="U193" s="218">
        <f t="shared" ca="1" si="49"/>
        <v>0</v>
      </c>
      <c r="V193" s="218">
        <f ca="1">IF(C193=A_Stammdaten!$B$9,$K193-$W193,OFFSET(W193,0,A_Stammdaten!$B$9-2022)-$W193)</f>
        <v>0</v>
      </c>
      <c r="W193" s="218">
        <f ca="1">IFERROR(OFFSET(W193,0,A_Stammdaten!$B$9-2021),0)</f>
        <v>0</v>
      </c>
      <c r="X193" s="218">
        <f t="shared" si="33"/>
        <v>0</v>
      </c>
      <c r="Y193" s="218">
        <f t="shared" si="34"/>
        <v>0</v>
      </c>
      <c r="Z193" s="218">
        <f t="shared" si="35"/>
        <v>0</v>
      </c>
      <c r="AA193" s="218">
        <f t="shared" si="36"/>
        <v>0</v>
      </c>
      <c r="AB193" s="218">
        <f t="shared" si="37"/>
        <v>0</v>
      </c>
      <c r="AC193" s="218">
        <f t="shared" si="38"/>
        <v>0</v>
      </c>
      <c r="AD193" s="218">
        <f t="shared" si="39"/>
        <v>0</v>
      </c>
    </row>
    <row r="194" spans="1:30" s="150" customFormat="1" ht="15" x14ac:dyDescent="0.25">
      <c r="A194" s="95"/>
      <c r="B194" s="96"/>
      <c r="C194" s="97"/>
      <c r="D194" s="215"/>
      <c r="E194" s="98"/>
      <c r="F194" s="215"/>
      <c r="G194" s="98"/>
      <c r="H194" s="215"/>
      <c r="I194" s="99">
        <f t="shared" si="47"/>
        <v>0</v>
      </c>
      <c r="J194" s="96"/>
      <c r="K194" s="216">
        <f t="shared" si="32"/>
        <v>0</v>
      </c>
      <c r="L194" s="217">
        <f>IF(ISBLANK($B194),0,VLOOKUP($B194,F_Parameter!$A$2:$B$44,2,FALSE))</f>
        <v>0</v>
      </c>
      <c r="M194" s="217">
        <f>IF(ISBLANK($B194),0,VLOOKUP($B194,F_Parameter!$A$2:$C$44,3,FALSE))</f>
        <v>0</v>
      </c>
      <c r="N194" s="101">
        <f t="shared" si="48"/>
        <v>0</v>
      </c>
      <c r="O194" s="101">
        <f t="shared" si="40"/>
        <v>0</v>
      </c>
      <c r="P194" s="101">
        <f t="shared" si="41"/>
        <v>0</v>
      </c>
      <c r="Q194" s="101">
        <f t="shared" si="42"/>
        <v>0</v>
      </c>
      <c r="R194" s="101">
        <f t="shared" si="43"/>
        <v>0</v>
      </c>
      <c r="S194" s="101">
        <f t="shared" si="44"/>
        <v>0</v>
      </c>
      <c r="T194" s="101">
        <f t="shared" si="45"/>
        <v>0</v>
      </c>
      <c r="U194" s="218">
        <f t="shared" ca="1" si="49"/>
        <v>0</v>
      </c>
      <c r="V194" s="218">
        <f ca="1">IF(C194=A_Stammdaten!$B$9,$K194-$W194,OFFSET(W194,0,A_Stammdaten!$B$9-2022)-$W194)</f>
        <v>0</v>
      </c>
      <c r="W194" s="218">
        <f ca="1">IFERROR(OFFSET(W194,0,A_Stammdaten!$B$9-2021),0)</f>
        <v>0</v>
      </c>
      <c r="X194" s="218">
        <f t="shared" si="33"/>
        <v>0</v>
      </c>
      <c r="Y194" s="218">
        <f t="shared" si="34"/>
        <v>0</v>
      </c>
      <c r="Z194" s="218">
        <f t="shared" si="35"/>
        <v>0</v>
      </c>
      <c r="AA194" s="218">
        <f t="shared" si="36"/>
        <v>0</v>
      </c>
      <c r="AB194" s="218">
        <f t="shared" si="37"/>
        <v>0</v>
      </c>
      <c r="AC194" s="218">
        <f t="shared" si="38"/>
        <v>0</v>
      </c>
      <c r="AD194" s="218">
        <f t="shared" si="39"/>
        <v>0</v>
      </c>
    </row>
    <row r="195" spans="1:30" s="150" customFormat="1" ht="15" x14ac:dyDescent="0.25">
      <c r="A195" s="95"/>
      <c r="B195" s="96"/>
      <c r="C195" s="97"/>
      <c r="D195" s="215"/>
      <c r="E195" s="98"/>
      <c r="F195" s="215"/>
      <c r="G195" s="98"/>
      <c r="H195" s="215"/>
      <c r="I195" s="99">
        <f t="shared" si="47"/>
        <v>0</v>
      </c>
      <c r="J195" s="96"/>
      <c r="K195" s="216">
        <f t="shared" si="32"/>
        <v>0</v>
      </c>
      <c r="L195" s="217">
        <f>IF(ISBLANK($B195),0,VLOOKUP($B195,F_Parameter!$A$2:$B$44,2,FALSE))</f>
        <v>0</v>
      </c>
      <c r="M195" s="217">
        <f>IF(ISBLANK($B195),0,VLOOKUP($B195,F_Parameter!$A$2:$C$44,3,FALSE))</f>
        <v>0</v>
      </c>
      <c r="N195" s="101">
        <f t="shared" si="48"/>
        <v>0</v>
      </c>
      <c r="O195" s="101">
        <f t="shared" si="40"/>
        <v>0</v>
      </c>
      <c r="P195" s="101">
        <f t="shared" si="41"/>
        <v>0</v>
      </c>
      <c r="Q195" s="101">
        <f t="shared" si="42"/>
        <v>0</v>
      </c>
      <c r="R195" s="101">
        <f t="shared" si="43"/>
        <v>0</v>
      </c>
      <c r="S195" s="101">
        <f t="shared" si="44"/>
        <v>0</v>
      </c>
      <c r="T195" s="101">
        <f t="shared" si="45"/>
        <v>0</v>
      </c>
      <c r="U195" s="218">
        <f t="shared" ca="1" si="49"/>
        <v>0</v>
      </c>
      <c r="V195" s="218">
        <f ca="1">IF(C195=A_Stammdaten!$B$9,$K195-$W195,OFFSET(W195,0,A_Stammdaten!$B$9-2022)-$W195)</f>
        <v>0</v>
      </c>
      <c r="W195" s="218">
        <f ca="1">IFERROR(OFFSET(W195,0,A_Stammdaten!$B$9-2021),0)</f>
        <v>0</v>
      </c>
      <c r="X195" s="218">
        <f t="shared" si="33"/>
        <v>0</v>
      </c>
      <c r="Y195" s="218">
        <f t="shared" si="34"/>
        <v>0</v>
      </c>
      <c r="Z195" s="218">
        <f t="shared" si="35"/>
        <v>0</v>
      </c>
      <c r="AA195" s="218">
        <f t="shared" si="36"/>
        <v>0</v>
      </c>
      <c r="AB195" s="218">
        <f t="shared" si="37"/>
        <v>0</v>
      </c>
      <c r="AC195" s="218">
        <f t="shared" si="38"/>
        <v>0</v>
      </c>
      <c r="AD195" s="218">
        <f t="shared" si="39"/>
        <v>0</v>
      </c>
    </row>
    <row r="196" spans="1:30" s="150" customFormat="1" ht="15" x14ac:dyDescent="0.25">
      <c r="A196" s="95"/>
      <c r="B196" s="96"/>
      <c r="C196" s="97"/>
      <c r="D196" s="215"/>
      <c r="E196" s="98"/>
      <c r="F196" s="215"/>
      <c r="G196" s="98"/>
      <c r="H196" s="215"/>
      <c r="I196" s="99">
        <f t="shared" si="47"/>
        <v>0</v>
      </c>
      <c r="J196" s="96"/>
      <c r="K196" s="216">
        <f t="shared" si="32"/>
        <v>0</v>
      </c>
      <c r="L196" s="217">
        <f>IF(ISBLANK($B196),0,VLOOKUP($B196,F_Parameter!$A$2:$B$44,2,FALSE))</f>
        <v>0</v>
      </c>
      <c r="M196" s="217">
        <f>IF(ISBLANK($B196),0,VLOOKUP($B196,F_Parameter!$A$2:$C$44,3,FALSE))</f>
        <v>0</v>
      </c>
      <c r="N196" s="101">
        <f t="shared" si="48"/>
        <v>0</v>
      </c>
      <c r="O196" s="101">
        <f t="shared" si="40"/>
        <v>0</v>
      </c>
      <c r="P196" s="101">
        <f t="shared" si="41"/>
        <v>0</v>
      </c>
      <c r="Q196" s="101">
        <f t="shared" si="42"/>
        <v>0</v>
      </c>
      <c r="R196" s="101">
        <f t="shared" si="43"/>
        <v>0</v>
      </c>
      <c r="S196" s="101">
        <f t="shared" si="44"/>
        <v>0</v>
      </c>
      <c r="T196" s="101">
        <f t="shared" si="45"/>
        <v>0</v>
      </c>
      <c r="U196" s="218">
        <f t="shared" ca="1" si="49"/>
        <v>0</v>
      </c>
      <c r="V196" s="218">
        <f ca="1">IF(C196=A_Stammdaten!$B$9,$K196-$W196,OFFSET(W196,0,A_Stammdaten!$B$9-2022)-$W196)</f>
        <v>0</v>
      </c>
      <c r="W196" s="218">
        <f ca="1">IFERROR(OFFSET(W196,0,A_Stammdaten!$B$9-2021),0)</f>
        <v>0</v>
      </c>
      <c r="X196" s="218">
        <f t="shared" si="33"/>
        <v>0</v>
      </c>
      <c r="Y196" s="218">
        <f t="shared" si="34"/>
        <v>0</v>
      </c>
      <c r="Z196" s="218">
        <f t="shared" si="35"/>
        <v>0</v>
      </c>
      <c r="AA196" s="218">
        <f t="shared" si="36"/>
        <v>0</v>
      </c>
      <c r="AB196" s="218">
        <f t="shared" si="37"/>
        <v>0</v>
      </c>
      <c r="AC196" s="218">
        <f t="shared" si="38"/>
        <v>0</v>
      </c>
      <c r="AD196" s="218">
        <f t="shared" si="39"/>
        <v>0</v>
      </c>
    </row>
    <row r="197" spans="1:30" s="150" customFormat="1" ht="15" x14ac:dyDescent="0.25">
      <c r="A197" s="95"/>
      <c r="B197" s="96"/>
      <c r="C197" s="97"/>
      <c r="D197" s="215"/>
      <c r="E197" s="98"/>
      <c r="F197" s="215"/>
      <c r="G197" s="98"/>
      <c r="H197" s="215"/>
      <c r="I197" s="99">
        <f t="shared" si="47"/>
        <v>0</v>
      </c>
      <c r="J197" s="96"/>
      <c r="K197" s="216">
        <f t="shared" si="32"/>
        <v>0</v>
      </c>
      <c r="L197" s="217">
        <f>IF(ISBLANK($B197),0,VLOOKUP($B197,F_Parameter!$A$2:$B$44,2,FALSE))</f>
        <v>0</v>
      </c>
      <c r="M197" s="217">
        <f>IF(ISBLANK($B197),0,VLOOKUP($B197,F_Parameter!$A$2:$C$44,3,FALSE))</f>
        <v>0</v>
      </c>
      <c r="N197" s="101">
        <f t="shared" si="48"/>
        <v>0</v>
      </c>
      <c r="O197" s="101">
        <f t="shared" si="40"/>
        <v>0</v>
      </c>
      <c r="P197" s="101">
        <f t="shared" si="41"/>
        <v>0</v>
      </c>
      <c r="Q197" s="101">
        <f t="shared" si="42"/>
        <v>0</v>
      </c>
      <c r="R197" s="101">
        <f t="shared" si="43"/>
        <v>0</v>
      </c>
      <c r="S197" s="101">
        <f t="shared" si="44"/>
        <v>0</v>
      </c>
      <c r="T197" s="101">
        <f t="shared" si="45"/>
        <v>0</v>
      </c>
      <c r="U197" s="218">
        <f t="shared" ca="1" si="49"/>
        <v>0</v>
      </c>
      <c r="V197" s="218">
        <f ca="1">IF(C197=A_Stammdaten!$B$9,$K197-$W197,OFFSET(W197,0,A_Stammdaten!$B$9-2022)-$W197)</f>
        <v>0</v>
      </c>
      <c r="W197" s="218">
        <f ca="1">IFERROR(OFFSET(W197,0,A_Stammdaten!$B$9-2021),0)</f>
        <v>0</v>
      </c>
      <c r="X197" s="218">
        <f t="shared" si="33"/>
        <v>0</v>
      </c>
      <c r="Y197" s="218">
        <f t="shared" si="34"/>
        <v>0</v>
      </c>
      <c r="Z197" s="218">
        <f t="shared" si="35"/>
        <v>0</v>
      </c>
      <c r="AA197" s="218">
        <f t="shared" si="36"/>
        <v>0</v>
      </c>
      <c r="AB197" s="218">
        <f t="shared" si="37"/>
        <v>0</v>
      </c>
      <c r="AC197" s="218">
        <f t="shared" si="38"/>
        <v>0</v>
      </c>
      <c r="AD197" s="218">
        <f t="shared" si="39"/>
        <v>0</v>
      </c>
    </row>
    <row r="198" spans="1:30" s="150" customFormat="1" ht="15" x14ac:dyDescent="0.25">
      <c r="A198" s="95"/>
      <c r="B198" s="96"/>
      <c r="C198" s="97"/>
      <c r="D198" s="215"/>
      <c r="E198" s="98"/>
      <c r="F198" s="215"/>
      <c r="G198" s="98"/>
      <c r="H198" s="215"/>
      <c r="I198" s="99">
        <f t="shared" si="47"/>
        <v>0</v>
      </c>
      <c r="J198" s="96"/>
      <c r="K198" s="216">
        <f t="shared" si="32"/>
        <v>0</v>
      </c>
      <c r="L198" s="217">
        <f>IF(ISBLANK($B198),0,VLOOKUP($B198,F_Parameter!$A$2:$B$44,2,FALSE))</f>
        <v>0</v>
      </c>
      <c r="M198" s="217">
        <f>IF(ISBLANK($B198),0,VLOOKUP($B198,F_Parameter!$A$2:$C$44,3,FALSE))</f>
        <v>0</v>
      </c>
      <c r="N198" s="101">
        <f t="shared" si="48"/>
        <v>0</v>
      </c>
      <c r="O198" s="101">
        <f t="shared" si="40"/>
        <v>0</v>
      </c>
      <c r="P198" s="101">
        <f t="shared" si="41"/>
        <v>0</v>
      </c>
      <c r="Q198" s="101">
        <f t="shared" si="42"/>
        <v>0</v>
      </c>
      <c r="R198" s="101">
        <f t="shared" si="43"/>
        <v>0</v>
      </c>
      <c r="S198" s="101">
        <f t="shared" si="44"/>
        <v>0</v>
      </c>
      <c r="T198" s="101">
        <f t="shared" si="45"/>
        <v>0</v>
      </c>
      <c r="U198" s="218">
        <f t="shared" ca="1" si="49"/>
        <v>0</v>
      </c>
      <c r="V198" s="218">
        <f ca="1">IF(C198=A_Stammdaten!$B$9,$K198-$W198,OFFSET(W198,0,A_Stammdaten!$B$9-2022)-$W198)</f>
        <v>0</v>
      </c>
      <c r="W198" s="218">
        <f ca="1">IFERROR(OFFSET(W198,0,A_Stammdaten!$B$9-2021),0)</f>
        <v>0</v>
      </c>
      <c r="X198" s="218">
        <f t="shared" si="33"/>
        <v>0</v>
      </c>
      <c r="Y198" s="218">
        <f t="shared" si="34"/>
        <v>0</v>
      </c>
      <c r="Z198" s="218">
        <f t="shared" si="35"/>
        <v>0</v>
      </c>
      <c r="AA198" s="218">
        <f t="shared" si="36"/>
        <v>0</v>
      </c>
      <c r="AB198" s="218">
        <f t="shared" si="37"/>
        <v>0</v>
      </c>
      <c r="AC198" s="218">
        <f t="shared" si="38"/>
        <v>0</v>
      </c>
      <c r="AD198" s="218">
        <f t="shared" si="39"/>
        <v>0</v>
      </c>
    </row>
    <row r="199" spans="1:30" s="150" customFormat="1" ht="15" x14ac:dyDescent="0.25">
      <c r="A199" s="95"/>
      <c r="B199" s="96"/>
      <c r="C199" s="97"/>
      <c r="D199" s="215"/>
      <c r="E199" s="98"/>
      <c r="F199" s="215"/>
      <c r="G199" s="98"/>
      <c r="H199" s="215"/>
      <c r="I199" s="99">
        <f t="shared" si="47"/>
        <v>0</v>
      </c>
      <c r="J199" s="96"/>
      <c r="K199" s="216">
        <f t="shared" ref="K199:K262" si="50">I199-J199</f>
        <v>0</v>
      </c>
      <c r="L199" s="217">
        <f>IF(ISBLANK($B199),0,VLOOKUP($B199,F_Parameter!$A$2:$B$44,2,FALSE))</f>
        <v>0</v>
      </c>
      <c r="M199" s="217">
        <f>IF(ISBLANK($B199),0,VLOOKUP($B199,F_Parameter!$A$2:$C$44,3,FALSE))</f>
        <v>0</v>
      </c>
      <c r="N199" s="101">
        <f t="shared" si="48"/>
        <v>0</v>
      </c>
      <c r="O199" s="101">
        <f t="shared" si="40"/>
        <v>0</v>
      </c>
      <c r="P199" s="101">
        <f t="shared" si="41"/>
        <v>0</v>
      </c>
      <c r="Q199" s="101">
        <f t="shared" si="42"/>
        <v>0</v>
      </c>
      <c r="R199" s="101">
        <f t="shared" si="43"/>
        <v>0</v>
      </c>
      <c r="S199" s="101">
        <f t="shared" si="44"/>
        <v>0</v>
      </c>
      <c r="T199" s="101">
        <f t="shared" si="45"/>
        <v>0</v>
      </c>
      <c r="U199" s="218">
        <f t="shared" ca="1" si="49"/>
        <v>0</v>
      </c>
      <c r="V199" s="218">
        <f ca="1">IF(C199=A_Stammdaten!$B$9,$K199-$W199,OFFSET(W199,0,A_Stammdaten!$B$9-2022)-$W199)</f>
        <v>0</v>
      </c>
      <c r="W199" s="218">
        <f ca="1">IFERROR(OFFSET(W199,0,A_Stammdaten!$B$9-2021),0)</f>
        <v>0</v>
      </c>
      <c r="X199" s="218">
        <f t="shared" ref="X199:X262" si="51">IF(OR($C199=0,$K199=0),0,IF($C199&lt;=VALUE(X$6),$K199-$K199/N199*(VALUE(X$6)-$C199+1),0))</f>
        <v>0</v>
      </c>
      <c r="Y199" s="218">
        <f t="shared" ref="Y199:Y262" si="52">IF(OR($C199=0,$K199=0,O199-(VALUE(Y$6)-$C199)=0),0,
IF($C199&lt;VALUE(Y$6),X199-X199/(O199-(VALUE(Y$6)-$C199)),
IF($C199=VALUE(Y$6),$K199-$K199/O199,0)))</f>
        <v>0</v>
      </c>
      <c r="Z199" s="218">
        <f t="shared" ref="Z199:Z262" si="53">IF(OR($C199=0,$K199=0,P199-(VALUE(Z$6)-$C199)=0),0,
IF($C199&lt;VALUE(Z$6),Y199-Y199/(P199-(VALUE(Z$6)-$C199)),
IF($C199=VALUE(Z$6),$K199-$K199/P199,0)))</f>
        <v>0</v>
      </c>
      <c r="AA199" s="218">
        <f t="shared" ref="AA199:AA262" si="54">IF(OR($C199=0,$K199=0,Q199-(VALUE(AA$6)-$C199)=0),0,
IF($C199&lt;VALUE(AA$6),Z199-Z199/(Q199-(VALUE(AA$6)-$C199)),
IF($C199=VALUE(AA$6),$K199-$K199/Q199,0)))</f>
        <v>0</v>
      </c>
      <c r="AB199" s="218">
        <f t="shared" ref="AB199:AB262" si="55">IF(OR($C199=0,$K199=0,R199-(VALUE(AB$6)-$C199)=0),0,
IF($C199&lt;VALUE(AB$6),AA199-AA199/(R199-(VALUE(AB$6)-$C199)),
IF($C199=VALUE(AB$6),$K199-$K199/R199,0)))</f>
        <v>0</v>
      </c>
      <c r="AC199" s="218">
        <f t="shared" ref="AC199:AC262" si="56">IF(OR($C199=0,$K199=0,S199-(VALUE(AC$6)-$C199)=0),0,
IF($C199&lt;VALUE(AC$6),AB199-AB199/(S199-(VALUE(AC$6)-$C199)),
IF($C199=VALUE(AC$6),$K199-$K199/S199,0)))</f>
        <v>0</v>
      </c>
      <c r="AD199" s="218">
        <f t="shared" ref="AD199:AD262" si="57">IF(OR($C199=0,$K199=0,T199-(VALUE(AD$6)-$C199)=0),0,
IF($C199&lt;VALUE(AD$6),AC199-AC199/(T199-(VALUE(AD$6)-$C199)),
IF($C199=VALUE(AD$6),$K199-$K199/T199,0)))</f>
        <v>0</v>
      </c>
    </row>
    <row r="200" spans="1:30" s="150" customFormat="1" ht="15" x14ac:dyDescent="0.25">
      <c r="A200" s="95"/>
      <c r="B200" s="96"/>
      <c r="C200" s="97"/>
      <c r="D200" s="215"/>
      <c r="E200" s="98"/>
      <c r="F200" s="215"/>
      <c r="G200" s="98"/>
      <c r="H200" s="215"/>
      <c r="I200" s="99">
        <f t="shared" si="47"/>
        <v>0</v>
      </c>
      <c r="J200" s="96"/>
      <c r="K200" s="216">
        <f t="shared" si="50"/>
        <v>0</v>
      </c>
      <c r="L200" s="217">
        <f>IF(ISBLANK($B200),0,VLOOKUP($B200,F_Parameter!$A$2:$B$44,2,FALSE))</f>
        <v>0</v>
      </c>
      <c r="M200" s="217">
        <f>IF(ISBLANK($B200),0,VLOOKUP($B200,F_Parameter!$A$2:$C$44,3,FALSE))</f>
        <v>0</v>
      </c>
      <c r="N200" s="101">
        <f t="shared" si="48"/>
        <v>0</v>
      </c>
      <c r="O200" s="101">
        <f t="shared" si="40"/>
        <v>0</v>
      </c>
      <c r="P200" s="101">
        <f t="shared" si="41"/>
        <v>0</v>
      </c>
      <c r="Q200" s="101">
        <f t="shared" si="42"/>
        <v>0</v>
      </c>
      <c r="R200" s="101">
        <f t="shared" si="43"/>
        <v>0</v>
      </c>
      <c r="S200" s="101">
        <f t="shared" si="44"/>
        <v>0</v>
      </c>
      <c r="T200" s="101">
        <f t="shared" si="45"/>
        <v>0</v>
      </c>
      <c r="U200" s="218">
        <f t="shared" ca="1" si="49"/>
        <v>0</v>
      </c>
      <c r="V200" s="218">
        <f ca="1">IF(C200=A_Stammdaten!$B$9,$K200-$W200,OFFSET(W200,0,A_Stammdaten!$B$9-2022)-$W200)</f>
        <v>0</v>
      </c>
      <c r="W200" s="218">
        <f ca="1">IFERROR(OFFSET(W200,0,A_Stammdaten!$B$9-2021),0)</f>
        <v>0</v>
      </c>
      <c r="X200" s="218">
        <f t="shared" si="51"/>
        <v>0</v>
      </c>
      <c r="Y200" s="218">
        <f t="shared" si="52"/>
        <v>0</v>
      </c>
      <c r="Z200" s="218">
        <f t="shared" si="53"/>
        <v>0</v>
      </c>
      <c r="AA200" s="218">
        <f t="shared" si="54"/>
        <v>0</v>
      </c>
      <c r="AB200" s="218">
        <f t="shared" si="55"/>
        <v>0</v>
      </c>
      <c r="AC200" s="218">
        <f t="shared" si="56"/>
        <v>0</v>
      </c>
      <c r="AD200" s="218">
        <f t="shared" si="57"/>
        <v>0</v>
      </c>
    </row>
    <row r="201" spans="1:30" s="150" customFormat="1" ht="15" x14ac:dyDescent="0.25">
      <c r="A201" s="95"/>
      <c r="B201" s="96"/>
      <c r="C201" s="97"/>
      <c r="D201" s="215"/>
      <c r="E201" s="98"/>
      <c r="F201" s="215"/>
      <c r="G201" s="98"/>
      <c r="H201" s="215"/>
      <c r="I201" s="99">
        <f t="shared" si="47"/>
        <v>0</v>
      </c>
      <c r="J201" s="96"/>
      <c r="K201" s="216">
        <f t="shared" si="50"/>
        <v>0</v>
      </c>
      <c r="L201" s="217">
        <f>IF(ISBLANK($B201),0,VLOOKUP($B201,F_Parameter!$A$2:$B$44,2,FALSE))</f>
        <v>0</v>
      </c>
      <c r="M201" s="217">
        <f>IF(ISBLANK($B201),0,VLOOKUP($B201,F_Parameter!$A$2:$C$44,3,FALSE))</f>
        <v>0</v>
      </c>
      <c r="N201" s="101">
        <f t="shared" si="48"/>
        <v>0</v>
      </c>
      <c r="O201" s="101">
        <f t="shared" si="40"/>
        <v>0</v>
      </c>
      <c r="P201" s="101">
        <f t="shared" si="41"/>
        <v>0</v>
      </c>
      <c r="Q201" s="101">
        <f t="shared" si="42"/>
        <v>0</v>
      </c>
      <c r="R201" s="101">
        <f t="shared" si="43"/>
        <v>0</v>
      </c>
      <c r="S201" s="101">
        <f t="shared" si="44"/>
        <v>0</v>
      </c>
      <c r="T201" s="101">
        <f t="shared" si="45"/>
        <v>0</v>
      </c>
      <c r="U201" s="218">
        <f t="shared" ca="1" si="49"/>
        <v>0</v>
      </c>
      <c r="V201" s="218">
        <f ca="1">IF(C201=A_Stammdaten!$B$9,$K201-$W201,OFFSET(W201,0,A_Stammdaten!$B$9-2022)-$W201)</f>
        <v>0</v>
      </c>
      <c r="W201" s="218">
        <f ca="1">IFERROR(OFFSET(W201,0,A_Stammdaten!$B$9-2021),0)</f>
        <v>0</v>
      </c>
      <c r="X201" s="218">
        <f t="shared" si="51"/>
        <v>0</v>
      </c>
      <c r="Y201" s="218">
        <f t="shared" si="52"/>
        <v>0</v>
      </c>
      <c r="Z201" s="218">
        <f t="shared" si="53"/>
        <v>0</v>
      </c>
      <c r="AA201" s="218">
        <f t="shared" si="54"/>
        <v>0</v>
      </c>
      <c r="AB201" s="218">
        <f t="shared" si="55"/>
        <v>0</v>
      </c>
      <c r="AC201" s="218">
        <f t="shared" si="56"/>
        <v>0</v>
      </c>
      <c r="AD201" s="218">
        <f t="shared" si="57"/>
        <v>0</v>
      </c>
    </row>
    <row r="202" spans="1:30" s="150" customFormat="1" ht="15" x14ac:dyDescent="0.25">
      <c r="A202" s="95"/>
      <c r="B202" s="96"/>
      <c r="C202" s="97"/>
      <c r="D202" s="215"/>
      <c r="E202" s="98"/>
      <c r="F202" s="215"/>
      <c r="G202" s="98"/>
      <c r="H202" s="215"/>
      <c r="I202" s="99">
        <f t="shared" si="47"/>
        <v>0</v>
      </c>
      <c r="J202" s="96"/>
      <c r="K202" s="216">
        <f t="shared" si="50"/>
        <v>0</v>
      </c>
      <c r="L202" s="217">
        <f>IF(ISBLANK($B202),0,VLOOKUP($B202,F_Parameter!$A$2:$B$44,2,FALSE))</f>
        <v>0</v>
      </c>
      <c r="M202" s="217">
        <f>IF(ISBLANK($B202),0,VLOOKUP($B202,F_Parameter!$A$2:$C$44,3,FALSE))</f>
        <v>0</v>
      </c>
      <c r="N202" s="101">
        <f t="shared" si="48"/>
        <v>0</v>
      </c>
      <c r="O202" s="101">
        <f t="shared" si="40"/>
        <v>0</v>
      </c>
      <c r="P202" s="101">
        <f t="shared" si="41"/>
        <v>0</v>
      </c>
      <c r="Q202" s="101">
        <f t="shared" si="42"/>
        <v>0</v>
      </c>
      <c r="R202" s="101">
        <f t="shared" si="43"/>
        <v>0</v>
      </c>
      <c r="S202" s="101">
        <f t="shared" si="44"/>
        <v>0</v>
      </c>
      <c r="T202" s="101">
        <f t="shared" si="45"/>
        <v>0</v>
      </c>
      <c r="U202" s="218">
        <f t="shared" ca="1" si="49"/>
        <v>0</v>
      </c>
      <c r="V202" s="218">
        <f ca="1">IF(C202=A_Stammdaten!$B$9,$K202-$W202,OFFSET(W202,0,A_Stammdaten!$B$9-2022)-$W202)</f>
        <v>0</v>
      </c>
      <c r="W202" s="218">
        <f ca="1">IFERROR(OFFSET(W202,0,A_Stammdaten!$B$9-2021),0)</f>
        <v>0</v>
      </c>
      <c r="X202" s="218">
        <f t="shared" si="51"/>
        <v>0</v>
      </c>
      <c r="Y202" s="218">
        <f t="shared" si="52"/>
        <v>0</v>
      </c>
      <c r="Z202" s="218">
        <f t="shared" si="53"/>
        <v>0</v>
      </c>
      <c r="AA202" s="218">
        <f t="shared" si="54"/>
        <v>0</v>
      </c>
      <c r="AB202" s="218">
        <f t="shared" si="55"/>
        <v>0</v>
      </c>
      <c r="AC202" s="218">
        <f t="shared" si="56"/>
        <v>0</v>
      </c>
      <c r="AD202" s="218">
        <f t="shared" si="57"/>
        <v>0</v>
      </c>
    </row>
    <row r="203" spans="1:30" s="150" customFormat="1" ht="15" x14ac:dyDescent="0.25">
      <c r="A203" s="95"/>
      <c r="B203" s="96"/>
      <c r="C203" s="97"/>
      <c r="D203" s="215"/>
      <c r="E203" s="98"/>
      <c r="F203" s="215"/>
      <c r="G203" s="98"/>
      <c r="H203" s="215"/>
      <c r="I203" s="99">
        <f t="shared" si="47"/>
        <v>0</v>
      </c>
      <c r="J203" s="96"/>
      <c r="K203" s="216">
        <f t="shared" si="50"/>
        <v>0</v>
      </c>
      <c r="L203" s="217">
        <f>IF(ISBLANK($B203),0,VLOOKUP($B203,F_Parameter!$A$2:$B$44,2,FALSE))</f>
        <v>0</v>
      </c>
      <c r="M203" s="217">
        <f>IF(ISBLANK($B203),0,VLOOKUP($B203,F_Parameter!$A$2:$C$44,3,FALSE))</f>
        <v>0</v>
      </c>
      <c r="N203" s="101">
        <f t="shared" si="48"/>
        <v>0</v>
      </c>
      <c r="O203" s="101">
        <f t="shared" si="40"/>
        <v>0</v>
      </c>
      <c r="P203" s="101">
        <f t="shared" si="41"/>
        <v>0</v>
      </c>
      <c r="Q203" s="101">
        <f t="shared" si="42"/>
        <v>0</v>
      </c>
      <c r="R203" s="101">
        <f t="shared" si="43"/>
        <v>0</v>
      </c>
      <c r="S203" s="101">
        <f t="shared" si="44"/>
        <v>0</v>
      </c>
      <c r="T203" s="101">
        <f t="shared" si="45"/>
        <v>0</v>
      </c>
      <c r="U203" s="218">
        <f t="shared" ca="1" si="49"/>
        <v>0</v>
      </c>
      <c r="V203" s="218">
        <f ca="1">IF(C203=A_Stammdaten!$B$9,$K203-$W203,OFFSET(W203,0,A_Stammdaten!$B$9-2022)-$W203)</f>
        <v>0</v>
      </c>
      <c r="W203" s="218">
        <f ca="1">IFERROR(OFFSET(W203,0,A_Stammdaten!$B$9-2021),0)</f>
        <v>0</v>
      </c>
      <c r="X203" s="218">
        <f t="shared" si="51"/>
        <v>0</v>
      </c>
      <c r="Y203" s="218">
        <f t="shared" si="52"/>
        <v>0</v>
      </c>
      <c r="Z203" s="218">
        <f t="shared" si="53"/>
        <v>0</v>
      </c>
      <c r="AA203" s="218">
        <f t="shared" si="54"/>
        <v>0</v>
      </c>
      <c r="AB203" s="218">
        <f t="shared" si="55"/>
        <v>0</v>
      </c>
      <c r="AC203" s="218">
        <f t="shared" si="56"/>
        <v>0</v>
      </c>
      <c r="AD203" s="218">
        <f t="shared" si="57"/>
        <v>0</v>
      </c>
    </row>
    <row r="204" spans="1:30" s="150" customFormat="1" ht="15" x14ac:dyDescent="0.25">
      <c r="A204" s="95"/>
      <c r="B204" s="96"/>
      <c r="C204" s="97"/>
      <c r="D204" s="215"/>
      <c r="E204" s="98"/>
      <c r="F204" s="215"/>
      <c r="G204" s="98"/>
      <c r="H204" s="215"/>
      <c r="I204" s="99">
        <f t="shared" si="47"/>
        <v>0</v>
      </c>
      <c r="J204" s="96"/>
      <c r="K204" s="216">
        <f t="shared" si="50"/>
        <v>0</v>
      </c>
      <c r="L204" s="217">
        <f>IF(ISBLANK($B204),0,VLOOKUP($B204,F_Parameter!$A$2:$B$44,2,FALSE))</f>
        <v>0</v>
      </c>
      <c r="M204" s="217">
        <f>IF(ISBLANK($B204),0,VLOOKUP($B204,F_Parameter!$A$2:$C$44,3,FALSE))</f>
        <v>0</v>
      </c>
      <c r="N204" s="101">
        <f t="shared" si="48"/>
        <v>0</v>
      </c>
      <c r="O204" s="101">
        <f t="shared" ref="O204:O267" si="58">N204</f>
        <v>0</v>
      </c>
      <c r="P204" s="101">
        <f t="shared" ref="P204:P267" si="59">O204</f>
        <v>0</v>
      </c>
      <c r="Q204" s="101">
        <f t="shared" ref="Q204:Q267" si="60">P204</f>
        <v>0</v>
      </c>
      <c r="R204" s="101">
        <f t="shared" ref="R204:R267" si="61">Q204</f>
        <v>0</v>
      </c>
      <c r="S204" s="101">
        <f t="shared" ref="S204:S267" si="62">R204</f>
        <v>0</v>
      </c>
      <c r="T204" s="101">
        <f t="shared" ref="T204:T267" si="63">S204</f>
        <v>0</v>
      </c>
      <c r="U204" s="218">
        <f t="shared" ref="U204:U235" ca="1" si="64">W204+V204</f>
        <v>0</v>
      </c>
      <c r="V204" s="218">
        <f ca="1">IF(C204=A_Stammdaten!$B$9,$K204-$W204,OFFSET(W204,0,A_Stammdaten!$B$9-2022)-$W204)</f>
        <v>0</v>
      </c>
      <c r="W204" s="218">
        <f ca="1">IFERROR(OFFSET(W204,0,A_Stammdaten!$B$9-2021),0)</f>
        <v>0</v>
      </c>
      <c r="X204" s="218">
        <f t="shared" si="51"/>
        <v>0</v>
      </c>
      <c r="Y204" s="218">
        <f t="shared" si="52"/>
        <v>0</v>
      </c>
      <c r="Z204" s="218">
        <f t="shared" si="53"/>
        <v>0</v>
      </c>
      <c r="AA204" s="218">
        <f t="shared" si="54"/>
        <v>0</v>
      </c>
      <c r="AB204" s="218">
        <f t="shared" si="55"/>
        <v>0</v>
      </c>
      <c r="AC204" s="218">
        <f t="shared" si="56"/>
        <v>0</v>
      </c>
      <c r="AD204" s="218">
        <f t="shared" si="57"/>
        <v>0</v>
      </c>
    </row>
    <row r="205" spans="1:30" s="150" customFormat="1" ht="15" x14ac:dyDescent="0.25">
      <c r="A205" s="95"/>
      <c r="B205" s="96"/>
      <c r="C205" s="97"/>
      <c r="D205" s="215"/>
      <c r="E205" s="98"/>
      <c r="F205" s="215"/>
      <c r="G205" s="98"/>
      <c r="H205" s="215"/>
      <c r="I205" s="99">
        <f t="shared" si="47"/>
        <v>0</v>
      </c>
      <c r="J205" s="96"/>
      <c r="K205" s="216">
        <f t="shared" si="50"/>
        <v>0</v>
      </c>
      <c r="L205" s="217">
        <f>IF(ISBLANK($B205),0,VLOOKUP($B205,F_Parameter!$A$2:$B$44,2,FALSE))</f>
        <v>0</v>
      </c>
      <c r="M205" s="217">
        <f>IF(ISBLANK($B205),0,VLOOKUP($B205,F_Parameter!$A$2:$C$44,3,FALSE))</f>
        <v>0</v>
      </c>
      <c r="N205" s="101">
        <f t="shared" si="48"/>
        <v>0</v>
      </c>
      <c r="O205" s="101">
        <f t="shared" si="58"/>
        <v>0</v>
      </c>
      <c r="P205" s="101">
        <f t="shared" si="59"/>
        <v>0</v>
      </c>
      <c r="Q205" s="101">
        <f t="shared" si="60"/>
        <v>0</v>
      </c>
      <c r="R205" s="101">
        <f t="shared" si="61"/>
        <v>0</v>
      </c>
      <c r="S205" s="101">
        <f t="shared" si="62"/>
        <v>0</v>
      </c>
      <c r="T205" s="101">
        <f t="shared" si="63"/>
        <v>0</v>
      </c>
      <c r="U205" s="218">
        <f t="shared" ca="1" si="64"/>
        <v>0</v>
      </c>
      <c r="V205" s="218">
        <f ca="1">IF(C205=A_Stammdaten!$B$9,$K205-$W205,OFFSET(W205,0,A_Stammdaten!$B$9-2022)-$W205)</f>
        <v>0</v>
      </c>
      <c r="W205" s="218">
        <f ca="1">IFERROR(OFFSET(W205,0,A_Stammdaten!$B$9-2021),0)</f>
        <v>0</v>
      </c>
      <c r="X205" s="218">
        <f t="shared" si="51"/>
        <v>0</v>
      </c>
      <c r="Y205" s="218">
        <f t="shared" si="52"/>
        <v>0</v>
      </c>
      <c r="Z205" s="218">
        <f t="shared" si="53"/>
        <v>0</v>
      </c>
      <c r="AA205" s="218">
        <f t="shared" si="54"/>
        <v>0</v>
      </c>
      <c r="AB205" s="218">
        <f t="shared" si="55"/>
        <v>0</v>
      </c>
      <c r="AC205" s="218">
        <f t="shared" si="56"/>
        <v>0</v>
      </c>
      <c r="AD205" s="218">
        <f t="shared" si="57"/>
        <v>0</v>
      </c>
    </row>
    <row r="206" spans="1:30" s="150" customFormat="1" ht="15" x14ac:dyDescent="0.25">
      <c r="A206" s="95"/>
      <c r="B206" s="96"/>
      <c r="C206" s="97"/>
      <c r="D206" s="215"/>
      <c r="E206" s="98"/>
      <c r="F206" s="215"/>
      <c r="G206" s="98"/>
      <c r="H206" s="215"/>
      <c r="I206" s="99">
        <f t="shared" ref="I206:I269" si="65">D206+F206-H206</f>
        <v>0</v>
      </c>
      <c r="J206" s="96"/>
      <c r="K206" s="216">
        <f t="shared" si="50"/>
        <v>0</v>
      </c>
      <c r="L206" s="217">
        <f>IF(ISBLANK($B206),0,VLOOKUP($B206,F_Parameter!$A$2:$B$44,2,FALSE))</f>
        <v>0</v>
      </c>
      <c r="M206" s="217">
        <f>IF(ISBLANK($B206),0,VLOOKUP($B206,F_Parameter!$A$2:$C$44,3,FALSE))</f>
        <v>0</v>
      </c>
      <c r="N206" s="101">
        <f t="shared" ref="N206:N269" si="66">$L206</f>
        <v>0</v>
      </c>
      <c r="O206" s="101">
        <f t="shared" si="58"/>
        <v>0</v>
      </c>
      <c r="P206" s="101">
        <f t="shared" si="59"/>
        <v>0</v>
      </c>
      <c r="Q206" s="101">
        <f t="shared" si="60"/>
        <v>0</v>
      </c>
      <c r="R206" s="101">
        <f t="shared" si="61"/>
        <v>0</v>
      </c>
      <c r="S206" s="101">
        <f t="shared" si="62"/>
        <v>0</v>
      </c>
      <c r="T206" s="101">
        <f t="shared" si="63"/>
        <v>0</v>
      </c>
      <c r="U206" s="218">
        <f t="shared" ca="1" si="64"/>
        <v>0</v>
      </c>
      <c r="V206" s="218">
        <f ca="1">IF(C206=A_Stammdaten!$B$9,$K206-$W206,OFFSET(W206,0,A_Stammdaten!$B$9-2022)-$W206)</f>
        <v>0</v>
      </c>
      <c r="W206" s="218">
        <f ca="1">IFERROR(OFFSET(W206,0,A_Stammdaten!$B$9-2021),0)</f>
        <v>0</v>
      </c>
      <c r="X206" s="218">
        <f t="shared" si="51"/>
        <v>0</v>
      </c>
      <c r="Y206" s="218">
        <f t="shared" si="52"/>
        <v>0</v>
      </c>
      <c r="Z206" s="218">
        <f t="shared" si="53"/>
        <v>0</v>
      </c>
      <c r="AA206" s="218">
        <f t="shared" si="54"/>
        <v>0</v>
      </c>
      <c r="AB206" s="218">
        <f t="shared" si="55"/>
        <v>0</v>
      </c>
      <c r="AC206" s="218">
        <f t="shared" si="56"/>
        <v>0</v>
      </c>
      <c r="AD206" s="218">
        <f t="shared" si="57"/>
        <v>0</v>
      </c>
    </row>
    <row r="207" spans="1:30" s="150" customFormat="1" ht="15" x14ac:dyDescent="0.25">
      <c r="A207" s="95"/>
      <c r="B207" s="96"/>
      <c r="C207" s="97"/>
      <c r="D207" s="215"/>
      <c r="E207" s="98"/>
      <c r="F207" s="215"/>
      <c r="G207" s="98"/>
      <c r="H207" s="215"/>
      <c r="I207" s="99">
        <f t="shared" si="65"/>
        <v>0</v>
      </c>
      <c r="J207" s="96"/>
      <c r="K207" s="216">
        <f t="shared" si="50"/>
        <v>0</v>
      </c>
      <c r="L207" s="217">
        <f>IF(ISBLANK($B207),0,VLOOKUP($B207,F_Parameter!$A$2:$B$44,2,FALSE))</f>
        <v>0</v>
      </c>
      <c r="M207" s="217">
        <f>IF(ISBLANK($B207),0,VLOOKUP($B207,F_Parameter!$A$2:$C$44,3,FALSE))</f>
        <v>0</v>
      </c>
      <c r="N207" s="101">
        <f t="shared" si="66"/>
        <v>0</v>
      </c>
      <c r="O207" s="101">
        <f t="shared" si="58"/>
        <v>0</v>
      </c>
      <c r="P207" s="101">
        <f t="shared" si="59"/>
        <v>0</v>
      </c>
      <c r="Q207" s="101">
        <f t="shared" si="60"/>
        <v>0</v>
      </c>
      <c r="R207" s="101">
        <f t="shared" si="61"/>
        <v>0</v>
      </c>
      <c r="S207" s="101">
        <f t="shared" si="62"/>
        <v>0</v>
      </c>
      <c r="T207" s="101">
        <f t="shared" si="63"/>
        <v>0</v>
      </c>
      <c r="U207" s="218">
        <f t="shared" ca="1" si="64"/>
        <v>0</v>
      </c>
      <c r="V207" s="218">
        <f ca="1">IF(C207=A_Stammdaten!$B$9,$K207-$W207,OFFSET(W207,0,A_Stammdaten!$B$9-2022)-$W207)</f>
        <v>0</v>
      </c>
      <c r="W207" s="218">
        <f ca="1">IFERROR(OFFSET(W207,0,A_Stammdaten!$B$9-2021),0)</f>
        <v>0</v>
      </c>
      <c r="X207" s="218">
        <f t="shared" si="51"/>
        <v>0</v>
      </c>
      <c r="Y207" s="218">
        <f t="shared" si="52"/>
        <v>0</v>
      </c>
      <c r="Z207" s="218">
        <f t="shared" si="53"/>
        <v>0</v>
      </c>
      <c r="AA207" s="218">
        <f t="shared" si="54"/>
        <v>0</v>
      </c>
      <c r="AB207" s="218">
        <f t="shared" si="55"/>
        <v>0</v>
      </c>
      <c r="AC207" s="218">
        <f t="shared" si="56"/>
        <v>0</v>
      </c>
      <c r="AD207" s="218">
        <f t="shared" si="57"/>
        <v>0</v>
      </c>
    </row>
    <row r="208" spans="1:30" s="150" customFormat="1" ht="15" x14ac:dyDescent="0.25">
      <c r="A208" s="95"/>
      <c r="B208" s="96"/>
      <c r="C208" s="97"/>
      <c r="D208" s="215"/>
      <c r="E208" s="98"/>
      <c r="F208" s="215"/>
      <c r="G208" s="98"/>
      <c r="H208" s="215"/>
      <c r="I208" s="99">
        <f t="shared" si="65"/>
        <v>0</v>
      </c>
      <c r="J208" s="96"/>
      <c r="K208" s="216">
        <f t="shared" si="50"/>
        <v>0</v>
      </c>
      <c r="L208" s="217">
        <f>IF(ISBLANK($B208),0,VLOOKUP($B208,F_Parameter!$A$2:$B$44,2,FALSE))</f>
        <v>0</v>
      </c>
      <c r="M208" s="217">
        <f>IF(ISBLANK($B208),0,VLOOKUP($B208,F_Parameter!$A$2:$C$44,3,FALSE))</f>
        <v>0</v>
      </c>
      <c r="N208" s="101">
        <f t="shared" si="66"/>
        <v>0</v>
      </c>
      <c r="O208" s="101">
        <f t="shared" si="58"/>
        <v>0</v>
      </c>
      <c r="P208" s="101">
        <f t="shared" si="59"/>
        <v>0</v>
      </c>
      <c r="Q208" s="101">
        <f t="shared" si="60"/>
        <v>0</v>
      </c>
      <c r="R208" s="101">
        <f t="shared" si="61"/>
        <v>0</v>
      </c>
      <c r="S208" s="101">
        <f t="shared" si="62"/>
        <v>0</v>
      </c>
      <c r="T208" s="101">
        <f t="shared" si="63"/>
        <v>0</v>
      </c>
      <c r="U208" s="218">
        <f t="shared" ca="1" si="64"/>
        <v>0</v>
      </c>
      <c r="V208" s="218">
        <f ca="1">IF(C208=A_Stammdaten!$B$9,$K208-$W208,OFFSET(W208,0,A_Stammdaten!$B$9-2022)-$W208)</f>
        <v>0</v>
      </c>
      <c r="W208" s="218">
        <f ca="1">IFERROR(OFFSET(W208,0,A_Stammdaten!$B$9-2021),0)</f>
        <v>0</v>
      </c>
      <c r="X208" s="218">
        <f t="shared" si="51"/>
        <v>0</v>
      </c>
      <c r="Y208" s="218">
        <f t="shared" si="52"/>
        <v>0</v>
      </c>
      <c r="Z208" s="218">
        <f t="shared" si="53"/>
        <v>0</v>
      </c>
      <c r="AA208" s="218">
        <f t="shared" si="54"/>
        <v>0</v>
      </c>
      <c r="AB208" s="218">
        <f t="shared" si="55"/>
        <v>0</v>
      </c>
      <c r="AC208" s="218">
        <f t="shared" si="56"/>
        <v>0</v>
      </c>
      <c r="AD208" s="218">
        <f t="shared" si="57"/>
        <v>0</v>
      </c>
    </row>
    <row r="209" spans="1:30" s="150" customFormat="1" ht="15" x14ac:dyDescent="0.25">
      <c r="A209" s="95"/>
      <c r="B209" s="96"/>
      <c r="C209" s="97"/>
      <c r="D209" s="215"/>
      <c r="E209" s="98"/>
      <c r="F209" s="215"/>
      <c r="G209" s="98"/>
      <c r="H209" s="215"/>
      <c r="I209" s="99">
        <f t="shared" si="65"/>
        <v>0</v>
      </c>
      <c r="J209" s="96"/>
      <c r="K209" s="216">
        <f t="shared" si="50"/>
        <v>0</v>
      </c>
      <c r="L209" s="217">
        <f>IF(ISBLANK($B209),0,VLOOKUP($B209,F_Parameter!$A$2:$B$44,2,FALSE))</f>
        <v>0</v>
      </c>
      <c r="M209" s="217">
        <f>IF(ISBLANK($B209),0,VLOOKUP($B209,F_Parameter!$A$2:$C$44,3,FALSE))</f>
        <v>0</v>
      </c>
      <c r="N209" s="101">
        <f t="shared" si="66"/>
        <v>0</v>
      </c>
      <c r="O209" s="101">
        <f t="shared" si="58"/>
        <v>0</v>
      </c>
      <c r="P209" s="101">
        <f t="shared" si="59"/>
        <v>0</v>
      </c>
      <c r="Q209" s="101">
        <f t="shared" si="60"/>
        <v>0</v>
      </c>
      <c r="R209" s="101">
        <f t="shared" si="61"/>
        <v>0</v>
      </c>
      <c r="S209" s="101">
        <f t="shared" si="62"/>
        <v>0</v>
      </c>
      <c r="T209" s="101">
        <f t="shared" si="63"/>
        <v>0</v>
      </c>
      <c r="U209" s="218">
        <f t="shared" ca="1" si="64"/>
        <v>0</v>
      </c>
      <c r="V209" s="218">
        <f ca="1">IF(C209=A_Stammdaten!$B$9,$K209-$W209,OFFSET(W209,0,A_Stammdaten!$B$9-2022)-$W209)</f>
        <v>0</v>
      </c>
      <c r="W209" s="218">
        <f ca="1">IFERROR(OFFSET(W209,0,A_Stammdaten!$B$9-2021),0)</f>
        <v>0</v>
      </c>
      <c r="X209" s="218">
        <f t="shared" si="51"/>
        <v>0</v>
      </c>
      <c r="Y209" s="218">
        <f t="shared" si="52"/>
        <v>0</v>
      </c>
      <c r="Z209" s="218">
        <f t="shared" si="53"/>
        <v>0</v>
      </c>
      <c r="AA209" s="218">
        <f t="shared" si="54"/>
        <v>0</v>
      </c>
      <c r="AB209" s="218">
        <f t="shared" si="55"/>
        <v>0</v>
      </c>
      <c r="AC209" s="218">
        <f t="shared" si="56"/>
        <v>0</v>
      </c>
      <c r="AD209" s="218">
        <f t="shared" si="57"/>
        <v>0</v>
      </c>
    </row>
    <row r="210" spans="1:30" s="150" customFormat="1" ht="15" x14ac:dyDescent="0.25">
      <c r="A210" s="95"/>
      <c r="B210" s="96"/>
      <c r="C210" s="97"/>
      <c r="D210" s="215"/>
      <c r="E210" s="98"/>
      <c r="F210" s="215"/>
      <c r="G210" s="98"/>
      <c r="H210" s="215"/>
      <c r="I210" s="99">
        <f t="shared" si="65"/>
        <v>0</v>
      </c>
      <c r="J210" s="96"/>
      <c r="K210" s="216">
        <f t="shared" si="50"/>
        <v>0</v>
      </c>
      <c r="L210" s="217">
        <f>IF(ISBLANK($B210),0,VLOOKUP($B210,F_Parameter!$A$2:$B$44,2,FALSE))</f>
        <v>0</v>
      </c>
      <c r="M210" s="217">
        <f>IF(ISBLANK($B210),0,VLOOKUP($B210,F_Parameter!$A$2:$C$44,3,FALSE))</f>
        <v>0</v>
      </c>
      <c r="N210" s="101">
        <f t="shared" si="66"/>
        <v>0</v>
      </c>
      <c r="O210" s="101">
        <f t="shared" si="58"/>
        <v>0</v>
      </c>
      <c r="P210" s="101">
        <f t="shared" si="59"/>
        <v>0</v>
      </c>
      <c r="Q210" s="101">
        <f t="shared" si="60"/>
        <v>0</v>
      </c>
      <c r="R210" s="101">
        <f t="shared" si="61"/>
        <v>0</v>
      </c>
      <c r="S210" s="101">
        <f t="shared" si="62"/>
        <v>0</v>
      </c>
      <c r="T210" s="101">
        <f t="shared" si="63"/>
        <v>0</v>
      </c>
      <c r="U210" s="218">
        <f t="shared" ca="1" si="64"/>
        <v>0</v>
      </c>
      <c r="V210" s="218">
        <f ca="1">IF(C210=A_Stammdaten!$B$9,$K210-$W210,OFFSET(W210,0,A_Stammdaten!$B$9-2022)-$W210)</f>
        <v>0</v>
      </c>
      <c r="W210" s="218">
        <f ca="1">IFERROR(OFFSET(W210,0,A_Stammdaten!$B$9-2021),0)</f>
        <v>0</v>
      </c>
      <c r="X210" s="218">
        <f t="shared" si="51"/>
        <v>0</v>
      </c>
      <c r="Y210" s="218">
        <f t="shared" si="52"/>
        <v>0</v>
      </c>
      <c r="Z210" s="218">
        <f t="shared" si="53"/>
        <v>0</v>
      </c>
      <c r="AA210" s="218">
        <f t="shared" si="54"/>
        <v>0</v>
      </c>
      <c r="AB210" s="218">
        <f t="shared" si="55"/>
        <v>0</v>
      </c>
      <c r="AC210" s="218">
        <f t="shared" si="56"/>
        <v>0</v>
      </c>
      <c r="AD210" s="218">
        <f t="shared" si="57"/>
        <v>0</v>
      </c>
    </row>
    <row r="211" spans="1:30" s="150" customFormat="1" ht="15" x14ac:dyDescent="0.25">
      <c r="A211" s="95"/>
      <c r="B211" s="96"/>
      <c r="C211" s="97"/>
      <c r="D211" s="215"/>
      <c r="E211" s="98"/>
      <c r="F211" s="215"/>
      <c r="G211" s="98"/>
      <c r="H211" s="215"/>
      <c r="I211" s="99">
        <f t="shared" si="65"/>
        <v>0</v>
      </c>
      <c r="J211" s="96"/>
      <c r="K211" s="216">
        <f t="shared" si="50"/>
        <v>0</v>
      </c>
      <c r="L211" s="217">
        <f>IF(ISBLANK($B211),0,VLOOKUP($B211,F_Parameter!$A$2:$B$44,2,FALSE))</f>
        <v>0</v>
      </c>
      <c r="M211" s="217">
        <f>IF(ISBLANK($B211),0,VLOOKUP($B211,F_Parameter!$A$2:$C$44,3,FALSE))</f>
        <v>0</v>
      </c>
      <c r="N211" s="101">
        <f t="shared" si="66"/>
        <v>0</v>
      </c>
      <c r="O211" s="101">
        <f t="shared" si="58"/>
        <v>0</v>
      </c>
      <c r="P211" s="101">
        <f t="shared" si="59"/>
        <v>0</v>
      </c>
      <c r="Q211" s="101">
        <f t="shared" si="60"/>
        <v>0</v>
      </c>
      <c r="R211" s="101">
        <f t="shared" si="61"/>
        <v>0</v>
      </c>
      <c r="S211" s="101">
        <f t="shared" si="62"/>
        <v>0</v>
      </c>
      <c r="T211" s="101">
        <f t="shared" si="63"/>
        <v>0</v>
      </c>
      <c r="U211" s="218">
        <f t="shared" ca="1" si="64"/>
        <v>0</v>
      </c>
      <c r="V211" s="218">
        <f ca="1">IF(C211=A_Stammdaten!$B$9,$K211-$W211,OFFSET(W211,0,A_Stammdaten!$B$9-2022)-$W211)</f>
        <v>0</v>
      </c>
      <c r="W211" s="218">
        <f ca="1">IFERROR(OFFSET(W211,0,A_Stammdaten!$B$9-2021),0)</f>
        <v>0</v>
      </c>
      <c r="X211" s="218">
        <f t="shared" si="51"/>
        <v>0</v>
      </c>
      <c r="Y211" s="218">
        <f t="shared" si="52"/>
        <v>0</v>
      </c>
      <c r="Z211" s="218">
        <f t="shared" si="53"/>
        <v>0</v>
      </c>
      <c r="AA211" s="218">
        <f t="shared" si="54"/>
        <v>0</v>
      </c>
      <c r="AB211" s="218">
        <f t="shared" si="55"/>
        <v>0</v>
      </c>
      <c r="AC211" s="218">
        <f t="shared" si="56"/>
        <v>0</v>
      </c>
      <c r="AD211" s="218">
        <f t="shared" si="57"/>
        <v>0</v>
      </c>
    </row>
    <row r="212" spans="1:30" s="150" customFormat="1" ht="15" x14ac:dyDescent="0.25">
      <c r="A212" s="95"/>
      <c r="B212" s="96"/>
      <c r="C212" s="97"/>
      <c r="D212" s="215"/>
      <c r="E212" s="98"/>
      <c r="F212" s="215"/>
      <c r="G212" s="98"/>
      <c r="H212" s="215"/>
      <c r="I212" s="99">
        <f t="shared" si="65"/>
        <v>0</v>
      </c>
      <c r="J212" s="96"/>
      <c r="K212" s="216">
        <f t="shared" si="50"/>
        <v>0</v>
      </c>
      <c r="L212" s="217">
        <f>IF(ISBLANK($B212),0,VLOOKUP($B212,F_Parameter!$A$2:$B$44,2,FALSE))</f>
        <v>0</v>
      </c>
      <c r="M212" s="217">
        <f>IF(ISBLANK($B212),0,VLOOKUP($B212,F_Parameter!$A$2:$C$44,3,FALSE))</f>
        <v>0</v>
      </c>
      <c r="N212" s="101">
        <f t="shared" si="66"/>
        <v>0</v>
      </c>
      <c r="O212" s="101">
        <f t="shared" si="58"/>
        <v>0</v>
      </c>
      <c r="P212" s="101">
        <f t="shared" si="59"/>
        <v>0</v>
      </c>
      <c r="Q212" s="101">
        <f t="shared" si="60"/>
        <v>0</v>
      </c>
      <c r="R212" s="101">
        <f t="shared" si="61"/>
        <v>0</v>
      </c>
      <c r="S212" s="101">
        <f t="shared" si="62"/>
        <v>0</v>
      </c>
      <c r="T212" s="101">
        <f t="shared" si="63"/>
        <v>0</v>
      </c>
      <c r="U212" s="218">
        <f t="shared" ca="1" si="64"/>
        <v>0</v>
      </c>
      <c r="V212" s="218">
        <f ca="1">IF(C212=A_Stammdaten!$B$9,$K212-$W212,OFFSET(W212,0,A_Stammdaten!$B$9-2022)-$W212)</f>
        <v>0</v>
      </c>
      <c r="W212" s="218">
        <f ca="1">IFERROR(OFFSET(W212,0,A_Stammdaten!$B$9-2021),0)</f>
        <v>0</v>
      </c>
      <c r="X212" s="218">
        <f t="shared" si="51"/>
        <v>0</v>
      </c>
      <c r="Y212" s="218">
        <f t="shared" si="52"/>
        <v>0</v>
      </c>
      <c r="Z212" s="218">
        <f t="shared" si="53"/>
        <v>0</v>
      </c>
      <c r="AA212" s="218">
        <f t="shared" si="54"/>
        <v>0</v>
      </c>
      <c r="AB212" s="218">
        <f t="shared" si="55"/>
        <v>0</v>
      </c>
      <c r="AC212" s="218">
        <f t="shared" si="56"/>
        <v>0</v>
      </c>
      <c r="AD212" s="218">
        <f t="shared" si="57"/>
        <v>0</v>
      </c>
    </row>
    <row r="213" spans="1:30" s="150" customFormat="1" ht="15" x14ac:dyDescent="0.25">
      <c r="A213" s="95"/>
      <c r="B213" s="96"/>
      <c r="C213" s="97"/>
      <c r="D213" s="215"/>
      <c r="E213" s="98"/>
      <c r="F213" s="215"/>
      <c r="G213" s="98"/>
      <c r="H213" s="215"/>
      <c r="I213" s="99">
        <f t="shared" si="65"/>
        <v>0</v>
      </c>
      <c r="J213" s="96"/>
      <c r="K213" s="216">
        <f t="shared" si="50"/>
        <v>0</v>
      </c>
      <c r="L213" s="217">
        <f>IF(ISBLANK($B213),0,VLOOKUP($B213,F_Parameter!$A$2:$B$44,2,FALSE))</f>
        <v>0</v>
      </c>
      <c r="M213" s="217">
        <f>IF(ISBLANK($B213),0,VLOOKUP($B213,F_Parameter!$A$2:$C$44,3,FALSE))</f>
        <v>0</v>
      </c>
      <c r="N213" s="101">
        <f t="shared" si="66"/>
        <v>0</v>
      </c>
      <c r="O213" s="101">
        <f t="shared" si="58"/>
        <v>0</v>
      </c>
      <c r="P213" s="101">
        <f t="shared" si="59"/>
        <v>0</v>
      </c>
      <c r="Q213" s="101">
        <f t="shared" si="60"/>
        <v>0</v>
      </c>
      <c r="R213" s="101">
        <f t="shared" si="61"/>
        <v>0</v>
      </c>
      <c r="S213" s="101">
        <f t="shared" si="62"/>
        <v>0</v>
      </c>
      <c r="T213" s="101">
        <f t="shared" si="63"/>
        <v>0</v>
      </c>
      <c r="U213" s="218">
        <f t="shared" ca="1" si="64"/>
        <v>0</v>
      </c>
      <c r="V213" s="218">
        <f ca="1">IF(C213=A_Stammdaten!$B$9,$K213-$W213,OFFSET(W213,0,A_Stammdaten!$B$9-2022)-$W213)</f>
        <v>0</v>
      </c>
      <c r="W213" s="218">
        <f ca="1">IFERROR(OFFSET(W213,0,A_Stammdaten!$B$9-2021),0)</f>
        <v>0</v>
      </c>
      <c r="X213" s="218">
        <f t="shared" si="51"/>
        <v>0</v>
      </c>
      <c r="Y213" s="218">
        <f t="shared" si="52"/>
        <v>0</v>
      </c>
      <c r="Z213" s="218">
        <f t="shared" si="53"/>
        <v>0</v>
      </c>
      <c r="AA213" s="218">
        <f t="shared" si="54"/>
        <v>0</v>
      </c>
      <c r="AB213" s="218">
        <f t="shared" si="55"/>
        <v>0</v>
      </c>
      <c r="AC213" s="218">
        <f t="shared" si="56"/>
        <v>0</v>
      </c>
      <c r="AD213" s="218">
        <f t="shared" si="57"/>
        <v>0</v>
      </c>
    </row>
    <row r="214" spans="1:30" s="150" customFormat="1" ht="15" x14ac:dyDescent="0.25">
      <c r="A214" s="95"/>
      <c r="B214" s="96"/>
      <c r="C214" s="97"/>
      <c r="D214" s="215"/>
      <c r="E214" s="98"/>
      <c r="F214" s="215"/>
      <c r="G214" s="98"/>
      <c r="H214" s="215"/>
      <c r="I214" s="99">
        <f t="shared" si="65"/>
        <v>0</v>
      </c>
      <c r="J214" s="96"/>
      <c r="K214" s="216">
        <f t="shared" si="50"/>
        <v>0</v>
      </c>
      <c r="L214" s="217">
        <f>IF(ISBLANK($B214),0,VLOOKUP($B214,F_Parameter!$A$2:$B$44,2,FALSE))</f>
        <v>0</v>
      </c>
      <c r="M214" s="217">
        <f>IF(ISBLANK($B214),0,VLOOKUP($B214,F_Parameter!$A$2:$C$44,3,FALSE))</f>
        <v>0</v>
      </c>
      <c r="N214" s="101">
        <f t="shared" si="66"/>
        <v>0</v>
      </c>
      <c r="O214" s="101">
        <f t="shared" si="58"/>
        <v>0</v>
      </c>
      <c r="P214" s="101">
        <f t="shared" si="59"/>
        <v>0</v>
      </c>
      <c r="Q214" s="101">
        <f t="shared" si="60"/>
        <v>0</v>
      </c>
      <c r="R214" s="101">
        <f t="shared" si="61"/>
        <v>0</v>
      </c>
      <c r="S214" s="101">
        <f t="shared" si="62"/>
        <v>0</v>
      </c>
      <c r="T214" s="101">
        <f t="shared" si="63"/>
        <v>0</v>
      </c>
      <c r="U214" s="218">
        <f t="shared" ca="1" si="64"/>
        <v>0</v>
      </c>
      <c r="V214" s="218">
        <f ca="1">IF(C214=A_Stammdaten!$B$9,$K214-$W214,OFFSET(W214,0,A_Stammdaten!$B$9-2022)-$W214)</f>
        <v>0</v>
      </c>
      <c r="W214" s="218">
        <f ca="1">IFERROR(OFFSET(W214,0,A_Stammdaten!$B$9-2021),0)</f>
        <v>0</v>
      </c>
      <c r="X214" s="218">
        <f t="shared" si="51"/>
        <v>0</v>
      </c>
      <c r="Y214" s="218">
        <f t="shared" si="52"/>
        <v>0</v>
      </c>
      <c r="Z214" s="218">
        <f t="shared" si="53"/>
        <v>0</v>
      </c>
      <c r="AA214" s="218">
        <f t="shared" si="54"/>
        <v>0</v>
      </c>
      <c r="AB214" s="218">
        <f t="shared" si="55"/>
        <v>0</v>
      </c>
      <c r="AC214" s="218">
        <f t="shared" si="56"/>
        <v>0</v>
      </c>
      <c r="AD214" s="218">
        <f t="shared" si="57"/>
        <v>0</v>
      </c>
    </row>
    <row r="215" spans="1:30" s="150" customFormat="1" ht="15" x14ac:dyDescent="0.25">
      <c r="A215" s="95"/>
      <c r="B215" s="96"/>
      <c r="C215" s="97"/>
      <c r="D215" s="215"/>
      <c r="E215" s="98"/>
      <c r="F215" s="215"/>
      <c r="G215" s="98"/>
      <c r="H215" s="215"/>
      <c r="I215" s="99">
        <f t="shared" si="65"/>
        <v>0</v>
      </c>
      <c r="J215" s="96"/>
      <c r="K215" s="216">
        <f t="shared" si="50"/>
        <v>0</v>
      </c>
      <c r="L215" s="217">
        <f>IF(ISBLANK($B215),0,VLOOKUP($B215,F_Parameter!$A$2:$B$44,2,FALSE))</f>
        <v>0</v>
      </c>
      <c r="M215" s="217">
        <f>IF(ISBLANK($B215),0,VLOOKUP($B215,F_Parameter!$A$2:$C$44,3,FALSE))</f>
        <v>0</v>
      </c>
      <c r="N215" s="101">
        <f t="shared" si="66"/>
        <v>0</v>
      </c>
      <c r="O215" s="101">
        <f t="shared" si="58"/>
        <v>0</v>
      </c>
      <c r="P215" s="101">
        <f t="shared" si="59"/>
        <v>0</v>
      </c>
      <c r="Q215" s="101">
        <f t="shared" si="60"/>
        <v>0</v>
      </c>
      <c r="R215" s="101">
        <f t="shared" si="61"/>
        <v>0</v>
      </c>
      <c r="S215" s="101">
        <f t="shared" si="62"/>
        <v>0</v>
      </c>
      <c r="T215" s="101">
        <f t="shared" si="63"/>
        <v>0</v>
      </c>
      <c r="U215" s="218">
        <f t="shared" ca="1" si="64"/>
        <v>0</v>
      </c>
      <c r="V215" s="218">
        <f ca="1">IF(C215=A_Stammdaten!$B$9,$K215-$W215,OFFSET(W215,0,A_Stammdaten!$B$9-2022)-$W215)</f>
        <v>0</v>
      </c>
      <c r="W215" s="218">
        <f ca="1">IFERROR(OFFSET(W215,0,A_Stammdaten!$B$9-2021),0)</f>
        <v>0</v>
      </c>
      <c r="X215" s="218">
        <f t="shared" si="51"/>
        <v>0</v>
      </c>
      <c r="Y215" s="218">
        <f t="shared" si="52"/>
        <v>0</v>
      </c>
      <c r="Z215" s="218">
        <f t="shared" si="53"/>
        <v>0</v>
      </c>
      <c r="AA215" s="218">
        <f t="shared" si="54"/>
        <v>0</v>
      </c>
      <c r="AB215" s="218">
        <f t="shared" si="55"/>
        <v>0</v>
      </c>
      <c r="AC215" s="218">
        <f t="shared" si="56"/>
        <v>0</v>
      </c>
      <c r="AD215" s="218">
        <f t="shared" si="57"/>
        <v>0</v>
      </c>
    </row>
    <row r="216" spans="1:30" s="150" customFormat="1" ht="15" x14ac:dyDescent="0.25">
      <c r="A216" s="95"/>
      <c r="B216" s="96"/>
      <c r="C216" s="97"/>
      <c r="D216" s="215"/>
      <c r="E216" s="98"/>
      <c r="F216" s="215"/>
      <c r="G216" s="98"/>
      <c r="H216" s="215"/>
      <c r="I216" s="99">
        <f t="shared" si="65"/>
        <v>0</v>
      </c>
      <c r="J216" s="96"/>
      <c r="K216" s="216">
        <f t="shared" si="50"/>
        <v>0</v>
      </c>
      <c r="L216" s="217">
        <f>IF(ISBLANK($B216),0,VLOOKUP($B216,F_Parameter!$A$2:$B$44,2,FALSE))</f>
        <v>0</v>
      </c>
      <c r="M216" s="217">
        <f>IF(ISBLANK($B216),0,VLOOKUP($B216,F_Parameter!$A$2:$C$44,3,FALSE))</f>
        <v>0</v>
      </c>
      <c r="N216" s="101">
        <f t="shared" si="66"/>
        <v>0</v>
      </c>
      <c r="O216" s="101">
        <f t="shared" si="58"/>
        <v>0</v>
      </c>
      <c r="P216" s="101">
        <f t="shared" si="59"/>
        <v>0</v>
      </c>
      <c r="Q216" s="101">
        <f t="shared" si="60"/>
        <v>0</v>
      </c>
      <c r="R216" s="101">
        <f t="shared" si="61"/>
        <v>0</v>
      </c>
      <c r="S216" s="101">
        <f t="shared" si="62"/>
        <v>0</v>
      </c>
      <c r="T216" s="101">
        <f t="shared" si="63"/>
        <v>0</v>
      </c>
      <c r="U216" s="218">
        <f t="shared" ca="1" si="64"/>
        <v>0</v>
      </c>
      <c r="V216" s="218">
        <f ca="1">IF(C216=A_Stammdaten!$B$9,$K216-$W216,OFFSET(W216,0,A_Stammdaten!$B$9-2022)-$W216)</f>
        <v>0</v>
      </c>
      <c r="W216" s="218">
        <f ca="1">IFERROR(OFFSET(W216,0,A_Stammdaten!$B$9-2021),0)</f>
        <v>0</v>
      </c>
      <c r="X216" s="218">
        <f t="shared" si="51"/>
        <v>0</v>
      </c>
      <c r="Y216" s="218">
        <f t="shared" si="52"/>
        <v>0</v>
      </c>
      <c r="Z216" s="218">
        <f t="shared" si="53"/>
        <v>0</v>
      </c>
      <c r="AA216" s="218">
        <f t="shared" si="54"/>
        <v>0</v>
      </c>
      <c r="AB216" s="218">
        <f t="shared" si="55"/>
        <v>0</v>
      </c>
      <c r="AC216" s="218">
        <f t="shared" si="56"/>
        <v>0</v>
      </c>
      <c r="AD216" s="218">
        <f t="shared" si="57"/>
        <v>0</v>
      </c>
    </row>
    <row r="217" spans="1:30" s="150" customFormat="1" ht="15" x14ac:dyDescent="0.25">
      <c r="A217" s="95"/>
      <c r="B217" s="96"/>
      <c r="C217" s="97"/>
      <c r="D217" s="215"/>
      <c r="E217" s="98"/>
      <c r="F217" s="215"/>
      <c r="G217" s="98"/>
      <c r="H217" s="215"/>
      <c r="I217" s="99">
        <f t="shared" si="65"/>
        <v>0</v>
      </c>
      <c r="J217" s="96"/>
      <c r="K217" s="216">
        <f t="shared" si="50"/>
        <v>0</v>
      </c>
      <c r="L217" s="217">
        <f>IF(ISBLANK($B217),0,VLOOKUP($B217,F_Parameter!$A$2:$B$44,2,FALSE))</f>
        <v>0</v>
      </c>
      <c r="M217" s="217">
        <f>IF(ISBLANK($B217),0,VLOOKUP($B217,F_Parameter!$A$2:$C$44,3,FALSE))</f>
        <v>0</v>
      </c>
      <c r="N217" s="101">
        <f t="shared" si="66"/>
        <v>0</v>
      </c>
      <c r="O217" s="101">
        <f t="shared" si="58"/>
        <v>0</v>
      </c>
      <c r="P217" s="101">
        <f t="shared" si="59"/>
        <v>0</v>
      </c>
      <c r="Q217" s="101">
        <f t="shared" si="60"/>
        <v>0</v>
      </c>
      <c r="R217" s="101">
        <f t="shared" si="61"/>
        <v>0</v>
      </c>
      <c r="S217" s="101">
        <f t="shared" si="62"/>
        <v>0</v>
      </c>
      <c r="T217" s="101">
        <f t="shared" si="63"/>
        <v>0</v>
      </c>
      <c r="U217" s="218">
        <f t="shared" ca="1" si="64"/>
        <v>0</v>
      </c>
      <c r="V217" s="218">
        <f ca="1">IF(C217=A_Stammdaten!$B$9,$K217-$W217,OFFSET(W217,0,A_Stammdaten!$B$9-2022)-$W217)</f>
        <v>0</v>
      </c>
      <c r="W217" s="218">
        <f ca="1">IFERROR(OFFSET(W217,0,A_Stammdaten!$B$9-2021),0)</f>
        <v>0</v>
      </c>
      <c r="X217" s="218">
        <f t="shared" si="51"/>
        <v>0</v>
      </c>
      <c r="Y217" s="218">
        <f t="shared" si="52"/>
        <v>0</v>
      </c>
      <c r="Z217" s="218">
        <f t="shared" si="53"/>
        <v>0</v>
      </c>
      <c r="AA217" s="218">
        <f t="shared" si="54"/>
        <v>0</v>
      </c>
      <c r="AB217" s="218">
        <f t="shared" si="55"/>
        <v>0</v>
      </c>
      <c r="AC217" s="218">
        <f t="shared" si="56"/>
        <v>0</v>
      </c>
      <c r="AD217" s="218">
        <f t="shared" si="57"/>
        <v>0</v>
      </c>
    </row>
    <row r="218" spans="1:30" s="150" customFormat="1" ht="15" x14ac:dyDescent="0.25">
      <c r="A218" s="95"/>
      <c r="B218" s="96"/>
      <c r="C218" s="97"/>
      <c r="D218" s="215"/>
      <c r="E218" s="98"/>
      <c r="F218" s="215"/>
      <c r="G218" s="98"/>
      <c r="H218" s="215"/>
      <c r="I218" s="99">
        <f t="shared" si="65"/>
        <v>0</v>
      </c>
      <c r="J218" s="96"/>
      <c r="K218" s="216">
        <f t="shared" si="50"/>
        <v>0</v>
      </c>
      <c r="L218" s="217">
        <f>IF(ISBLANK($B218),0,VLOOKUP($B218,F_Parameter!$A$2:$B$44,2,FALSE))</f>
        <v>0</v>
      </c>
      <c r="M218" s="217">
        <f>IF(ISBLANK($B218),0,VLOOKUP($B218,F_Parameter!$A$2:$C$44,3,FALSE))</f>
        <v>0</v>
      </c>
      <c r="N218" s="101">
        <f t="shared" si="66"/>
        <v>0</v>
      </c>
      <c r="O218" s="101">
        <f t="shared" si="58"/>
        <v>0</v>
      </c>
      <c r="P218" s="101">
        <f t="shared" si="59"/>
        <v>0</v>
      </c>
      <c r="Q218" s="101">
        <f t="shared" si="60"/>
        <v>0</v>
      </c>
      <c r="R218" s="101">
        <f t="shared" si="61"/>
        <v>0</v>
      </c>
      <c r="S218" s="101">
        <f t="shared" si="62"/>
        <v>0</v>
      </c>
      <c r="T218" s="101">
        <f t="shared" si="63"/>
        <v>0</v>
      </c>
      <c r="U218" s="218">
        <f t="shared" ca="1" si="64"/>
        <v>0</v>
      </c>
      <c r="V218" s="218">
        <f ca="1">IF(C218=A_Stammdaten!$B$9,$K218-$W218,OFFSET(W218,0,A_Stammdaten!$B$9-2022)-$W218)</f>
        <v>0</v>
      </c>
      <c r="W218" s="218">
        <f ca="1">IFERROR(OFFSET(W218,0,A_Stammdaten!$B$9-2021),0)</f>
        <v>0</v>
      </c>
      <c r="X218" s="218">
        <f t="shared" si="51"/>
        <v>0</v>
      </c>
      <c r="Y218" s="218">
        <f t="shared" si="52"/>
        <v>0</v>
      </c>
      <c r="Z218" s="218">
        <f t="shared" si="53"/>
        <v>0</v>
      </c>
      <c r="AA218" s="218">
        <f t="shared" si="54"/>
        <v>0</v>
      </c>
      <c r="AB218" s="218">
        <f t="shared" si="55"/>
        <v>0</v>
      </c>
      <c r="AC218" s="218">
        <f t="shared" si="56"/>
        <v>0</v>
      </c>
      <c r="AD218" s="218">
        <f t="shared" si="57"/>
        <v>0</v>
      </c>
    </row>
    <row r="219" spans="1:30" s="150" customFormat="1" ht="15" x14ac:dyDescent="0.25">
      <c r="A219" s="95"/>
      <c r="B219" s="96"/>
      <c r="C219" s="97"/>
      <c r="D219" s="215"/>
      <c r="E219" s="98"/>
      <c r="F219" s="215"/>
      <c r="G219" s="98"/>
      <c r="H219" s="215"/>
      <c r="I219" s="99">
        <f t="shared" si="65"/>
        <v>0</v>
      </c>
      <c r="J219" s="96"/>
      <c r="K219" s="216">
        <f t="shared" si="50"/>
        <v>0</v>
      </c>
      <c r="L219" s="217">
        <f>IF(ISBLANK($B219),0,VLOOKUP($B219,F_Parameter!$A$2:$B$44,2,FALSE))</f>
        <v>0</v>
      </c>
      <c r="M219" s="217">
        <f>IF(ISBLANK($B219),0,VLOOKUP($B219,F_Parameter!$A$2:$C$44,3,FALSE))</f>
        <v>0</v>
      </c>
      <c r="N219" s="101">
        <f t="shared" si="66"/>
        <v>0</v>
      </c>
      <c r="O219" s="101">
        <f t="shared" si="58"/>
        <v>0</v>
      </c>
      <c r="P219" s="101">
        <f t="shared" si="59"/>
        <v>0</v>
      </c>
      <c r="Q219" s="101">
        <f t="shared" si="60"/>
        <v>0</v>
      </c>
      <c r="R219" s="101">
        <f t="shared" si="61"/>
        <v>0</v>
      </c>
      <c r="S219" s="101">
        <f t="shared" si="62"/>
        <v>0</v>
      </c>
      <c r="T219" s="101">
        <f t="shared" si="63"/>
        <v>0</v>
      </c>
      <c r="U219" s="218">
        <f t="shared" ca="1" si="64"/>
        <v>0</v>
      </c>
      <c r="V219" s="218">
        <f ca="1">IF(C219=A_Stammdaten!$B$9,$K219-$W219,OFFSET(W219,0,A_Stammdaten!$B$9-2022)-$W219)</f>
        <v>0</v>
      </c>
      <c r="W219" s="218">
        <f ca="1">IFERROR(OFFSET(W219,0,A_Stammdaten!$B$9-2021),0)</f>
        <v>0</v>
      </c>
      <c r="X219" s="218">
        <f t="shared" si="51"/>
        <v>0</v>
      </c>
      <c r="Y219" s="218">
        <f t="shared" si="52"/>
        <v>0</v>
      </c>
      <c r="Z219" s="218">
        <f t="shared" si="53"/>
        <v>0</v>
      </c>
      <c r="AA219" s="218">
        <f t="shared" si="54"/>
        <v>0</v>
      </c>
      <c r="AB219" s="218">
        <f t="shared" si="55"/>
        <v>0</v>
      </c>
      <c r="AC219" s="218">
        <f t="shared" si="56"/>
        <v>0</v>
      </c>
      <c r="AD219" s="218">
        <f t="shared" si="57"/>
        <v>0</v>
      </c>
    </row>
    <row r="220" spans="1:30" s="150" customFormat="1" ht="15" x14ac:dyDescent="0.25">
      <c r="A220" s="95"/>
      <c r="B220" s="96"/>
      <c r="C220" s="97"/>
      <c r="D220" s="215"/>
      <c r="E220" s="98"/>
      <c r="F220" s="215"/>
      <c r="G220" s="98"/>
      <c r="H220" s="215"/>
      <c r="I220" s="99">
        <f t="shared" si="65"/>
        <v>0</v>
      </c>
      <c r="J220" s="96"/>
      <c r="K220" s="216">
        <f t="shared" si="50"/>
        <v>0</v>
      </c>
      <c r="L220" s="217">
        <f>IF(ISBLANK($B220),0,VLOOKUP($B220,F_Parameter!$A$2:$B$44,2,FALSE))</f>
        <v>0</v>
      </c>
      <c r="M220" s="217">
        <f>IF(ISBLANK($B220),0,VLOOKUP($B220,F_Parameter!$A$2:$C$44,3,FALSE))</f>
        <v>0</v>
      </c>
      <c r="N220" s="101">
        <f t="shared" si="66"/>
        <v>0</v>
      </c>
      <c r="O220" s="101">
        <f t="shared" si="58"/>
        <v>0</v>
      </c>
      <c r="P220" s="101">
        <f t="shared" si="59"/>
        <v>0</v>
      </c>
      <c r="Q220" s="101">
        <f t="shared" si="60"/>
        <v>0</v>
      </c>
      <c r="R220" s="101">
        <f t="shared" si="61"/>
        <v>0</v>
      </c>
      <c r="S220" s="101">
        <f t="shared" si="62"/>
        <v>0</v>
      </c>
      <c r="T220" s="101">
        <f t="shared" si="63"/>
        <v>0</v>
      </c>
      <c r="U220" s="218">
        <f t="shared" ca="1" si="64"/>
        <v>0</v>
      </c>
      <c r="V220" s="218">
        <f ca="1">IF(C220=A_Stammdaten!$B$9,$K220-$W220,OFFSET(W220,0,A_Stammdaten!$B$9-2022)-$W220)</f>
        <v>0</v>
      </c>
      <c r="W220" s="218">
        <f ca="1">IFERROR(OFFSET(W220,0,A_Stammdaten!$B$9-2021),0)</f>
        <v>0</v>
      </c>
      <c r="X220" s="218">
        <f t="shared" si="51"/>
        <v>0</v>
      </c>
      <c r="Y220" s="218">
        <f t="shared" si="52"/>
        <v>0</v>
      </c>
      <c r="Z220" s="218">
        <f t="shared" si="53"/>
        <v>0</v>
      </c>
      <c r="AA220" s="218">
        <f t="shared" si="54"/>
        <v>0</v>
      </c>
      <c r="AB220" s="218">
        <f t="shared" si="55"/>
        <v>0</v>
      </c>
      <c r="AC220" s="218">
        <f t="shared" si="56"/>
        <v>0</v>
      </c>
      <c r="AD220" s="218">
        <f t="shared" si="57"/>
        <v>0</v>
      </c>
    </row>
    <row r="221" spans="1:30" s="150" customFormat="1" ht="15" x14ac:dyDescent="0.25">
      <c r="A221" s="95"/>
      <c r="B221" s="96"/>
      <c r="C221" s="97"/>
      <c r="D221" s="215"/>
      <c r="E221" s="98"/>
      <c r="F221" s="215"/>
      <c r="G221" s="98"/>
      <c r="H221" s="215"/>
      <c r="I221" s="99">
        <f t="shared" si="65"/>
        <v>0</v>
      </c>
      <c r="J221" s="96"/>
      <c r="K221" s="216">
        <f t="shared" si="50"/>
        <v>0</v>
      </c>
      <c r="L221" s="217">
        <f>IF(ISBLANK($B221),0,VLOOKUP($B221,F_Parameter!$A$2:$B$44,2,FALSE))</f>
        <v>0</v>
      </c>
      <c r="M221" s="217">
        <f>IF(ISBLANK($B221),0,VLOOKUP($B221,F_Parameter!$A$2:$C$44,3,FALSE))</f>
        <v>0</v>
      </c>
      <c r="N221" s="101">
        <f t="shared" si="66"/>
        <v>0</v>
      </c>
      <c r="O221" s="101">
        <f t="shared" si="58"/>
        <v>0</v>
      </c>
      <c r="P221" s="101">
        <f t="shared" si="59"/>
        <v>0</v>
      </c>
      <c r="Q221" s="101">
        <f t="shared" si="60"/>
        <v>0</v>
      </c>
      <c r="R221" s="101">
        <f t="shared" si="61"/>
        <v>0</v>
      </c>
      <c r="S221" s="101">
        <f t="shared" si="62"/>
        <v>0</v>
      </c>
      <c r="T221" s="101">
        <f t="shared" si="63"/>
        <v>0</v>
      </c>
      <c r="U221" s="218">
        <f t="shared" ca="1" si="64"/>
        <v>0</v>
      </c>
      <c r="V221" s="218">
        <f ca="1">IF(C221=A_Stammdaten!$B$9,$K221-$W221,OFFSET(W221,0,A_Stammdaten!$B$9-2022)-$W221)</f>
        <v>0</v>
      </c>
      <c r="W221" s="218">
        <f ca="1">IFERROR(OFFSET(W221,0,A_Stammdaten!$B$9-2021),0)</f>
        <v>0</v>
      </c>
      <c r="X221" s="218">
        <f t="shared" si="51"/>
        <v>0</v>
      </c>
      <c r="Y221" s="218">
        <f t="shared" si="52"/>
        <v>0</v>
      </c>
      <c r="Z221" s="218">
        <f t="shared" si="53"/>
        <v>0</v>
      </c>
      <c r="AA221" s="218">
        <f t="shared" si="54"/>
        <v>0</v>
      </c>
      <c r="AB221" s="218">
        <f t="shared" si="55"/>
        <v>0</v>
      </c>
      <c r="AC221" s="218">
        <f t="shared" si="56"/>
        <v>0</v>
      </c>
      <c r="AD221" s="218">
        <f t="shared" si="57"/>
        <v>0</v>
      </c>
    </row>
    <row r="222" spans="1:30" s="150" customFormat="1" ht="15" x14ac:dyDescent="0.25">
      <c r="A222" s="95"/>
      <c r="B222" s="96"/>
      <c r="C222" s="97"/>
      <c r="D222" s="215"/>
      <c r="E222" s="98"/>
      <c r="F222" s="215"/>
      <c r="G222" s="98"/>
      <c r="H222" s="215"/>
      <c r="I222" s="99">
        <f t="shared" si="65"/>
        <v>0</v>
      </c>
      <c r="J222" s="96"/>
      <c r="K222" s="216">
        <f t="shared" si="50"/>
        <v>0</v>
      </c>
      <c r="L222" s="217">
        <f>IF(ISBLANK($B222),0,VLOOKUP($B222,F_Parameter!$A$2:$B$44,2,FALSE))</f>
        <v>0</v>
      </c>
      <c r="M222" s="217">
        <f>IF(ISBLANK($B222),0,VLOOKUP($B222,F_Parameter!$A$2:$C$44,3,FALSE))</f>
        <v>0</v>
      </c>
      <c r="N222" s="101">
        <f t="shared" si="66"/>
        <v>0</v>
      </c>
      <c r="O222" s="101">
        <f t="shared" si="58"/>
        <v>0</v>
      </c>
      <c r="P222" s="101">
        <f t="shared" si="59"/>
        <v>0</v>
      </c>
      <c r="Q222" s="101">
        <f t="shared" si="60"/>
        <v>0</v>
      </c>
      <c r="R222" s="101">
        <f t="shared" si="61"/>
        <v>0</v>
      </c>
      <c r="S222" s="101">
        <f t="shared" si="62"/>
        <v>0</v>
      </c>
      <c r="T222" s="101">
        <f t="shared" si="63"/>
        <v>0</v>
      </c>
      <c r="U222" s="218">
        <f t="shared" ca="1" si="64"/>
        <v>0</v>
      </c>
      <c r="V222" s="218">
        <f ca="1">IF(C222=A_Stammdaten!$B$9,$K222-$W222,OFFSET(W222,0,A_Stammdaten!$B$9-2022)-$W222)</f>
        <v>0</v>
      </c>
      <c r="W222" s="218">
        <f ca="1">IFERROR(OFFSET(W222,0,A_Stammdaten!$B$9-2021),0)</f>
        <v>0</v>
      </c>
      <c r="X222" s="218">
        <f t="shared" si="51"/>
        <v>0</v>
      </c>
      <c r="Y222" s="218">
        <f t="shared" si="52"/>
        <v>0</v>
      </c>
      <c r="Z222" s="218">
        <f t="shared" si="53"/>
        <v>0</v>
      </c>
      <c r="AA222" s="218">
        <f t="shared" si="54"/>
        <v>0</v>
      </c>
      <c r="AB222" s="218">
        <f t="shared" si="55"/>
        <v>0</v>
      </c>
      <c r="AC222" s="218">
        <f t="shared" si="56"/>
        <v>0</v>
      </c>
      <c r="AD222" s="218">
        <f t="shared" si="57"/>
        <v>0</v>
      </c>
    </row>
    <row r="223" spans="1:30" s="150" customFormat="1" ht="15" x14ac:dyDescent="0.25">
      <c r="A223" s="95"/>
      <c r="B223" s="96"/>
      <c r="C223" s="97"/>
      <c r="D223" s="215"/>
      <c r="E223" s="98"/>
      <c r="F223" s="215"/>
      <c r="G223" s="98"/>
      <c r="H223" s="215"/>
      <c r="I223" s="99">
        <f t="shared" si="65"/>
        <v>0</v>
      </c>
      <c r="J223" s="96"/>
      <c r="K223" s="216">
        <f t="shared" si="50"/>
        <v>0</v>
      </c>
      <c r="L223" s="217">
        <f>IF(ISBLANK($B223),0,VLOOKUP($B223,F_Parameter!$A$2:$B$44,2,FALSE))</f>
        <v>0</v>
      </c>
      <c r="M223" s="217">
        <f>IF(ISBLANK($B223),0,VLOOKUP($B223,F_Parameter!$A$2:$C$44,3,FALSE))</f>
        <v>0</v>
      </c>
      <c r="N223" s="101">
        <f t="shared" si="66"/>
        <v>0</v>
      </c>
      <c r="O223" s="101">
        <f t="shared" si="58"/>
        <v>0</v>
      </c>
      <c r="P223" s="101">
        <f t="shared" si="59"/>
        <v>0</v>
      </c>
      <c r="Q223" s="101">
        <f t="shared" si="60"/>
        <v>0</v>
      </c>
      <c r="R223" s="101">
        <f t="shared" si="61"/>
        <v>0</v>
      </c>
      <c r="S223" s="101">
        <f t="shared" si="62"/>
        <v>0</v>
      </c>
      <c r="T223" s="101">
        <f t="shared" si="63"/>
        <v>0</v>
      </c>
      <c r="U223" s="218">
        <f t="shared" ca="1" si="64"/>
        <v>0</v>
      </c>
      <c r="V223" s="218">
        <f ca="1">IF(C223=A_Stammdaten!$B$9,$K223-$W223,OFFSET(W223,0,A_Stammdaten!$B$9-2022)-$W223)</f>
        <v>0</v>
      </c>
      <c r="W223" s="218">
        <f ca="1">IFERROR(OFFSET(W223,0,A_Stammdaten!$B$9-2021),0)</f>
        <v>0</v>
      </c>
      <c r="X223" s="218">
        <f t="shared" si="51"/>
        <v>0</v>
      </c>
      <c r="Y223" s="218">
        <f t="shared" si="52"/>
        <v>0</v>
      </c>
      <c r="Z223" s="218">
        <f t="shared" si="53"/>
        <v>0</v>
      </c>
      <c r="AA223" s="218">
        <f t="shared" si="54"/>
        <v>0</v>
      </c>
      <c r="AB223" s="218">
        <f t="shared" si="55"/>
        <v>0</v>
      </c>
      <c r="AC223" s="218">
        <f t="shared" si="56"/>
        <v>0</v>
      </c>
      <c r="AD223" s="218">
        <f t="shared" si="57"/>
        <v>0</v>
      </c>
    </row>
    <row r="224" spans="1:30" s="150" customFormat="1" ht="15" x14ac:dyDescent="0.25">
      <c r="A224" s="95"/>
      <c r="B224" s="96"/>
      <c r="C224" s="97"/>
      <c r="D224" s="215"/>
      <c r="E224" s="98"/>
      <c r="F224" s="215"/>
      <c r="G224" s="98"/>
      <c r="H224" s="215"/>
      <c r="I224" s="99">
        <f t="shared" si="65"/>
        <v>0</v>
      </c>
      <c r="J224" s="96"/>
      <c r="K224" s="216">
        <f t="shared" si="50"/>
        <v>0</v>
      </c>
      <c r="L224" s="217">
        <f>IF(ISBLANK($B224),0,VLOOKUP($B224,F_Parameter!$A$2:$B$44,2,FALSE))</f>
        <v>0</v>
      </c>
      <c r="M224" s="217">
        <f>IF(ISBLANK($B224),0,VLOOKUP($B224,F_Parameter!$A$2:$C$44,3,FALSE))</f>
        <v>0</v>
      </c>
      <c r="N224" s="101">
        <f t="shared" si="66"/>
        <v>0</v>
      </c>
      <c r="O224" s="101">
        <f t="shared" si="58"/>
        <v>0</v>
      </c>
      <c r="P224" s="101">
        <f t="shared" si="59"/>
        <v>0</v>
      </c>
      <c r="Q224" s="101">
        <f t="shared" si="60"/>
        <v>0</v>
      </c>
      <c r="R224" s="101">
        <f t="shared" si="61"/>
        <v>0</v>
      </c>
      <c r="S224" s="101">
        <f t="shared" si="62"/>
        <v>0</v>
      </c>
      <c r="T224" s="101">
        <f t="shared" si="63"/>
        <v>0</v>
      </c>
      <c r="U224" s="218">
        <f t="shared" ca="1" si="64"/>
        <v>0</v>
      </c>
      <c r="V224" s="218">
        <f ca="1">IF(C224=A_Stammdaten!$B$9,$K224-$W224,OFFSET(W224,0,A_Stammdaten!$B$9-2022)-$W224)</f>
        <v>0</v>
      </c>
      <c r="W224" s="218">
        <f ca="1">IFERROR(OFFSET(W224,0,A_Stammdaten!$B$9-2021),0)</f>
        <v>0</v>
      </c>
      <c r="X224" s="218">
        <f t="shared" si="51"/>
        <v>0</v>
      </c>
      <c r="Y224" s="218">
        <f t="shared" si="52"/>
        <v>0</v>
      </c>
      <c r="Z224" s="218">
        <f t="shared" si="53"/>
        <v>0</v>
      </c>
      <c r="AA224" s="218">
        <f t="shared" si="54"/>
        <v>0</v>
      </c>
      <c r="AB224" s="218">
        <f t="shared" si="55"/>
        <v>0</v>
      </c>
      <c r="AC224" s="218">
        <f t="shared" si="56"/>
        <v>0</v>
      </c>
      <c r="AD224" s="218">
        <f t="shared" si="57"/>
        <v>0</v>
      </c>
    </row>
    <row r="225" spans="1:30" s="150" customFormat="1" ht="15" x14ac:dyDescent="0.25">
      <c r="A225" s="95"/>
      <c r="B225" s="96"/>
      <c r="C225" s="97"/>
      <c r="D225" s="215"/>
      <c r="E225" s="98"/>
      <c r="F225" s="215"/>
      <c r="G225" s="98"/>
      <c r="H225" s="215"/>
      <c r="I225" s="99">
        <f t="shared" si="65"/>
        <v>0</v>
      </c>
      <c r="J225" s="96"/>
      <c r="K225" s="216">
        <f t="shared" si="50"/>
        <v>0</v>
      </c>
      <c r="L225" s="217">
        <f>IF(ISBLANK($B225),0,VLOOKUP($B225,F_Parameter!$A$2:$B$44,2,FALSE))</f>
        <v>0</v>
      </c>
      <c r="M225" s="217">
        <f>IF(ISBLANK($B225),0,VLOOKUP($B225,F_Parameter!$A$2:$C$44,3,FALSE))</f>
        <v>0</v>
      </c>
      <c r="N225" s="101">
        <f t="shared" si="66"/>
        <v>0</v>
      </c>
      <c r="O225" s="101">
        <f t="shared" si="58"/>
        <v>0</v>
      </c>
      <c r="P225" s="101">
        <f t="shared" si="59"/>
        <v>0</v>
      </c>
      <c r="Q225" s="101">
        <f t="shared" si="60"/>
        <v>0</v>
      </c>
      <c r="R225" s="101">
        <f t="shared" si="61"/>
        <v>0</v>
      </c>
      <c r="S225" s="101">
        <f t="shared" si="62"/>
        <v>0</v>
      </c>
      <c r="T225" s="101">
        <f t="shared" si="63"/>
        <v>0</v>
      </c>
      <c r="U225" s="218">
        <f t="shared" ca="1" si="64"/>
        <v>0</v>
      </c>
      <c r="V225" s="218">
        <f ca="1">IF(C225=A_Stammdaten!$B$9,$K225-$W225,OFFSET(W225,0,A_Stammdaten!$B$9-2022)-$W225)</f>
        <v>0</v>
      </c>
      <c r="W225" s="218">
        <f ca="1">IFERROR(OFFSET(W225,0,A_Stammdaten!$B$9-2021),0)</f>
        <v>0</v>
      </c>
      <c r="X225" s="218">
        <f t="shared" si="51"/>
        <v>0</v>
      </c>
      <c r="Y225" s="218">
        <f t="shared" si="52"/>
        <v>0</v>
      </c>
      <c r="Z225" s="218">
        <f t="shared" si="53"/>
        <v>0</v>
      </c>
      <c r="AA225" s="218">
        <f t="shared" si="54"/>
        <v>0</v>
      </c>
      <c r="AB225" s="218">
        <f t="shared" si="55"/>
        <v>0</v>
      </c>
      <c r="AC225" s="218">
        <f t="shared" si="56"/>
        <v>0</v>
      </c>
      <c r="AD225" s="218">
        <f t="shared" si="57"/>
        <v>0</v>
      </c>
    </row>
    <row r="226" spans="1:30" s="150" customFormat="1" ht="15" x14ac:dyDescent="0.25">
      <c r="A226" s="95"/>
      <c r="B226" s="96"/>
      <c r="C226" s="97"/>
      <c r="D226" s="215"/>
      <c r="E226" s="98"/>
      <c r="F226" s="215"/>
      <c r="G226" s="98"/>
      <c r="H226" s="215"/>
      <c r="I226" s="99">
        <f t="shared" si="65"/>
        <v>0</v>
      </c>
      <c r="J226" s="96"/>
      <c r="K226" s="216">
        <f t="shared" si="50"/>
        <v>0</v>
      </c>
      <c r="L226" s="217">
        <f>IF(ISBLANK($B226),0,VLOOKUP($B226,F_Parameter!$A$2:$B$44,2,FALSE))</f>
        <v>0</v>
      </c>
      <c r="M226" s="217">
        <f>IF(ISBLANK($B226),0,VLOOKUP($B226,F_Parameter!$A$2:$C$44,3,FALSE))</f>
        <v>0</v>
      </c>
      <c r="N226" s="101">
        <f t="shared" si="66"/>
        <v>0</v>
      </c>
      <c r="O226" s="101">
        <f t="shared" si="58"/>
        <v>0</v>
      </c>
      <c r="P226" s="101">
        <f t="shared" si="59"/>
        <v>0</v>
      </c>
      <c r="Q226" s="101">
        <f t="shared" si="60"/>
        <v>0</v>
      </c>
      <c r="R226" s="101">
        <f t="shared" si="61"/>
        <v>0</v>
      </c>
      <c r="S226" s="101">
        <f t="shared" si="62"/>
        <v>0</v>
      </c>
      <c r="T226" s="101">
        <f t="shared" si="63"/>
        <v>0</v>
      </c>
      <c r="U226" s="218">
        <f t="shared" ca="1" si="64"/>
        <v>0</v>
      </c>
      <c r="V226" s="218">
        <f ca="1">IF(C226=A_Stammdaten!$B$9,$K226-$W226,OFFSET(W226,0,A_Stammdaten!$B$9-2022)-$W226)</f>
        <v>0</v>
      </c>
      <c r="W226" s="218">
        <f ca="1">IFERROR(OFFSET(W226,0,A_Stammdaten!$B$9-2021),0)</f>
        <v>0</v>
      </c>
      <c r="X226" s="218">
        <f t="shared" si="51"/>
        <v>0</v>
      </c>
      <c r="Y226" s="218">
        <f t="shared" si="52"/>
        <v>0</v>
      </c>
      <c r="Z226" s="218">
        <f t="shared" si="53"/>
        <v>0</v>
      </c>
      <c r="AA226" s="218">
        <f t="shared" si="54"/>
        <v>0</v>
      </c>
      <c r="AB226" s="218">
        <f t="shared" si="55"/>
        <v>0</v>
      </c>
      <c r="AC226" s="218">
        <f t="shared" si="56"/>
        <v>0</v>
      </c>
      <c r="AD226" s="218">
        <f t="shared" si="57"/>
        <v>0</v>
      </c>
    </row>
    <row r="227" spans="1:30" s="150" customFormat="1" ht="15" x14ac:dyDescent="0.25">
      <c r="A227" s="95"/>
      <c r="B227" s="96"/>
      <c r="C227" s="97"/>
      <c r="D227" s="215"/>
      <c r="E227" s="98"/>
      <c r="F227" s="215"/>
      <c r="G227" s="98"/>
      <c r="H227" s="215"/>
      <c r="I227" s="99">
        <f t="shared" si="65"/>
        <v>0</v>
      </c>
      <c r="J227" s="96"/>
      <c r="K227" s="216">
        <f t="shared" si="50"/>
        <v>0</v>
      </c>
      <c r="L227" s="217">
        <f>IF(ISBLANK($B227),0,VLOOKUP($B227,F_Parameter!$A$2:$B$44,2,FALSE))</f>
        <v>0</v>
      </c>
      <c r="M227" s="217">
        <f>IF(ISBLANK($B227),0,VLOOKUP($B227,F_Parameter!$A$2:$C$44,3,FALSE))</f>
        <v>0</v>
      </c>
      <c r="N227" s="101">
        <f t="shared" si="66"/>
        <v>0</v>
      </c>
      <c r="O227" s="101">
        <f t="shared" si="58"/>
        <v>0</v>
      </c>
      <c r="P227" s="101">
        <f t="shared" si="59"/>
        <v>0</v>
      </c>
      <c r="Q227" s="101">
        <f t="shared" si="60"/>
        <v>0</v>
      </c>
      <c r="R227" s="101">
        <f t="shared" si="61"/>
        <v>0</v>
      </c>
      <c r="S227" s="101">
        <f t="shared" si="62"/>
        <v>0</v>
      </c>
      <c r="T227" s="101">
        <f t="shared" si="63"/>
        <v>0</v>
      </c>
      <c r="U227" s="218">
        <f t="shared" ca="1" si="64"/>
        <v>0</v>
      </c>
      <c r="V227" s="218">
        <f ca="1">IF(C227=A_Stammdaten!$B$9,$K227-$W227,OFFSET(W227,0,A_Stammdaten!$B$9-2022)-$W227)</f>
        <v>0</v>
      </c>
      <c r="W227" s="218">
        <f ca="1">IFERROR(OFFSET(W227,0,A_Stammdaten!$B$9-2021),0)</f>
        <v>0</v>
      </c>
      <c r="X227" s="218">
        <f t="shared" si="51"/>
        <v>0</v>
      </c>
      <c r="Y227" s="218">
        <f t="shared" si="52"/>
        <v>0</v>
      </c>
      <c r="Z227" s="218">
        <f t="shared" si="53"/>
        <v>0</v>
      </c>
      <c r="AA227" s="218">
        <f t="shared" si="54"/>
        <v>0</v>
      </c>
      <c r="AB227" s="218">
        <f t="shared" si="55"/>
        <v>0</v>
      </c>
      <c r="AC227" s="218">
        <f t="shared" si="56"/>
        <v>0</v>
      </c>
      <c r="AD227" s="218">
        <f t="shared" si="57"/>
        <v>0</v>
      </c>
    </row>
    <row r="228" spans="1:30" s="150" customFormat="1" ht="15" x14ac:dyDescent="0.25">
      <c r="A228" s="95"/>
      <c r="B228" s="96"/>
      <c r="C228" s="97"/>
      <c r="D228" s="215"/>
      <c r="E228" s="98"/>
      <c r="F228" s="215"/>
      <c r="G228" s="98"/>
      <c r="H228" s="215"/>
      <c r="I228" s="99">
        <f t="shared" si="65"/>
        <v>0</v>
      </c>
      <c r="J228" s="96"/>
      <c r="K228" s="216">
        <f t="shared" si="50"/>
        <v>0</v>
      </c>
      <c r="L228" s="217">
        <f>IF(ISBLANK($B228),0,VLOOKUP($B228,F_Parameter!$A$2:$B$44,2,FALSE))</f>
        <v>0</v>
      </c>
      <c r="M228" s="217">
        <f>IF(ISBLANK($B228),0,VLOOKUP($B228,F_Parameter!$A$2:$C$44,3,FALSE))</f>
        <v>0</v>
      </c>
      <c r="N228" s="101">
        <f t="shared" si="66"/>
        <v>0</v>
      </c>
      <c r="O228" s="101">
        <f t="shared" si="58"/>
        <v>0</v>
      </c>
      <c r="P228" s="101">
        <f t="shared" si="59"/>
        <v>0</v>
      </c>
      <c r="Q228" s="101">
        <f t="shared" si="60"/>
        <v>0</v>
      </c>
      <c r="R228" s="101">
        <f t="shared" si="61"/>
        <v>0</v>
      </c>
      <c r="S228" s="101">
        <f t="shared" si="62"/>
        <v>0</v>
      </c>
      <c r="T228" s="101">
        <f t="shared" si="63"/>
        <v>0</v>
      </c>
      <c r="U228" s="218">
        <f t="shared" ca="1" si="64"/>
        <v>0</v>
      </c>
      <c r="V228" s="218">
        <f ca="1">IF(C228=A_Stammdaten!$B$9,$K228-$W228,OFFSET(W228,0,A_Stammdaten!$B$9-2022)-$W228)</f>
        <v>0</v>
      </c>
      <c r="W228" s="218">
        <f ca="1">IFERROR(OFFSET(W228,0,A_Stammdaten!$B$9-2021),0)</f>
        <v>0</v>
      </c>
      <c r="X228" s="218">
        <f t="shared" si="51"/>
        <v>0</v>
      </c>
      <c r="Y228" s="218">
        <f t="shared" si="52"/>
        <v>0</v>
      </c>
      <c r="Z228" s="218">
        <f t="shared" si="53"/>
        <v>0</v>
      </c>
      <c r="AA228" s="218">
        <f t="shared" si="54"/>
        <v>0</v>
      </c>
      <c r="AB228" s="218">
        <f t="shared" si="55"/>
        <v>0</v>
      </c>
      <c r="AC228" s="218">
        <f t="shared" si="56"/>
        <v>0</v>
      </c>
      <c r="AD228" s="218">
        <f t="shared" si="57"/>
        <v>0</v>
      </c>
    </row>
    <row r="229" spans="1:30" s="150" customFormat="1" ht="15" x14ac:dyDescent="0.25">
      <c r="A229" s="95"/>
      <c r="B229" s="96"/>
      <c r="C229" s="97"/>
      <c r="D229" s="215"/>
      <c r="E229" s="98"/>
      <c r="F229" s="215"/>
      <c r="G229" s="98"/>
      <c r="H229" s="215"/>
      <c r="I229" s="99">
        <f t="shared" si="65"/>
        <v>0</v>
      </c>
      <c r="J229" s="96"/>
      <c r="K229" s="216">
        <f t="shared" si="50"/>
        <v>0</v>
      </c>
      <c r="L229" s="217">
        <f>IF(ISBLANK($B229),0,VLOOKUP($B229,F_Parameter!$A$2:$B$44,2,FALSE))</f>
        <v>0</v>
      </c>
      <c r="M229" s="217">
        <f>IF(ISBLANK($B229),0,VLOOKUP($B229,F_Parameter!$A$2:$C$44,3,FALSE))</f>
        <v>0</v>
      </c>
      <c r="N229" s="101">
        <f t="shared" si="66"/>
        <v>0</v>
      </c>
      <c r="O229" s="101">
        <f t="shared" si="58"/>
        <v>0</v>
      </c>
      <c r="P229" s="101">
        <f t="shared" si="59"/>
        <v>0</v>
      </c>
      <c r="Q229" s="101">
        <f t="shared" si="60"/>
        <v>0</v>
      </c>
      <c r="R229" s="101">
        <f t="shared" si="61"/>
        <v>0</v>
      </c>
      <c r="S229" s="101">
        <f t="shared" si="62"/>
        <v>0</v>
      </c>
      <c r="T229" s="101">
        <f t="shared" si="63"/>
        <v>0</v>
      </c>
      <c r="U229" s="218">
        <f t="shared" ca="1" si="64"/>
        <v>0</v>
      </c>
      <c r="V229" s="218">
        <f ca="1">IF(C229=A_Stammdaten!$B$9,$K229-$W229,OFFSET(W229,0,A_Stammdaten!$B$9-2022)-$W229)</f>
        <v>0</v>
      </c>
      <c r="W229" s="218">
        <f ca="1">IFERROR(OFFSET(W229,0,A_Stammdaten!$B$9-2021),0)</f>
        <v>0</v>
      </c>
      <c r="X229" s="218">
        <f t="shared" si="51"/>
        <v>0</v>
      </c>
      <c r="Y229" s="218">
        <f t="shared" si="52"/>
        <v>0</v>
      </c>
      <c r="Z229" s="218">
        <f t="shared" si="53"/>
        <v>0</v>
      </c>
      <c r="AA229" s="218">
        <f t="shared" si="54"/>
        <v>0</v>
      </c>
      <c r="AB229" s="218">
        <f t="shared" si="55"/>
        <v>0</v>
      </c>
      <c r="AC229" s="218">
        <f t="shared" si="56"/>
        <v>0</v>
      </c>
      <c r="AD229" s="218">
        <f t="shared" si="57"/>
        <v>0</v>
      </c>
    </row>
    <row r="230" spans="1:30" s="150" customFormat="1" ht="15" x14ac:dyDescent="0.25">
      <c r="A230" s="95"/>
      <c r="B230" s="96"/>
      <c r="C230" s="97"/>
      <c r="D230" s="215"/>
      <c r="E230" s="98"/>
      <c r="F230" s="215"/>
      <c r="G230" s="98"/>
      <c r="H230" s="215"/>
      <c r="I230" s="99">
        <f t="shared" si="65"/>
        <v>0</v>
      </c>
      <c r="J230" s="96"/>
      <c r="K230" s="216">
        <f t="shared" si="50"/>
        <v>0</v>
      </c>
      <c r="L230" s="217">
        <f>IF(ISBLANK($B230),0,VLOOKUP($B230,F_Parameter!$A$2:$B$44,2,FALSE))</f>
        <v>0</v>
      </c>
      <c r="M230" s="217">
        <f>IF(ISBLANK($B230),0,VLOOKUP($B230,F_Parameter!$A$2:$C$44,3,FALSE))</f>
        <v>0</v>
      </c>
      <c r="N230" s="101">
        <f t="shared" si="66"/>
        <v>0</v>
      </c>
      <c r="O230" s="101">
        <f t="shared" si="58"/>
        <v>0</v>
      </c>
      <c r="P230" s="101">
        <f t="shared" si="59"/>
        <v>0</v>
      </c>
      <c r="Q230" s="101">
        <f t="shared" si="60"/>
        <v>0</v>
      </c>
      <c r="R230" s="101">
        <f t="shared" si="61"/>
        <v>0</v>
      </c>
      <c r="S230" s="101">
        <f t="shared" si="62"/>
        <v>0</v>
      </c>
      <c r="T230" s="101">
        <f t="shared" si="63"/>
        <v>0</v>
      </c>
      <c r="U230" s="218">
        <f t="shared" ca="1" si="64"/>
        <v>0</v>
      </c>
      <c r="V230" s="218">
        <f ca="1">IF(C230=A_Stammdaten!$B$9,$K230-$W230,OFFSET(W230,0,A_Stammdaten!$B$9-2022)-$W230)</f>
        <v>0</v>
      </c>
      <c r="W230" s="218">
        <f ca="1">IFERROR(OFFSET(W230,0,A_Stammdaten!$B$9-2021),0)</f>
        <v>0</v>
      </c>
      <c r="X230" s="218">
        <f t="shared" si="51"/>
        <v>0</v>
      </c>
      <c r="Y230" s="218">
        <f t="shared" si="52"/>
        <v>0</v>
      </c>
      <c r="Z230" s="218">
        <f t="shared" si="53"/>
        <v>0</v>
      </c>
      <c r="AA230" s="218">
        <f t="shared" si="54"/>
        <v>0</v>
      </c>
      <c r="AB230" s="218">
        <f t="shared" si="55"/>
        <v>0</v>
      </c>
      <c r="AC230" s="218">
        <f t="shared" si="56"/>
        <v>0</v>
      </c>
      <c r="AD230" s="218">
        <f t="shared" si="57"/>
        <v>0</v>
      </c>
    </row>
    <row r="231" spans="1:30" s="150" customFormat="1" ht="15" x14ac:dyDescent="0.25">
      <c r="A231" s="95"/>
      <c r="B231" s="96"/>
      <c r="C231" s="97"/>
      <c r="D231" s="215"/>
      <c r="E231" s="98"/>
      <c r="F231" s="215"/>
      <c r="G231" s="98"/>
      <c r="H231" s="215"/>
      <c r="I231" s="99">
        <f t="shared" si="65"/>
        <v>0</v>
      </c>
      <c r="J231" s="96"/>
      <c r="K231" s="216">
        <f t="shared" si="50"/>
        <v>0</v>
      </c>
      <c r="L231" s="217">
        <f>IF(ISBLANK($B231),0,VLOOKUP($B231,F_Parameter!$A$2:$B$44,2,FALSE))</f>
        <v>0</v>
      </c>
      <c r="M231" s="217">
        <f>IF(ISBLANK($B231),0,VLOOKUP($B231,F_Parameter!$A$2:$C$44,3,FALSE))</f>
        <v>0</v>
      </c>
      <c r="N231" s="101">
        <f t="shared" si="66"/>
        <v>0</v>
      </c>
      <c r="O231" s="101">
        <f t="shared" si="58"/>
        <v>0</v>
      </c>
      <c r="P231" s="101">
        <f t="shared" si="59"/>
        <v>0</v>
      </c>
      <c r="Q231" s="101">
        <f t="shared" si="60"/>
        <v>0</v>
      </c>
      <c r="R231" s="101">
        <f t="shared" si="61"/>
        <v>0</v>
      </c>
      <c r="S231" s="101">
        <f t="shared" si="62"/>
        <v>0</v>
      </c>
      <c r="T231" s="101">
        <f t="shared" si="63"/>
        <v>0</v>
      </c>
      <c r="U231" s="218">
        <f t="shared" ca="1" si="64"/>
        <v>0</v>
      </c>
      <c r="V231" s="218">
        <f ca="1">IF(C231=A_Stammdaten!$B$9,$K231-$W231,OFFSET(W231,0,A_Stammdaten!$B$9-2022)-$W231)</f>
        <v>0</v>
      </c>
      <c r="W231" s="218">
        <f ca="1">IFERROR(OFFSET(W231,0,A_Stammdaten!$B$9-2021),0)</f>
        <v>0</v>
      </c>
      <c r="X231" s="218">
        <f t="shared" si="51"/>
        <v>0</v>
      </c>
      <c r="Y231" s="218">
        <f t="shared" si="52"/>
        <v>0</v>
      </c>
      <c r="Z231" s="218">
        <f t="shared" si="53"/>
        <v>0</v>
      </c>
      <c r="AA231" s="218">
        <f t="shared" si="54"/>
        <v>0</v>
      </c>
      <c r="AB231" s="218">
        <f t="shared" si="55"/>
        <v>0</v>
      </c>
      <c r="AC231" s="218">
        <f t="shared" si="56"/>
        <v>0</v>
      </c>
      <c r="AD231" s="218">
        <f t="shared" si="57"/>
        <v>0</v>
      </c>
    </row>
    <row r="232" spans="1:30" s="150" customFormat="1" ht="15" x14ac:dyDescent="0.25">
      <c r="A232" s="95"/>
      <c r="B232" s="96"/>
      <c r="C232" s="97"/>
      <c r="D232" s="215"/>
      <c r="E232" s="98"/>
      <c r="F232" s="215"/>
      <c r="G232" s="98"/>
      <c r="H232" s="215"/>
      <c r="I232" s="99">
        <f t="shared" si="65"/>
        <v>0</v>
      </c>
      <c r="J232" s="96"/>
      <c r="K232" s="216">
        <f t="shared" si="50"/>
        <v>0</v>
      </c>
      <c r="L232" s="217">
        <f>IF(ISBLANK($B232),0,VLOOKUP($B232,F_Parameter!$A$2:$B$44,2,FALSE))</f>
        <v>0</v>
      </c>
      <c r="M232" s="217">
        <f>IF(ISBLANK($B232),0,VLOOKUP($B232,F_Parameter!$A$2:$C$44,3,FALSE))</f>
        <v>0</v>
      </c>
      <c r="N232" s="101">
        <f t="shared" si="66"/>
        <v>0</v>
      </c>
      <c r="O232" s="101">
        <f t="shared" si="58"/>
        <v>0</v>
      </c>
      <c r="P232" s="101">
        <f t="shared" si="59"/>
        <v>0</v>
      </c>
      <c r="Q232" s="101">
        <f t="shared" si="60"/>
        <v>0</v>
      </c>
      <c r="R232" s="101">
        <f t="shared" si="61"/>
        <v>0</v>
      </c>
      <c r="S232" s="101">
        <f t="shared" si="62"/>
        <v>0</v>
      </c>
      <c r="T232" s="101">
        <f t="shared" si="63"/>
        <v>0</v>
      </c>
      <c r="U232" s="218">
        <f t="shared" ca="1" si="64"/>
        <v>0</v>
      </c>
      <c r="V232" s="218">
        <f ca="1">IF(C232=A_Stammdaten!$B$9,$K232-$W232,OFFSET(W232,0,A_Stammdaten!$B$9-2022)-$W232)</f>
        <v>0</v>
      </c>
      <c r="W232" s="218">
        <f ca="1">IFERROR(OFFSET(W232,0,A_Stammdaten!$B$9-2021),0)</f>
        <v>0</v>
      </c>
      <c r="X232" s="218">
        <f t="shared" si="51"/>
        <v>0</v>
      </c>
      <c r="Y232" s="218">
        <f t="shared" si="52"/>
        <v>0</v>
      </c>
      <c r="Z232" s="218">
        <f t="shared" si="53"/>
        <v>0</v>
      </c>
      <c r="AA232" s="218">
        <f t="shared" si="54"/>
        <v>0</v>
      </c>
      <c r="AB232" s="218">
        <f t="shared" si="55"/>
        <v>0</v>
      </c>
      <c r="AC232" s="218">
        <f t="shared" si="56"/>
        <v>0</v>
      </c>
      <c r="AD232" s="218">
        <f t="shared" si="57"/>
        <v>0</v>
      </c>
    </row>
    <row r="233" spans="1:30" s="150" customFormat="1" ht="15" x14ac:dyDescent="0.25">
      <c r="A233" s="95"/>
      <c r="B233" s="96"/>
      <c r="C233" s="97"/>
      <c r="D233" s="215"/>
      <c r="E233" s="98"/>
      <c r="F233" s="215"/>
      <c r="G233" s="98"/>
      <c r="H233" s="215"/>
      <c r="I233" s="99">
        <f t="shared" si="65"/>
        <v>0</v>
      </c>
      <c r="J233" s="96"/>
      <c r="K233" s="216">
        <f t="shared" si="50"/>
        <v>0</v>
      </c>
      <c r="L233" s="217">
        <f>IF(ISBLANK($B233),0,VLOOKUP($B233,F_Parameter!$A$2:$B$44,2,FALSE))</f>
        <v>0</v>
      </c>
      <c r="M233" s="217">
        <f>IF(ISBLANK($B233),0,VLOOKUP($B233,F_Parameter!$A$2:$C$44,3,FALSE))</f>
        <v>0</v>
      </c>
      <c r="N233" s="101">
        <f t="shared" si="66"/>
        <v>0</v>
      </c>
      <c r="O233" s="101">
        <f t="shared" si="58"/>
        <v>0</v>
      </c>
      <c r="P233" s="101">
        <f t="shared" si="59"/>
        <v>0</v>
      </c>
      <c r="Q233" s="101">
        <f t="shared" si="60"/>
        <v>0</v>
      </c>
      <c r="R233" s="101">
        <f t="shared" si="61"/>
        <v>0</v>
      </c>
      <c r="S233" s="101">
        <f t="shared" si="62"/>
        <v>0</v>
      </c>
      <c r="T233" s="101">
        <f t="shared" si="63"/>
        <v>0</v>
      </c>
      <c r="U233" s="218">
        <f t="shared" ca="1" si="64"/>
        <v>0</v>
      </c>
      <c r="V233" s="218">
        <f ca="1">IF(C233=A_Stammdaten!$B$9,$K233-$W233,OFFSET(W233,0,A_Stammdaten!$B$9-2022)-$W233)</f>
        <v>0</v>
      </c>
      <c r="W233" s="218">
        <f ca="1">IFERROR(OFFSET(W233,0,A_Stammdaten!$B$9-2021),0)</f>
        <v>0</v>
      </c>
      <c r="X233" s="218">
        <f t="shared" si="51"/>
        <v>0</v>
      </c>
      <c r="Y233" s="218">
        <f t="shared" si="52"/>
        <v>0</v>
      </c>
      <c r="Z233" s="218">
        <f t="shared" si="53"/>
        <v>0</v>
      </c>
      <c r="AA233" s="218">
        <f t="shared" si="54"/>
        <v>0</v>
      </c>
      <c r="AB233" s="218">
        <f t="shared" si="55"/>
        <v>0</v>
      </c>
      <c r="AC233" s="218">
        <f t="shared" si="56"/>
        <v>0</v>
      </c>
      <c r="AD233" s="218">
        <f t="shared" si="57"/>
        <v>0</v>
      </c>
    </row>
    <row r="234" spans="1:30" s="150" customFormat="1" ht="15" x14ac:dyDescent="0.25">
      <c r="A234" s="95"/>
      <c r="B234" s="96"/>
      <c r="C234" s="97"/>
      <c r="D234" s="215"/>
      <c r="E234" s="98"/>
      <c r="F234" s="215"/>
      <c r="G234" s="98"/>
      <c r="H234" s="215"/>
      <c r="I234" s="99">
        <f t="shared" si="65"/>
        <v>0</v>
      </c>
      <c r="J234" s="96"/>
      <c r="K234" s="216">
        <f t="shared" si="50"/>
        <v>0</v>
      </c>
      <c r="L234" s="217">
        <f>IF(ISBLANK($B234),0,VLOOKUP($B234,F_Parameter!$A$2:$B$44,2,FALSE))</f>
        <v>0</v>
      </c>
      <c r="M234" s="217">
        <f>IF(ISBLANK($B234),0,VLOOKUP($B234,F_Parameter!$A$2:$C$44,3,FALSE))</f>
        <v>0</v>
      </c>
      <c r="N234" s="101">
        <f t="shared" si="66"/>
        <v>0</v>
      </c>
      <c r="O234" s="101">
        <f t="shared" si="58"/>
        <v>0</v>
      </c>
      <c r="P234" s="101">
        <f t="shared" si="59"/>
        <v>0</v>
      </c>
      <c r="Q234" s="101">
        <f t="shared" si="60"/>
        <v>0</v>
      </c>
      <c r="R234" s="101">
        <f t="shared" si="61"/>
        <v>0</v>
      </c>
      <c r="S234" s="101">
        <f t="shared" si="62"/>
        <v>0</v>
      </c>
      <c r="T234" s="101">
        <f t="shared" si="63"/>
        <v>0</v>
      </c>
      <c r="U234" s="218">
        <f t="shared" ca="1" si="64"/>
        <v>0</v>
      </c>
      <c r="V234" s="218">
        <f ca="1">IF(C234=A_Stammdaten!$B$9,$K234-$W234,OFFSET(W234,0,A_Stammdaten!$B$9-2022)-$W234)</f>
        <v>0</v>
      </c>
      <c r="W234" s="218">
        <f ca="1">IFERROR(OFFSET(W234,0,A_Stammdaten!$B$9-2021),0)</f>
        <v>0</v>
      </c>
      <c r="X234" s="218">
        <f t="shared" si="51"/>
        <v>0</v>
      </c>
      <c r="Y234" s="218">
        <f t="shared" si="52"/>
        <v>0</v>
      </c>
      <c r="Z234" s="218">
        <f t="shared" si="53"/>
        <v>0</v>
      </c>
      <c r="AA234" s="218">
        <f t="shared" si="54"/>
        <v>0</v>
      </c>
      <c r="AB234" s="218">
        <f t="shared" si="55"/>
        <v>0</v>
      </c>
      <c r="AC234" s="218">
        <f t="shared" si="56"/>
        <v>0</v>
      </c>
      <c r="AD234" s="218">
        <f t="shared" si="57"/>
        <v>0</v>
      </c>
    </row>
    <row r="235" spans="1:30" s="150" customFormat="1" ht="15" x14ac:dyDescent="0.25">
      <c r="A235" s="95"/>
      <c r="B235" s="96"/>
      <c r="C235" s="97"/>
      <c r="D235" s="215"/>
      <c r="E235" s="98"/>
      <c r="F235" s="215"/>
      <c r="G235" s="98"/>
      <c r="H235" s="215"/>
      <c r="I235" s="99">
        <f t="shared" si="65"/>
        <v>0</v>
      </c>
      <c r="J235" s="96"/>
      <c r="K235" s="216">
        <f t="shared" si="50"/>
        <v>0</v>
      </c>
      <c r="L235" s="217">
        <f>IF(ISBLANK($B235),0,VLOOKUP($B235,F_Parameter!$A$2:$B$44,2,FALSE))</f>
        <v>0</v>
      </c>
      <c r="M235" s="217">
        <f>IF(ISBLANK($B235),0,VLOOKUP($B235,F_Parameter!$A$2:$C$44,3,FALSE))</f>
        <v>0</v>
      </c>
      <c r="N235" s="101">
        <f t="shared" si="66"/>
        <v>0</v>
      </c>
      <c r="O235" s="101">
        <f t="shared" si="58"/>
        <v>0</v>
      </c>
      <c r="P235" s="101">
        <f t="shared" si="59"/>
        <v>0</v>
      </c>
      <c r="Q235" s="101">
        <f t="shared" si="60"/>
        <v>0</v>
      </c>
      <c r="R235" s="101">
        <f t="shared" si="61"/>
        <v>0</v>
      </c>
      <c r="S235" s="101">
        <f t="shared" si="62"/>
        <v>0</v>
      </c>
      <c r="T235" s="101">
        <f t="shared" si="63"/>
        <v>0</v>
      </c>
      <c r="U235" s="218">
        <f t="shared" ca="1" si="64"/>
        <v>0</v>
      </c>
      <c r="V235" s="218">
        <f ca="1">IF(C235=A_Stammdaten!$B$9,$K235-$W235,OFFSET(W235,0,A_Stammdaten!$B$9-2022)-$W235)</f>
        <v>0</v>
      </c>
      <c r="W235" s="218">
        <f ca="1">IFERROR(OFFSET(W235,0,A_Stammdaten!$B$9-2021),0)</f>
        <v>0</v>
      </c>
      <c r="X235" s="218">
        <f t="shared" si="51"/>
        <v>0</v>
      </c>
      <c r="Y235" s="218">
        <f t="shared" si="52"/>
        <v>0</v>
      </c>
      <c r="Z235" s="218">
        <f t="shared" si="53"/>
        <v>0</v>
      </c>
      <c r="AA235" s="218">
        <f t="shared" si="54"/>
        <v>0</v>
      </c>
      <c r="AB235" s="218">
        <f t="shared" si="55"/>
        <v>0</v>
      </c>
      <c r="AC235" s="218">
        <f t="shared" si="56"/>
        <v>0</v>
      </c>
      <c r="AD235" s="218">
        <f t="shared" si="57"/>
        <v>0</v>
      </c>
    </row>
    <row r="236" spans="1:30" s="150" customFormat="1" ht="15" x14ac:dyDescent="0.25">
      <c r="A236" s="95"/>
      <c r="B236" s="96"/>
      <c r="C236" s="97"/>
      <c r="D236" s="215"/>
      <c r="E236" s="98"/>
      <c r="F236" s="215"/>
      <c r="G236" s="98"/>
      <c r="H236" s="215"/>
      <c r="I236" s="99">
        <f t="shared" si="65"/>
        <v>0</v>
      </c>
      <c r="J236" s="96"/>
      <c r="K236" s="216">
        <f t="shared" si="50"/>
        <v>0</v>
      </c>
      <c r="L236" s="217">
        <f>IF(ISBLANK($B236),0,VLOOKUP($B236,F_Parameter!$A$2:$B$44,2,FALSE))</f>
        <v>0</v>
      </c>
      <c r="M236" s="217">
        <f>IF(ISBLANK($B236),0,VLOOKUP($B236,F_Parameter!$A$2:$C$44,3,FALSE))</f>
        <v>0</v>
      </c>
      <c r="N236" s="101">
        <f t="shared" si="66"/>
        <v>0</v>
      </c>
      <c r="O236" s="101">
        <f t="shared" si="58"/>
        <v>0</v>
      </c>
      <c r="P236" s="101">
        <f t="shared" si="59"/>
        <v>0</v>
      </c>
      <c r="Q236" s="101">
        <f t="shared" si="60"/>
        <v>0</v>
      </c>
      <c r="R236" s="101">
        <f t="shared" si="61"/>
        <v>0</v>
      </c>
      <c r="S236" s="101">
        <f t="shared" si="62"/>
        <v>0</v>
      </c>
      <c r="T236" s="101">
        <f t="shared" si="63"/>
        <v>0</v>
      </c>
      <c r="U236" s="218">
        <f t="shared" ref="U236:U254" ca="1" si="67">W236+V236</f>
        <v>0</v>
      </c>
      <c r="V236" s="218">
        <f ca="1">IF(C236=A_Stammdaten!$B$9,$K236-$W236,OFFSET(W236,0,A_Stammdaten!$B$9-2022)-$W236)</f>
        <v>0</v>
      </c>
      <c r="W236" s="218">
        <f ca="1">IFERROR(OFFSET(W236,0,A_Stammdaten!$B$9-2021),0)</f>
        <v>0</v>
      </c>
      <c r="X236" s="218">
        <f t="shared" si="51"/>
        <v>0</v>
      </c>
      <c r="Y236" s="218">
        <f t="shared" si="52"/>
        <v>0</v>
      </c>
      <c r="Z236" s="218">
        <f t="shared" si="53"/>
        <v>0</v>
      </c>
      <c r="AA236" s="218">
        <f t="shared" si="54"/>
        <v>0</v>
      </c>
      <c r="AB236" s="218">
        <f t="shared" si="55"/>
        <v>0</v>
      </c>
      <c r="AC236" s="218">
        <f t="shared" si="56"/>
        <v>0</v>
      </c>
      <c r="AD236" s="218">
        <f t="shared" si="57"/>
        <v>0</v>
      </c>
    </row>
    <row r="237" spans="1:30" s="150" customFormat="1" ht="15" x14ac:dyDescent="0.25">
      <c r="A237" s="95"/>
      <c r="B237" s="96"/>
      <c r="C237" s="97"/>
      <c r="D237" s="215"/>
      <c r="E237" s="98"/>
      <c r="F237" s="215"/>
      <c r="G237" s="98"/>
      <c r="H237" s="215"/>
      <c r="I237" s="99">
        <f t="shared" si="65"/>
        <v>0</v>
      </c>
      <c r="J237" s="96"/>
      <c r="K237" s="216">
        <f t="shared" si="50"/>
        <v>0</v>
      </c>
      <c r="L237" s="217">
        <f>IF(ISBLANK($B237),0,VLOOKUP($B237,F_Parameter!$A$2:$B$44,2,FALSE))</f>
        <v>0</v>
      </c>
      <c r="M237" s="217">
        <f>IF(ISBLANK($B237),0,VLOOKUP($B237,F_Parameter!$A$2:$C$44,3,FALSE))</f>
        <v>0</v>
      </c>
      <c r="N237" s="101">
        <f t="shared" si="66"/>
        <v>0</v>
      </c>
      <c r="O237" s="101">
        <f t="shared" si="58"/>
        <v>0</v>
      </c>
      <c r="P237" s="101">
        <f t="shared" si="59"/>
        <v>0</v>
      </c>
      <c r="Q237" s="101">
        <f t="shared" si="60"/>
        <v>0</v>
      </c>
      <c r="R237" s="101">
        <f t="shared" si="61"/>
        <v>0</v>
      </c>
      <c r="S237" s="101">
        <f t="shared" si="62"/>
        <v>0</v>
      </c>
      <c r="T237" s="101">
        <f t="shared" si="63"/>
        <v>0</v>
      </c>
      <c r="U237" s="218">
        <f t="shared" ca="1" si="67"/>
        <v>0</v>
      </c>
      <c r="V237" s="218">
        <f ca="1">IF(C237=A_Stammdaten!$B$9,$K237-$W237,OFFSET(W237,0,A_Stammdaten!$B$9-2022)-$W237)</f>
        <v>0</v>
      </c>
      <c r="W237" s="218">
        <f ca="1">IFERROR(OFFSET(W237,0,A_Stammdaten!$B$9-2021),0)</f>
        <v>0</v>
      </c>
      <c r="X237" s="218">
        <f t="shared" si="51"/>
        <v>0</v>
      </c>
      <c r="Y237" s="218">
        <f t="shared" si="52"/>
        <v>0</v>
      </c>
      <c r="Z237" s="218">
        <f t="shared" si="53"/>
        <v>0</v>
      </c>
      <c r="AA237" s="218">
        <f t="shared" si="54"/>
        <v>0</v>
      </c>
      <c r="AB237" s="218">
        <f t="shared" si="55"/>
        <v>0</v>
      </c>
      <c r="AC237" s="218">
        <f t="shared" si="56"/>
        <v>0</v>
      </c>
      <c r="AD237" s="218">
        <f t="shared" si="57"/>
        <v>0</v>
      </c>
    </row>
    <row r="238" spans="1:30" s="150" customFormat="1" ht="15" x14ac:dyDescent="0.25">
      <c r="A238" s="95"/>
      <c r="B238" s="96"/>
      <c r="C238" s="97"/>
      <c r="D238" s="215"/>
      <c r="E238" s="98"/>
      <c r="F238" s="215"/>
      <c r="G238" s="98"/>
      <c r="H238" s="215"/>
      <c r="I238" s="99">
        <f t="shared" si="65"/>
        <v>0</v>
      </c>
      <c r="J238" s="96"/>
      <c r="K238" s="216">
        <f t="shared" si="50"/>
        <v>0</v>
      </c>
      <c r="L238" s="217">
        <f>IF(ISBLANK($B238),0,VLOOKUP($B238,F_Parameter!$A$2:$B$44,2,FALSE))</f>
        <v>0</v>
      </c>
      <c r="M238" s="217">
        <f>IF(ISBLANK($B238),0,VLOOKUP($B238,F_Parameter!$A$2:$C$44,3,FALSE))</f>
        <v>0</v>
      </c>
      <c r="N238" s="101">
        <f t="shared" si="66"/>
        <v>0</v>
      </c>
      <c r="O238" s="101">
        <f t="shared" si="58"/>
        <v>0</v>
      </c>
      <c r="P238" s="101">
        <f t="shared" si="59"/>
        <v>0</v>
      </c>
      <c r="Q238" s="101">
        <f t="shared" si="60"/>
        <v>0</v>
      </c>
      <c r="R238" s="101">
        <f t="shared" si="61"/>
        <v>0</v>
      </c>
      <c r="S238" s="101">
        <f t="shared" si="62"/>
        <v>0</v>
      </c>
      <c r="T238" s="101">
        <f t="shared" si="63"/>
        <v>0</v>
      </c>
      <c r="U238" s="218">
        <f t="shared" ca="1" si="67"/>
        <v>0</v>
      </c>
      <c r="V238" s="218">
        <f ca="1">IF(C238=A_Stammdaten!$B$9,$K238-$W238,OFFSET(W238,0,A_Stammdaten!$B$9-2022)-$W238)</f>
        <v>0</v>
      </c>
      <c r="W238" s="218">
        <f ca="1">IFERROR(OFFSET(W238,0,A_Stammdaten!$B$9-2021),0)</f>
        <v>0</v>
      </c>
      <c r="X238" s="218">
        <f t="shared" si="51"/>
        <v>0</v>
      </c>
      <c r="Y238" s="218">
        <f t="shared" si="52"/>
        <v>0</v>
      </c>
      <c r="Z238" s="218">
        <f t="shared" si="53"/>
        <v>0</v>
      </c>
      <c r="AA238" s="218">
        <f t="shared" si="54"/>
        <v>0</v>
      </c>
      <c r="AB238" s="218">
        <f t="shared" si="55"/>
        <v>0</v>
      </c>
      <c r="AC238" s="218">
        <f t="shared" si="56"/>
        <v>0</v>
      </c>
      <c r="AD238" s="218">
        <f t="shared" si="57"/>
        <v>0</v>
      </c>
    </row>
    <row r="239" spans="1:30" s="150" customFormat="1" ht="15" x14ac:dyDescent="0.25">
      <c r="A239" s="95"/>
      <c r="B239" s="96"/>
      <c r="C239" s="97"/>
      <c r="D239" s="215"/>
      <c r="E239" s="98"/>
      <c r="F239" s="215"/>
      <c r="G239" s="98"/>
      <c r="H239" s="215"/>
      <c r="I239" s="99">
        <f t="shared" si="65"/>
        <v>0</v>
      </c>
      <c r="J239" s="96"/>
      <c r="K239" s="216">
        <f t="shared" si="50"/>
        <v>0</v>
      </c>
      <c r="L239" s="217">
        <f>IF(ISBLANK($B239),0,VLOOKUP($B239,F_Parameter!$A$2:$B$44,2,FALSE))</f>
        <v>0</v>
      </c>
      <c r="M239" s="217">
        <f>IF(ISBLANK($B239),0,VLOOKUP($B239,F_Parameter!$A$2:$C$44,3,FALSE))</f>
        <v>0</v>
      </c>
      <c r="N239" s="101">
        <f t="shared" si="66"/>
        <v>0</v>
      </c>
      <c r="O239" s="101">
        <f t="shared" si="58"/>
        <v>0</v>
      </c>
      <c r="P239" s="101">
        <f t="shared" si="59"/>
        <v>0</v>
      </c>
      <c r="Q239" s="101">
        <f t="shared" si="60"/>
        <v>0</v>
      </c>
      <c r="R239" s="101">
        <f t="shared" si="61"/>
        <v>0</v>
      </c>
      <c r="S239" s="101">
        <f t="shared" si="62"/>
        <v>0</v>
      </c>
      <c r="T239" s="101">
        <f t="shared" si="63"/>
        <v>0</v>
      </c>
      <c r="U239" s="218">
        <f t="shared" ca="1" si="67"/>
        <v>0</v>
      </c>
      <c r="V239" s="218">
        <f ca="1">IF(C239=A_Stammdaten!$B$9,$K239-$W239,OFFSET(W239,0,A_Stammdaten!$B$9-2022)-$W239)</f>
        <v>0</v>
      </c>
      <c r="W239" s="218">
        <f ca="1">IFERROR(OFFSET(W239,0,A_Stammdaten!$B$9-2021),0)</f>
        <v>0</v>
      </c>
      <c r="X239" s="218">
        <f t="shared" si="51"/>
        <v>0</v>
      </c>
      <c r="Y239" s="218">
        <f t="shared" si="52"/>
        <v>0</v>
      </c>
      <c r="Z239" s="218">
        <f t="shared" si="53"/>
        <v>0</v>
      </c>
      <c r="AA239" s="218">
        <f t="shared" si="54"/>
        <v>0</v>
      </c>
      <c r="AB239" s="218">
        <f t="shared" si="55"/>
        <v>0</v>
      </c>
      <c r="AC239" s="218">
        <f t="shared" si="56"/>
        <v>0</v>
      </c>
      <c r="AD239" s="218">
        <f t="shared" si="57"/>
        <v>0</v>
      </c>
    </row>
    <row r="240" spans="1:30" s="150" customFormat="1" ht="15" x14ac:dyDescent="0.25">
      <c r="A240" s="95"/>
      <c r="B240" s="96"/>
      <c r="C240" s="97"/>
      <c r="D240" s="215"/>
      <c r="E240" s="98"/>
      <c r="F240" s="215"/>
      <c r="G240" s="98"/>
      <c r="H240" s="215"/>
      <c r="I240" s="99">
        <f t="shared" si="65"/>
        <v>0</v>
      </c>
      <c r="J240" s="96"/>
      <c r="K240" s="216">
        <f t="shared" si="50"/>
        <v>0</v>
      </c>
      <c r="L240" s="217">
        <f>IF(ISBLANK($B240),0,VLOOKUP($B240,F_Parameter!$A$2:$B$44,2,FALSE))</f>
        <v>0</v>
      </c>
      <c r="M240" s="217">
        <f>IF(ISBLANK($B240),0,VLOOKUP($B240,F_Parameter!$A$2:$C$44,3,FALSE))</f>
        <v>0</v>
      </c>
      <c r="N240" s="101">
        <f t="shared" si="66"/>
        <v>0</v>
      </c>
      <c r="O240" s="101">
        <f t="shared" si="58"/>
        <v>0</v>
      </c>
      <c r="P240" s="101">
        <f t="shared" si="59"/>
        <v>0</v>
      </c>
      <c r="Q240" s="101">
        <f t="shared" si="60"/>
        <v>0</v>
      </c>
      <c r="R240" s="101">
        <f t="shared" si="61"/>
        <v>0</v>
      </c>
      <c r="S240" s="101">
        <f t="shared" si="62"/>
        <v>0</v>
      </c>
      <c r="T240" s="101">
        <f t="shared" si="63"/>
        <v>0</v>
      </c>
      <c r="U240" s="218">
        <f t="shared" ca="1" si="67"/>
        <v>0</v>
      </c>
      <c r="V240" s="218">
        <f ca="1">IF(C240=A_Stammdaten!$B$9,$K240-$W240,OFFSET(W240,0,A_Stammdaten!$B$9-2022)-$W240)</f>
        <v>0</v>
      </c>
      <c r="W240" s="218">
        <f ca="1">IFERROR(OFFSET(W240,0,A_Stammdaten!$B$9-2021),0)</f>
        <v>0</v>
      </c>
      <c r="X240" s="218">
        <f t="shared" si="51"/>
        <v>0</v>
      </c>
      <c r="Y240" s="218">
        <f t="shared" si="52"/>
        <v>0</v>
      </c>
      <c r="Z240" s="218">
        <f t="shared" si="53"/>
        <v>0</v>
      </c>
      <c r="AA240" s="218">
        <f t="shared" si="54"/>
        <v>0</v>
      </c>
      <c r="AB240" s="218">
        <f t="shared" si="55"/>
        <v>0</v>
      </c>
      <c r="AC240" s="218">
        <f t="shared" si="56"/>
        <v>0</v>
      </c>
      <c r="AD240" s="218">
        <f t="shared" si="57"/>
        <v>0</v>
      </c>
    </row>
    <row r="241" spans="1:30" s="150" customFormat="1" ht="15" x14ac:dyDescent="0.25">
      <c r="A241" s="95"/>
      <c r="B241" s="96"/>
      <c r="C241" s="97"/>
      <c r="D241" s="215"/>
      <c r="E241" s="98"/>
      <c r="F241" s="215"/>
      <c r="G241" s="98"/>
      <c r="H241" s="215"/>
      <c r="I241" s="99">
        <f t="shared" si="65"/>
        <v>0</v>
      </c>
      <c r="J241" s="96"/>
      <c r="K241" s="216">
        <f t="shared" si="50"/>
        <v>0</v>
      </c>
      <c r="L241" s="217">
        <f>IF(ISBLANK($B241),0,VLOOKUP($B241,F_Parameter!$A$2:$B$44,2,FALSE))</f>
        <v>0</v>
      </c>
      <c r="M241" s="217">
        <f>IF(ISBLANK($B241),0,VLOOKUP($B241,F_Parameter!$A$2:$C$44,3,FALSE))</f>
        <v>0</v>
      </c>
      <c r="N241" s="101">
        <f t="shared" si="66"/>
        <v>0</v>
      </c>
      <c r="O241" s="101">
        <f t="shared" si="58"/>
        <v>0</v>
      </c>
      <c r="P241" s="101">
        <f t="shared" si="59"/>
        <v>0</v>
      </c>
      <c r="Q241" s="101">
        <f t="shared" si="60"/>
        <v>0</v>
      </c>
      <c r="R241" s="101">
        <f t="shared" si="61"/>
        <v>0</v>
      </c>
      <c r="S241" s="101">
        <f t="shared" si="62"/>
        <v>0</v>
      </c>
      <c r="T241" s="101">
        <f t="shared" si="63"/>
        <v>0</v>
      </c>
      <c r="U241" s="218">
        <f t="shared" ca="1" si="67"/>
        <v>0</v>
      </c>
      <c r="V241" s="218">
        <f ca="1">IF(C241=A_Stammdaten!$B$9,$K241-$W241,OFFSET(W241,0,A_Stammdaten!$B$9-2022)-$W241)</f>
        <v>0</v>
      </c>
      <c r="W241" s="218">
        <f ca="1">IFERROR(OFFSET(W241,0,A_Stammdaten!$B$9-2021),0)</f>
        <v>0</v>
      </c>
      <c r="X241" s="218">
        <f t="shared" si="51"/>
        <v>0</v>
      </c>
      <c r="Y241" s="218">
        <f t="shared" si="52"/>
        <v>0</v>
      </c>
      <c r="Z241" s="218">
        <f t="shared" si="53"/>
        <v>0</v>
      </c>
      <c r="AA241" s="218">
        <f t="shared" si="54"/>
        <v>0</v>
      </c>
      <c r="AB241" s="218">
        <f t="shared" si="55"/>
        <v>0</v>
      </c>
      <c r="AC241" s="218">
        <f t="shared" si="56"/>
        <v>0</v>
      </c>
      <c r="AD241" s="218">
        <f t="shared" si="57"/>
        <v>0</v>
      </c>
    </row>
    <row r="242" spans="1:30" s="150" customFormat="1" ht="15" x14ac:dyDescent="0.25">
      <c r="A242" s="95"/>
      <c r="B242" s="96"/>
      <c r="C242" s="97"/>
      <c r="D242" s="215"/>
      <c r="E242" s="98"/>
      <c r="F242" s="215"/>
      <c r="G242" s="98"/>
      <c r="H242" s="215"/>
      <c r="I242" s="99">
        <f t="shared" si="65"/>
        <v>0</v>
      </c>
      <c r="J242" s="96"/>
      <c r="K242" s="216">
        <f t="shared" si="50"/>
        <v>0</v>
      </c>
      <c r="L242" s="217">
        <f>IF(ISBLANK($B242),0,VLOOKUP($B242,F_Parameter!$A$2:$B$44,2,FALSE))</f>
        <v>0</v>
      </c>
      <c r="M242" s="217">
        <f>IF(ISBLANK($B242),0,VLOOKUP($B242,F_Parameter!$A$2:$C$44,3,FALSE))</f>
        <v>0</v>
      </c>
      <c r="N242" s="101">
        <f t="shared" si="66"/>
        <v>0</v>
      </c>
      <c r="O242" s="101">
        <f t="shared" si="58"/>
        <v>0</v>
      </c>
      <c r="P242" s="101">
        <f t="shared" si="59"/>
        <v>0</v>
      </c>
      <c r="Q242" s="101">
        <f t="shared" si="60"/>
        <v>0</v>
      </c>
      <c r="R242" s="101">
        <f t="shared" si="61"/>
        <v>0</v>
      </c>
      <c r="S242" s="101">
        <f t="shared" si="62"/>
        <v>0</v>
      </c>
      <c r="T242" s="101">
        <f t="shared" si="63"/>
        <v>0</v>
      </c>
      <c r="U242" s="218">
        <f t="shared" ca="1" si="67"/>
        <v>0</v>
      </c>
      <c r="V242" s="218">
        <f ca="1">IF(C242=A_Stammdaten!$B$9,$K242-$W242,OFFSET(W242,0,A_Stammdaten!$B$9-2022)-$W242)</f>
        <v>0</v>
      </c>
      <c r="W242" s="218">
        <f ca="1">IFERROR(OFFSET(W242,0,A_Stammdaten!$B$9-2021),0)</f>
        <v>0</v>
      </c>
      <c r="X242" s="218">
        <f t="shared" si="51"/>
        <v>0</v>
      </c>
      <c r="Y242" s="218">
        <f t="shared" si="52"/>
        <v>0</v>
      </c>
      <c r="Z242" s="218">
        <f t="shared" si="53"/>
        <v>0</v>
      </c>
      <c r="AA242" s="218">
        <f t="shared" si="54"/>
        <v>0</v>
      </c>
      <c r="AB242" s="218">
        <f t="shared" si="55"/>
        <v>0</v>
      </c>
      <c r="AC242" s="218">
        <f t="shared" si="56"/>
        <v>0</v>
      </c>
      <c r="AD242" s="218">
        <f t="shared" si="57"/>
        <v>0</v>
      </c>
    </row>
    <row r="243" spans="1:30" s="150" customFormat="1" ht="15" x14ac:dyDescent="0.25">
      <c r="A243" s="95"/>
      <c r="B243" s="96"/>
      <c r="C243" s="97"/>
      <c r="D243" s="215"/>
      <c r="E243" s="98"/>
      <c r="F243" s="215"/>
      <c r="G243" s="98"/>
      <c r="H243" s="215"/>
      <c r="I243" s="99">
        <f t="shared" si="65"/>
        <v>0</v>
      </c>
      <c r="J243" s="96"/>
      <c r="K243" s="216">
        <f t="shared" si="50"/>
        <v>0</v>
      </c>
      <c r="L243" s="217">
        <f>IF(ISBLANK($B243),0,VLOOKUP($B243,F_Parameter!$A$2:$B$44,2,FALSE))</f>
        <v>0</v>
      </c>
      <c r="M243" s="217">
        <f>IF(ISBLANK($B243),0,VLOOKUP($B243,F_Parameter!$A$2:$C$44,3,FALSE))</f>
        <v>0</v>
      </c>
      <c r="N243" s="101">
        <f t="shared" si="66"/>
        <v>0</v>
      </c>
      <c r="O243" s="101">
        <f t="shared" si="58"/>
        <v>0</v>
      </c>
      <c r="P243" s="101">
        <f t="shared" si="59"/>
        <v>0</v>
      </c>
      <c r="Q243" s="101">
        <f t="shared" si="60"/>
        <v>0</v>
      </c>
      <c r="R243" s="101">
        <f t="shared" si="61"/>
        <v>0</v>
      </c>
      <c r="S243" s="101">
        <f t="shared" si="62"/>
        <v>0</v>
      </c>
      <c r="T243" s="101">
        <f t="shared" si="63"/>
        <v>0</v>
      </c>
      <c r="U243" s="218">
        <f t="shared" ca="1" si="67"/>
        <v>0</v>
      </c>
      <c r="V243" s="218">
        <f ca="1">IF(C243=A_Stammdaten!$B$9,$K243-$W243,OFFSET(W243,0,A_Stammdaten!$B$9-2022)-$W243)</f>
        <v>0</v>
      </c>
      <c r="W243" s="218">
        <f ca="1">IFERROR(OFFSET(W243,0,A_Stammdaten!$B$9-2021),0)</f>
        <v>0</v>
      </c>
      <c r="X243" s="218">
        <f t="shared" si="51"/>
        <v>0</v>
      </c>
      <c r="Y243" s="218">
        <f t="shared" si="52"/>
        <v>0</v>
      </c>
      <c r="Z243" s="218">
        <f t="shared" si="53"/>
        <v>0</v>
      </c>
      <c r="AA243" s="218">
        <f t="shared" si="54"/>
        <v>0</v>
      </c>
      <c r="AB243" s="218">
        <f t="shared" si="55"/>
        <v>0</v>
      </c>
      <c r="AC243" s="218">
        <f t="shared" si="56"/>
        <v>0</v>
      </c>
      <c r="AD243" s="218">
        <f t="shared" si="57"/>
        <v>0</v>
      </c>
    </row>
    <row r="244" spans="1:30" s="150" customFormat="1" ht="15" x14ac:dyDescent="0.25">
      <c r="A244" s="95"/>
      <c r="B244" s="96"/>
      <c r="C244" s="97"/>
      <c r="D244" s="215"/>
      <c r="E244" s="98"/>
      <c r="F244" s="215"/>
      <c r="G244" s="98"/>
      <c r="H244" s="215"/>
      <c r="I244" s="99">
        <f t="shared" si="65"/>
        <v>0</v>
      </c>
      <c r="J244" s="96"/>
      <c r="K244" s="216">
        <f t="shared" si="50"/>
        <v>0</v>
      </c>
      <c r="L244" s="217">
        <f>IF(ISBLANK($B244),0,VLOOKUP($B244,F_Parameter!$A$2:$B$44,2,FALSE))</f>
        <v>0</v>
      </c>
      <c r="M244" s="217">
        <f>IF(ISBLANK($B244),0,VLOOKUP($B244,F_Parameter!$A$2:$C$44,3,FALSE))</f>
        <v>0</v>
      </c>
      <c r="N244" s="101">
        <f t="shared" si="66"/>
        <v>0</v>
      </c>
      <c r="O244" s="101">
        <f t="shared" si="58"/>
        <v>0</v>
      </c>
      <c r="P244" s="101">
        <f t="shared" si="59"/>
        <v>0</v>
      </c>
      <c r="Q244" s="101">
        <f t="shared" si="60"/>
        <v>0</v>
      </c>
      <c r="R244" s="101">
        <f t="shared" si="61"/>
        <v>0</v>
      </c>
      <c r="S244" s="101">
        <f t="shared" si="62"/>
        <v>0</v>
      </c>
      <c r="T244" s="101">
        <f t="shared" si="63"/>
        <v>0</v>
      </c>
      <c r="U244" s="218">
        <f t="shared" ca="1" si="67"/>
        <v>0</v>
      </c>
      <c r="V244" s="218">
        <f ca="1">IF(C244=A_Stammdaten!$B$9,$K244-$W244,OFFSET(W244,0,A_Stammdaten!$B$9-2022)-$W244)</f>
        <v>0</v>
      </c>
      <c r="W244" s="218">
        <f ca="1">IFERROR(OFFSET(W244,0,A_Stammdaten!$B$9-2021),0)</f>
        <v>0</v>
      </c>
      <c r="X244" s="218">
        <f t="shared" si="51"/>
        <v>0</v>
      </c>
      <c r="Y244" s="218">
        <f t="shared" si="52"/>
        <v>0</v>
      </c>
      <c r="Z244" s="218">
        <f t="shared" si="53"/>
        <v>0</v>
      </c>
      <c r="AA244" s="218">
        <f t="shared" si="54"/>
        <v>0</v>
      </c>
      <c r="AB244" s="218">
        <f t="shared" si="55"/>
        <v>0</v>
      </c>
      <c r="AC244" s="218">
        <f t="shared" si="56"/>
        <v>0</v>
      </c>
      <c r="AD244" s="218">
        <f t="shared" si="57"/>
        <v>0</v>
      </c>
    </row>
    <row r="245" spans="1:30" s="150" customFormat="1" ht="15" x14ac:dyDescent="0.25">
      <c r="A245" s="95"/>
      <c r="B245" s="96"/>
      <c r="C245" s="97"/>
      <c r="D245" s="215"/>
      <c r="E245" s="98"/>
      <c r="F245" s="215"/>
      <c r="G245" s="98"/>
      <c r="H245" s="215"/>
      <c r="I245" s="99">
        <f t="shared" si="65"/>
        <v>0</v>
      </c>
      <c r="J245" s="96"/>
      <c r="K245" s="216">
        <f t="shared" si="50"/>
        <v>0</v>
      </c>
      <c r="L245" s="217">
        <f>IF(ISBLANK($B245),0,VLOOKUP($B245,F_Parameter!$A$2:$B$44,2,FALSE))</f>
        <v>0</v>
      </c>
      <c r="M245" s="217">
        <f>IF(ISBLANK($B245),0,VLOOKUP($B245,F_Parameter!$A$2:$C$44,3,FALSE))</f>
        <v>0</v>
      </c>
      <c r="N245" s="101">
        <f t="shared" si="66"/>
        <v>0</v>
      </c>
      <c r="O245" s="101">
        <f t="shared" si="58"/>
        <v>0</v>
      </c>
      <c r="P245" s="101">
        <f t="shared" si="59"/>
        <v>0</v>
      </c>
      <c r="Q245" s="101">
        <f t="shared" si="60"/>
        <v>0</v>
      </c>
      <c r="R245" s="101">
        <f t="shared" si="61"/>
        <v>0</v>
      </c>
      <c r="S245" s="101">
        <f t="shared" si="62"/>
        <v>0</v>
      </c>
      <c r="T245" s="101">
        <f t="shared" si="63"/>
        <v>0</v>
      </c>
      <c r="U245" s="218">
        <f t="shared" ca="1" si="67"/>
        <v>0</v>
      </c>
      <c r="V245" s="218">
        <f ca="1">IF(C245=A_Stammdaten!$B$9,$K245-$W245,OFFSET(W245,0,A_Stammdaten!$B$9-2022)-$W245)</f>
        <v>0</v>
      </c>
      <c r="W245" s="218">
        <f ca="1">IFERROR(OFFSET(W245,0,A_Stammdaten!$B$9-2021),0)</f>
        <v>0</v>
      </c>
      <c r="X245" s="218">
        <f t="shared" si="51"/>
        <v>0</v>
      </c>
      <c r="Y245" s="218">
        <f t="shared" si="52"/>
        <v>0</v>
      </c>
      <c r="Z245" s="218">
        <f t="shared" si="53"/>
        <v>0</v>
      </c>
      <c r="AA245" s="218">
        <f t="shared" si="54"/>
        <v>0</v>
      </c>
      <c r="AB245" s="218">
        <f t="shared" si="55"/>
        <v>0</v>
      </c>
      <c r="AC245" s="218">
        <f t="shared" si="56"/>
        <v>0</v>
      </c>
      <c r="AD245" s="218">
        <f t="shared" si="57"/>
        <v>0</v>
      </c>
    </row>
    <row r="246" spans="1:30" s="150" customFormat="1" ht="15" x14ac:dyDescent="0.25">
      <c r="A246" s="95"/>
      <c r="B246" s="96"/>
      <c r="C246" s="97"/>
      <c r="D246" s="215"/>
      <c r="E246" s="98"/>
      <c r="F246" s="215"/>
      <c r="G246" s="98"/>
      <c r="H246" s="215"/>
      <c r="I246" s="99">
        <f t="shared" si="65"/>
        <v>0</v>
      </c>
      <c r="J246" s="96"/>
      <c r="K246" s="216">
        <f t="shared" si="50"/>
        <v>0</v>
      </c>
      <c r="L246" s="217">
        <f>IF(ISBLANK($B246),0,VLOOKUP($B246,F_Parameter!$A$2:$B$44,2,FALSE))</f>
        <v>0</v>
      </c>
      <c r="M246" s="217">
        <f>IF(ISBLANK($B246),0,VLOOKUP($B246,F_Parameter!$A$2:$C$44,3,FALSE))</f>
        <v>0</v>
      </c>
      <c r="N246" s="101">
        <f t="shared" si="66"/>
        <v>0</v>
      </c>
      <c r="O246" s="101">
        <f t="shared" si="58"/>
        <v>0</v>
      </c>
      <c r="P246" s="101">
        <f t="shared" si="59"/>
        <v>0</v>
      </c>
      <c r="Q246" s="101">
        <f t="shared" si="60"/>
        <v>0</v>
      </c>
      <c r="R246" s="101">
        <f t="shared" si="61"/>
        <v>0</v>
      </c>
      <c r="S246" s="101">
        <f t="shared" si="62"/>
        <v>0</v>
      </c>
      <c r="T246" s="101">
        <f t="shared" si="63"/>
        <v>0</v>
      </c>
      <c r="U246" s="218">
        <f t="shared" ca="1" si="67"/>
        <v>0</v>
      </c>
      <c r="V246" s="218">
        <f ca="1">IF(C246=A_Stammdaten!$B$9,$K246-$W246,OFFSET(W246,0,A_Stammdaten!$B$9-2022)-$W246)</f>
        <v>0</v>
      </c>
      <c r="W246" s="218">
        <f ca="1">IFERROR(OFFSET(W246,0,A_Stammdaten!$B$9-2021),0)</f>
        <v>0</v>
      </c>
      <c r="X246" s="218">
        <f t="shared" si="51"/>
        <v>0</v>
      </c>
      <c r="Y246" s="218">
        <f t="shared" si="52"/>
        <v>0</v>
      </c>
      <c r="Z246" s="218">
        <f t="shared" si="53"/>
        <v>0</v>
      </c>
      <c r="AA246" s="218">
        <f t="shared" si="54"/>
        <v>0</v>
      </c>
      <c r="AB246" s="218">
        <f t="shared" si="55"/>
        <v>0</v>
      </c>
      <c r="AC246" s="218">
        <f t="shared" si="56"/>
        <v>0</v>
      </c>
      <c r="AD246" s="218">
        <f t="shared" si="57"/>
        <v>0</v>
      </c>
    </row>
    <row r="247" spans="1:30" s="150" customFormat="1" ht="15" x14ac:dyDescent="0.25">
      <c r="A247" s="95"/>
      <c r="B247" s="96"/>
      <c r="C247" s="97"/>
      <c r="D247" s="215"/>
      <c r="E247" s="98"/>
      <c r="F247" s="215"/>
      <c r="G247" s="98"/>
      <c r="H247" s="215"/>
      <c r="I247" s="99">
        <f t="shared" si="65"/>
        <v>0</v>
      </c>
      <c r="J247" s="96"/>
      <c r="K247" s="216">
        <f t="shared" si="50"/>
        <v>0</v>
      </c>
      <c r="L247" s="217">
        <f>IF(ISBLANK($B247),0,VLOOKUP($B247,F_Parameter!$A$2:$B$44,2,FALSE))</f>
        <v>0</v>
      </c>
      <c r="M247" s="217">
        <f>IF(ISBLANK($B247),0,VLOOKUP($B247,F_Parameter!$A$2:$C$44,3,FALSE))</f>
        <v>0</v>
      </c>
      <c r="N247" s="101">
        <f t="shared" si="66"/>
        <v>0</v>
      </c>
      <c r="O247" s="101">
        <f t="shared" si="58"/>
        <v>0</v>
      </c>
      <c r="P247" s="101">
        <f t="shared" si="59"/>
        <v>0</v>
      </c>
      <c r="Q247" s="101">
        <f t="shared" si="60"/>
        <v>0</v>
      </c>
      <c r="R247" s="101">
        <f t="shared" si="61"/>
        <v>0</v>
      </c>
      <c r="S247" s="101">
        <f t="shared" si="62"/>
        <v>0</v>
      </c>
      <c r="T247" s="101">
        <f t="shared" si="63"/>
        <v>0</v>
      </c>
      <c r="U247" s="218">
        <f t="shared" ca="1" si="67"/>
        <v>0</v>
      </c>
      <c r="V247" s="218">
        <f ca="1">IF(C247=A_Stammdaten!$B$9,$K247-$W247,OFFSET(W247,0,A_Stammdaten!$B$9-2022)-$W247)</f>
        <v>0</v>
      </c>
      <c r="W247" s="218">
        <f ca="1">IFERROR(OFFSET(W247,0,A_Stammdaten!$B$9-2021),0)</f>
        <v>0</v>
      </c>
      <c r="X247" s="218">
        <f t="shared" si="51"/>
        <v>0</v>
      </c>
      <c r="Y247" s="218">
        <f t="shared" si="52"/>
        <v>0</v>
      </c>
      <c r="Z247" s="218">
        <f t="shared" si="53"/>
        <v>0</v>
      </c>
      <c r="AA247" s="218">
        <f t="shared" si="54"/>
        <v>0</v>
      </c>
      <c r="AB247" s="218">
        <f t="shared" si="55"/>
        <v>0</v>
      </c>
      <c r="AC247" s="218">
        <f t="shared" si="56"/>
        <v>0</v>
      </c>
      <c r="AD247" s="218">
        <f t="shared" si="57"/>
        <v>0</v>
      </c>
    </row>
    <row r="248" spans="1:30" s="150" customFormat="1" ht="15" x14ac:dyDescent="0.25">
      <c r="A248" s="95"/>
      <c r="B248" s="96"/>
      <c r="C248" s="97"/>
      <c r="D248" s="215"/>
      <c r="E248" s="98"/>
      <c r="F248" s="215"/>
      <c r="G248" s="98"/>
      <c r="H248" s="215"/>
      <c r="I248" s="99">
        <f t="shared" si="65"/>
        <v>0</v>
      </c>
      <c r="J248" s="96"/>
      <c r="K248" s="216">
        <f t="shared" si="50"/>
        <v>0</v>
      </c>
      <c r="L248" s="217">
        <f>IF(ISBLANK($B248),0,VLOOKUP($B248,F_Parameter!$A$2:$B$44,2,FALSE))</f>
        <v>0</v>
      </c>
      <c r="M248" s="217">
        <f>IF(ISBLANK($B248),0,VLOOKUP($B248,F_Parameter!$A$2:$C$44,3,FALSE))</f>
        <v>0</v>
      </c>
      <c r="N248" s="101">
        <f t="shared" si="66"/>
        <v>0</v>
      </c>
      <c r="O248" s="101">
        <f t="shared" si="58"/>
        <v>0</v>
      </c>
      <c r="P248" s="101">
        <f t="shared" si="59"/>
        <v>0</v>
      </c>
      <c r="Q248" s="101">
        <f t="shared" si="60"/>
        <v>0</v>
      </c>
      <c r="R248" s="101">
        <f t="shared" si="61"/>
        <v>0</v>
      </c>
      <c r="S248" s="101">
        <f t="shared" si="62"/>
        <v>0</v>
      </c>
      <c r="T248" s="101">
        <f t="shared" si="63"/>
        <v>0</v>
      </c>
      <c r="U248" s="218">
        <f t="shared" ca="1" si="67"/>
        <v>0</v>
      </c>
      <c r="V248" s="218">
        <f ca="1">IF(C248=A_Stammdaten!$B$9,$K248-$W248,OFFSET(W248,0,A_Stammdaten!$B$9-2022)-$W248)</f>
        <v>0</v>
      </c>
      <c r="W248" s="218">
        <f ca="1">IFERROR(OFFSET(W248,0,A_Stammdaten!$B$9-2021),0)</f>
        <v>0</v>
      </c>
      <c r="X248" s="218">
        <f t="shared" si="51"/>
        <v>0</v>
      </c>
      <c r="Y248" s="218">
        <f t="shared" si="52"/>
        <v>0</v>
      </c>
      <c r="Z248" s="218">
        <f t="shared" si="53"/>
        <v>0</v>
      </c>
      <c r="AA248" s="218">
        <f t="shared" si="54"/>
        <v>0</v>
      </c>
      <c r="AB248" s="218">
        <f t="shared" si="55"/>
        <v>0</v>
      </c>
      <c r="AC248" s="218">
        <f t="shared" si="56"/>
        <v>0</v>
      </c>
      <c r="AD248" s="218">
        <f t="shared" si="57"/>
        <v>0</v>
      </c>
    </row>
    <row r="249" spans="1:30" s="150" customFormat="1" ht="15" x14ac:dyDescent="0.25">
      <c r="A249" s="95"/>
      <c r="B249" s="96"/>
      <c r="C249" s="97"/>
      <c r="D249" s="215"/>
      <c r="E249" s="98"/>
      <c r="F249" s="215"/>
      <c r="G249" s="98"/>
      <c r="H249" s="215"/>
      <c r="I249" s="99">
        <f t="shared" si="65"/>
        <v>0</v>
      </c>
      <c r="J249" s="96"/>
      <c r="K249" s="216">
        <f t="shared" si="50"/>
        <v>0</v>
      </c>
      <c r="L249" s="217">
        <f>IF(ISBLANK($B249),0,VLOOKUP($B249,F_Parameter!$A$2:$B$44,2,FALSE))</f>
        <v>0</v>
      </c>
      <c r="M249" s="217">
        <f>IF(ISBLANK($B249),0,VLOOKUP($B249,F_Parameter!$A$2:$C$44,3,FALSE))</f>
        <v>0</v>
      </c>
      <c r="N249" s="101">
        <f t="shared" si="66"/>
        <v>0</v>
      </c>
      <c r="O249" s="101">
        <f t="shared" si="58"/>
        <v>0</v>
      </c>
      <c r="P249" s="101">
        <f t="shared" si="59"/>
        <v>0</v>
      </c>
      <c r="Q249" s="101">
        <f t="shared" si="60"/>
        <v>0</v>
      </c>
      <c r="R249" s="101">
        <f t="shared" si="61"/>
        <v>0</v>
      </c>
      <c r="S249" s="101">
        <f t="shared" si="62"/>
        <v>0</v>
      </c>
      <c r="T249" s="101">
        <f t="shared" si="63"/>
        <v>0</v>
      </c>
      <c r="U249" s="218">
        <f t="shared" ca="1" si="67"/>
        <v>0</v>
      </c>
      <c r="V249" s="218">
        <f ca="1">IF(C249=A_Stammdaten!$B$9,$K249-$W249,OFFSET(W249,0,A_Stammdaten!$B$9-2022)-$W249)</f>
        <v>0</v>
      </c>
      <c r="W249" s="218">
        <f ca="1">IFERROR(OFFSET(W249,0,A_Stammdaten!$B$9-2021),0)</f>
        <v>0</v>
      </c>
      <c r="X249" s="218">
        <f t="shared" si="51"/>
        <v>0</v>
      </c>
      <c r="Y249" s="218">
        <f t="shared" si="52"/>
        <v>0</v>
      </c>
      <c r="Z249" s="218">
        <f t="shared" si="53"/>
        <v>0</v>
      </c>
      <c r="AA249" s="218">
        <f t="shared" si="54"/>
        <v>0</v>
      </c>
      <c r="AB249" s="218">
        <f t="shared" si="55"/>
        <v>0</v>
      </c>
      <c r="AC249" s="218">
        <f t="shared" si="56"/>
        <v>0</v>
      </c>
      <c r="AD249" s="218">
        <f t="shared" si="57"/>
        <v>0</v>
      </c>
    </row>
    <row r="250" spans="1:30" s="150" customFormat="1" ht="15" x14ac:dyDescent="0.25">
      <c r="A250" s="95"/>
      <c r="B250" s="96"/>
      <c r="C250" s="97"/>
      <c r="D250" s="215"/>
      <c r="E250" s="98"/>
      <c r="F250" s="215"/>
      <c r="G250" s="98"/>
      <c r="H250" s="215"/>
      <c r="I250" s="99">
        <f t="shared" si="65"/>
        <v>0</v>
      </c>
      <c r="J250" s="96"/>
      <c r="K250" s="216">
        <f t="shared" si="50"/>
        <v>0</v>
      </c>
      <c r="L250" s="217">
        <f>IF(ISBLANK($B250),0,VLOOKUP($B250,F_Parameter!$A$2:$B$44,2,FALSE))</f>
        <v>0</v>
      </c>
      <c r="M250" s="217">
        <f>IF(ISBLANK($B250),0,VLOOKUP($B250,F_Parameter!$A$2:$C$44,3,FALSE))</f>
        <v>0</v>
      </c>
      <c r="N250" s="101">
        <f t="shared" si="66"/>
        <v>0</v>
      </c>
      <c r="O250" s="101">
        <f t="shared" si="58"/>
        <v>0</v>
      </c>
      <c r="P250" s="101">
        <f t="shared" si="59"/>
        <v>0</v>
      </c>
      <c r="Q250" s="101">
        <f t="shared" si="60"/>
        <v>0</v>
      </c>
      <c r="R250" s="101">
        <f t="shared" si="61"/>
        <v>0</v>
      </c>
      <c r="S250" s="101">
        <f t="shared" si="62"/>
        <v>0</v>
      </c>
      <c r="T250" s="101">
        <f t="shared" si="63"/>
        <v>0</v>
      </c>
      <c r="U250" s="218">
        <f t="shared" ca="1" si="67"/>
        <v>0</v>
      </c>
      <c r="V250" s="218">
        <f ca="1">IF(C250=A_Stammdaten!$B$9,$K250-$W250,OFFSET(W250,0,A_Stammdaten!$B$9-2022)-$W250)</f>
        <v>0</v>
      </c>
      <c r="W250" s="218">
        <f ca="1">IFERROR(OFFSET(W250,0,A_Stammdaten!$B$9-2021),0)</f>
        <v>0</v>
      </c>
      <c r="X250" s="218">
        <f t="shared" si="51"/>
        <v>0</v>
      </c>
      <c r="Y250" s="218">
        <f t="shared" si="52"/>
        <v>0</v>
      </c>
      <c r="Z250" s="218">
        <f t="shared" si="53"/>
        <v>0</v>
      </c>
      <c r="AA250" s="218">
        <f t="shared" si="54"/>
        <v>0</v>
      </c>
      <c r="AB250" s="218">
        <f t="shared" si="55"/>
        <v>0</v>
      </c>
      <c r="AC250" s="218">
        <f t="shared" si="56"/>
        <v>0</v>
      </c>
      <c r="AD250" s="218">
        <f t="shared" si="57"/>
        <v>0</v>
      </c>
    </row>
    <row r="251" spans="1:30" s="150" customFormat="1" ht="15" x14ac:dyDescent="0.25">
      <c r="A251" s="95"/>
      <c r="B251" s="96"/>
      <c r="C251" s="97"/>
      <c r="D251" s="215"/>
      <c r="E251" s="98"/>
      <c r="F251" s="215"/>
      <c r="G251" s="98"/>
      <c r="H251" s="215"/>
      <c r="I251" s="99">
        <f t="shared" si="65"/>
        <v>0</v>
      </c>
      <c r="J251" s="96"/>
      <c r="K251" s="216">
        <f t="shared" si="50"/>
        <v>0</v>
      </c>
      <c r="L251" s="217">
        <f>IF(ISBLANK($B251),0,VLOOKUP($B251,F_Parameter!$A$2:$B$44,2,FALSE))</f>
        <v>0</v>
      </c>
      <c r="M251" s="217">
        <f>IF(ISBLANK($B251),0,VLOOKUP($B251,F_Parameter!$A$2:$C$44,3,FALSE))</f>
        <v>0</v>
      </c>
      <c r="N251" s="101">
        <f t="shared" si="66"/>
        <v>0</v>
      </c>
      <c r="O251" s="101">
        <f t="shared" si="58"/>
        <v>0</v>
      </c>
      <c r="P251" s="101">
        <f t="shared" si="59"/>
        <v>0</v>
      </c>
      <c r="Q251" s="101">
        <f t="shared" si="60"/>
        <v>0</v>
      </c>
      <c r="R251" s="101">
        <f t="shared" si="61"/>
        <v>0</v>
      </c>
      <c r="S251" s="101">
        <f t="shared" si="62"/>
        <v>0</v>
      </c>
      <c r="T251" s="101">
        <f t="shared" si="63"/>
        <v>0</v>
      </c>
      <c r="U251" s="218">
        <f t="shared" ca="1" si="67"/>
        <v>0</v>
      </c>
      <c r="V251" s="218">
        <f ca="1">IF(C251=A_Stammdaten!$B$9,$K251-$W251,OFFSET(W251,0,A_Stammdaten!$B$9-2022)-$W251)</f>
        <v>0</v>
      </c>
      <c r="W251" s="218">
        <f ca="1">IFERROR(OFFSET(W251,0,A_Stammdaten!$B$9-2021),0)</f>
        <v>0</v>
      </c>
      <c r="X251" s="218">
        <f t="shared" si="51"/>
        <v>0</v>
      </c>
      <c r="Y251" s="218">
        <f t="shared" si="52"/>
        <v>0</v>
      </c>
      <c r="Z251" s="218">
        <f t="shared" si="53"/>
        <v>0</v>
      </c>
      <c r="AA251" s="218">
        <f t="shared" si="54"/>
        <v>0</v>
      </c>
      <c r="AB251" s="218">
        <f t="shared" si="55"/>
        <v>0</v>
      </c>
      <c r="AC251" s="218">
        <f t="shared" si="56"/>
        <v>0</v>
      </c>
      <c r="AD251" s="218">
        <f t="shared" si="57"/>
        <v>0</v>
      </c>
    </row>
    <row r="252" spans="1:30" s="150" customFormat="1" ht="15" x14ac:dyDescent="0.25">
      <c r="A252" s="95"/>
      <c r="B252" s="96"/>
      <c r="C252" s="97"/>
      <c r="D252" s="215"/>
      <c r="E252" s="98"/>
      <c r="F252" s="215"/>
      <c r="G252" s="98"/>
      <c r="H252" s="215"/>
      <c r="I252" s="99">
        <f t="shared" si="65"/>
        <v>0</v>
      </c>
      <c r="J252" s="96"/>
      <c r="K252" s="216">
        <f t="shared" si="50"/>
        <v>0</v>
      </c>
      <c r="L252" s="217">
        <f>IF(ISBLANK($B252),0,VLOOKUP($B252,F_Parameter!$A$2:$B$44,2,FALSE))</f>
        <v>0</v>
      </c>
      <c r="M252" s="217">
        <f>IF(ISBLANK($B252),0,VLOOKUP($B252,F_Parameter!$A$2:$C$44,3,FALSE))</f>
        <v>0</v>
      </c>
      <c r="N252" s="101">
        <f t="shared" si="66"/>
        <v>0</v>
      </c>
      <c r="O252" s="101">
        <f t="shared" si="58"/>
        <v>0</v>
      </c>
      <c r="P252" s="101">
        <f t="shared" si="59"/>
        <v>0</v>
      </c>
      <c r="Q252" s="101">
        <f t="shared" si="60"/>
        <v>0</v>
      </c>
      <c r="R252" s="101">
        <f t="shared" si="61"/>
        <v>0</v>
      </c>
      <c r="S252" s="101">
        <f t="shared" si="62"/>
        <v>0</v>
      </c>
      <c r="T252" s="101">
        <f t="shared" si="63"/>
        <v>0</v>
      </c>
      <c r="U252" s="218">
        <f t="shared" ca="1" si="67"/>
        <v>0</v>
      </c>
      <c r="V252" s="218">
        <f ca="1">IF(C252=A_Stammdaten!$B$9,$K252-$W252,OFFSET(W252,0,A_Stammdaten!$B$9-2022)-$W252)</f>
        <v>0</v>
      </c>
      <c r="W252" s="218">
        <f ca="1">IFERROR(OFFSET(W252,0,A_Stammdaten!$B$9-2021),0)</f>
        <v>0</v>
      </c>
      <c r="X252" s="218">
        <f t="shared" si="51"/>
        <v>0</v>
      </c>
      <c r="Y252" s="218">
        <f t="shared" si="52"/>
        <v>0</v>
      </c>
      <c r="Z252" s="218">
        <f t="shared" si="53"/>
        <v>0</v>
      </c>
      <c r="AA252" s="218">
        <f t="shared" si="54"/>
        <v>0</v>
      </c>
      <c r="AB252" s="218">
        <f t="shared" si="55"/>
        <v>0</v>
      </c>
      <c r="AC252" s="218">
        <f t="shared" si="56"/>
        <v>0</v>
      </c>
      <c r="AD252" s="218">
        <f t="shared" si="57"/>
        <v>0</v>
      </c>
    </row>
    <row r="253" spans="1:30" s="150" customFormat="1" ht="15" x14ac:dyDescent="0.25">
      <c r="A253" s="95"/>
      <c r="B253" s="96"/>
      <c r="C253" s="97"/>
      <c r="D253" s="215"/>
      <c r="E253" s="98"/>
      <c r="F253" s="215"/>
      <c r="G253" s="98"/>
      <c r="H253" s="215"/>
      <c r="I253" s="99">
        <f t="shared" si="65"/>
        <v>0</v>
      </c>
      <c r="J253" s="96"/>
      <c r="K253" s="216">
        <f t="shared" si="50"/>
        <v>0</v>
      </c>
      <c r="L253" s="217">
        <f>IF(ISBLANK($B253),0,VLOOKUP($B253,F_Parameter!$A$2:$B$44,2,FALSE))</f>
        <v>0</v>
      </c>
      <c r="M253" s="217">
        <f>IF(ISBLANK($B253),0,VLOOKUP($B253,F_Parameter!$A$2:$C$44,3,FALSE))</f>
        <v>0</v>
      </c>
      <c r="N253" s="101">
        <f t="shared" si="66"/>
        <v>0</v>
      </c>
      <c r="O253" s="101">
        <f t="shared" si="58"/>
        <v>0</v>
      </c>
      <c r="P253" s="101">
        <f t="shared" si="59"/>
        <v>0</v>
      </c>
      <c r="Q253" s="101">
        <f t="shared" si="60"/>
        <v>0</v>
      </c>
      <c r="R253" s="101">
        <f t="shared" si="61"/>
        <v>0</v>
      </c>
      <c r="S253" s="101">
        <f t="shared" si="62"/>
        <v>0</v>
      </c>
      <c r="T253" s="101">
        <f t="shared" si="63"/>
        <v>0</v>
      </c>
      <c r="U253" s="218">
        <f t="shared" ca="1" si="67"/>
        <v>0</v>
      </c>
      <c r="V253" s="218">
        <f ca="1">IF(C253=A_Stammdaten!$B$9,$K253-$W253,OFFSET(W253,0,A_Stammdaten!$B$9-2022)-$W253)</f>
        <v>0</v>
      </c>
      <c r="W253" s="218">
        <f ca="1">IFERROR(OFFSET(W253,0,A_Stammdaten!$B$9-2021),0)</f>
        <v>0</v>
      </c>
      <c r="X253" s="218">
        <f t="shared" si="51"/>
        <v>0</v>
      </c>
      <c r="Y253" s="218">
        <f t="shared" si="52"/>
        <v>0</v>
      </c>
      <c r="Z253" s="218">
        <f t="shared" si="53"/>
        <v>0</v>
      </c>
      <c r="AA253" s="218">
        <f t="shared" si="54"/>
        <v>0</v>
      </c>
      <c r="AB253" s="218">
        <f t="shared" si="55"/>
        <v>0</v>
      </c>
      <c r="AC253" s="218">
        <f t="shared" si="56"/>
        <v>0</v>
      </c>
      <c r="AD253" s="218">
        <f t="shared" si="57"/>
        <v>0</v>
      </c>
    </row>
    <row r="254" spans="1:30" s="150" customFormat="1" ht="15" x14ac:dyDescent="0.25">
      <c r="A254" s="95"/>
      <c r="B254" s="96"/>
      <c r="C254" s="97"/>
      <c r="D254" s="215"/>
      <c r="E254" s="98"/>
      <c r="F254" s="215"/>
      <c r="G254" s="98"/>
      <c r="H254" s="215"/>
      <c r="I254" s="99">
        <f t="shared" si="65"/>
        <v>0</v>
      </c>
      <c r="J254" s="96"/>
      <c r="K254" s="216">
        <f t="shared" si="50"/>
        <v>0</v>
      </c>
      <c r="L254" s="217">
        <f>IF(ISBLANK($B254),0,VLOOKUP($B254,F_Parameter!$A$2:$B$44,2,FALSE))</f>
        <v>0</v>
      </c>
      <c r="M254" s="217">
        <f>IF(ISBLANK($B254),0,VLOOKUP($B254,F_Parameter!$A$2:$C$44,3,FALSE))</f>
        <v>0</v>
      </c>
      <c r="N254" s="101">
        <f t="shared" si="66"/>
        <v>0</v>
      </c>
      <c r="O254" s="101">
        <f t="shared" si="58"/>
        <v>0</v>
      </c>
      <c r="P254" s="101">
        <f t="shared" si="59"/>
        <v>0</v>
      </c>
      <c r="Q254" s="101">
        <f t="shared" si="60"/>
        <v>0</v>
      </c>
      <c r="R254" s="101">
        <f t="shared" si="61"/>
        <v>0</v>
      </c>
      <c r="S254" s="101">
        <f t="shared" si="62"/>
        <v>0</v>
      </c>
      <c r="T254" s="101">
        <f t="shared" si="63"/>
        <v>0</v>
      </c>
      <c r="U254" s="218">
        <f t="shared" ca="1" si="67"/>
        <v>0</v>
      </c>
      <c r="V254" s="218">
        <f ca="1">IF(C254=A_Stammdaten!$B$9,$K254-$W254,OFFSET(W254,0,A_Stammdaten!$B$9-2022)-$W254)</f>
        <v>0</v>
      </c>
      <c r="W254" s="218">
        <f ca="1">IFERROR(OFFSET(W254,0,A_Stammdaten!$B$9-2021),0)</f>
        <v>0</v>
      </c>
      <c r="X254" s="218">
        <f t="shared" si="51"/>
        <v>0</v>
      </c>
      <c r="Y254" s="218">
        <f t="shared" si="52"/>
        <v>0</v>
      </c>
      <c r="Z254" s="218">
        <f t="shared" si="53"/>
        <v>0</v>
      </c>
      <c r="AA254" s="218">
        <f t="shared" si="54"/>
        <v>0</v>
      </c>
      <c r="AB254" s="218">
        <f t="shared" si="55"/>
        <v>0</v>
      </c>
      <c r="AC254" s="218">
        <f t="shared" si="56"/>
        <v>0</v>
      </c>
      <c r="AD254" s="218">
        <f t="shared" si="57"/>
        <v>0</v>
      </c>
    </row>
    <row r="255" spans="1:30" s="150" customFormat="1" ht="15" x14ac:dyDescent="0.25">
      <c r="A255" s="95"/>
      <c r="B255" s="96"/>
      <c r="C255" s="97"/>
      <c r="D255" s="98"/>
      <c r="E255" s="98"/>
      <c r="F255" s="98"/>
      <c r="G255" s="98"/>
      <c r="H255" s="98"/>
      <c r="I255" s="99">
        <f t="shared" si="65"/>
        <v>0</v>
      </c>
      <c r="J255" s="96"/>
      <c r="K255" s="99">
        <f t="shared" si="50"/>
        <v>0</v>
      </c>
      <c r="L255" s="100">
        <f>IF(ISBLANK($B255),0,VLOOKUP($B255,F_Parameter!$A$2:$B$44,2,FALSE))</f>
        <v>0</v>
      </c>
      <c r="M255" s="100">
        <f>IF(ISBLANK($B255),0,VLOOKUP($B255,F_Parameter!$A$2:$C$44,3,FALSE))</f>
        <v>0</v>
      </c>
      <c r="N255" s="101">
        <f t="shared" si="66"/>
        <v>0</v>
      </c>
      <c r="O255" s="101">
        <f t="shared" si="58"/>
        <v>0</v>
      </c>
      <c r="P255" s="101">
        <f t="shared" si="59"/>
        <v>0</v>
      </c>
      <c r="Q255" s="101">
        <f t="shared" si="60"/>
        <v>0</v>
      </c>
      <c r="R255" s="101">
        <f t="shared" si="61"/>
        <v>0</v>
      </c>
      <c r="S255" s="101">
        <f t="shared" si="62"/>
        <v>0</v>
      </c>
      <c r="T255" s="101">
        <f t="shared" si="63"/>
        <v>0</v>
      </c>
      <c r="U255" s="102">
        <f t="shared" ca="1" si="23"/>
        <v>0</v>
      </c>
      <c r="V255" s="102">
        <f ca="1">IF(C255=A_Stammdaten!$B$9,$K255-$W255,OFFSET(W255,0,A_Stammdaten!$B$9-2022)-$W255)</f>
        <v>0</v>
      </c>
      <c r="W255" s="102">
        <f ca="1">IFERROR(OFFSET(W255,0,A_Stammdaten!$B$9-2021),0)</f>
        <v>0</v>
      </c>
      <c r="X255" s="102">
        <f t="shared" si="51"/>
        <v>0</v>
      </c>
      <c r="Y255" s="102">
        <f t="shared" si="52"/>
        <v>0</v>
      </c>
      <c r="Z255" s="102">
        <f t="shared" si="53"/>
        <v>0</v>
      </c>
      <c r="AA255" s="102">
        <f t="shared" si="54"/>
        <v>0</v>
      </c>
      <c r="AB255" s="102">
        <f t="shared" si="55"/>
        <v>0</v>
      </c>
      <c r="AC255" s="102">
        <f t="shared" si="56"/>
        <v>0</v>
      </c>
      <c r="AD255" s="102">
        <f t="shared" si="57"/>
        <v>0</v>
      </c>
    </row>
    <row r="256" spans="1:30" s="150" customFormat="1" ht="15" x14ac:dyDescent="0.25">
      <c r="A256" s="95"/>
      <c r="B256" s="96"/>
      <c r="C256" s="97"/>
      <c r="D256" s="98"/>
      <c r="E256" s="98"/>
      <c r="F256" s="98"/>
      <c r="G256" s="98"/>
      <c r="H256" s="98"/>
      <c r="I256" s="99">
        <f t="shared" si="65"/>
        <v>0</v>
      </c>
      <c r="J256" s="96"/>
      <c r="K256" s="99">
        <f t="shared" si="50"/>
        <v>0</v>
      </c>
      <c r="L256" s="100">
        <f>IF(ISBLANK($B256),0,VLOOKUP($B256,F_Parameter!$A$2:$B$44,2,FALSE))</f>
        <v>0</v>
      </c>
      <c r="M256" s="100">
        <f>IF(ISBLANK($B256),0,VLOOKUP($B256,F_Parameter!$A$2:$C$44,3,FALSE))</f>
        <v>0</v>
      </c>
      <c r="N256" s="101">
        <f t="shared" si="66"/>
        <v>0</v>
      </c>
      <c r="O256" s="101">
        <f t="shared" si="58"/>
        <v>0</v>
      </c>
      <c r="P256" s="101">
        <f t="shared" si="59"/>
        <v>0</v>
      </c>
      <c r="Q256" s="101">
        <f t="shared" si="60"/>
        <v>0</v>
      </c>
      <c r="R256" s="101">
        <f t="shared" si="61"/>
        <v>0</v>
      </c>
      <c r="S256" s="101">
        <f t="shared" si="62"/>
        <v>0</v>
      </c>
      <c r="T256" s="101">
        <f t="shared" si="63"/>
        <v>0</v>
      </c>
      <c r="U256" s="102">
        <f t="shared" ca="1" si="23"/>
        <v>0</v>
      </c>
      <c r="V256" s="102">
        <f ca="1">IF(C256=A_Stammdaten!$B$9,$K256-$W256,OFFSET(W256,0,A_Stammdaten!$B$9-2022)-$W256)</f>
        <v>0</v>
      </c>
      <c r="W256" s="102">
        <f ca="1">IFERROR(OFFSET(W256,0,A_Stammdaten!$B$9-2021),0)</f>
        <v>0</v>
      </c>
      <c r="X256" s="102">
        <f t="shared" si="51"/>
        <v>0</v>
      </c>
      <c r="Y256" s="102">
        <f t="shared" si="52"/>
        <v>0</v>
      </c>
      <c r="Z256" s="102">
        <f t="shared" si="53"/>
        <v>0</v>
      </c>
      <c r="AA256" s="102">
        <f t="shared" si="54"/>
        <v>0</v>
      </c>
      <c r="AB256" s="102">
        <f t="shared" si="55"/>
        <v>0</v>
      </c>
      <c r="AC256" s="102">
        <f t="shared" si="56"/>
        <v>0</v>
      </c>
      <c r="AD256" s="102">
        <f t="shared" si="57"/>
        <v>0</v>
      </c>
    </row>
    <row r="257" spans="1:30" s="150" customFormat="1" ht="15" x14ac:dyDescent="0.25">
      <c r="A257" s="95"/>
      <c r="B257" s="96"/>
      <c r="C257" s="97"/>
      <c r="D257" s="98"/>
      <c r="E257" s="98"/>
      <c r="F257" s="98"/>
      <c r="G257" s="98"/>
      <c r="H257" s="98"/>
      <c r="I257" s="99">
        <f t="shared" si="65"/>
        <v>0</v>
      </c>
      <c r="J257" s="96"/>
      <c r="K257" s="99">
        <f t="shared" si="50"/>
        <v>0</v>
      </c>
      <c r="L257" s="100">
        <f>IF(ISBLANK($B257),0,VLOOKUP($B257,F_Parameter!$A$2:$B$44,2,FALSE))</f>
        <v>0</v>
      </c>
      <c r="M257" s="100">
        <f>IF(ISBLANK($B257),0,VLOOKUP($B257,F_Parameter!$A$2:$C$44,3,FALSE))</f>
        <v>0</v>
      </c>
      <c r="N257" s="101">
        <f t="shared" si="66"/>
        <v>0</v>
      </c>
      <c r="O257" s="101">
        <f t="shared" si="58"/>
        <v>0</v>
      </c>
      <c r="P257" s="101">
        <f t="shared" si="59"/>
        <v>0</v>
      </c>
      <c r="Q257" s="101">
        <f t="shared" si="60"/>
        <v>0</v>
      </c>
      <c r="R257" s="101">
        <f t="shared" si="61"/>
        <v>0</v>
      </c>
      <c r="S257" s="101">
        <f t="shared" si="62"/>
        <v>0</v>
      </c>
      <c r="T257" s="101">
        <f t="shared" si="63"/>
        <v>0</v>
      </c>
      <c r="U257" s="102">
        <f t="shared" ca="1" si="23"/>
        <v>0</v>
      </c>
      <c r="V257" s="102">
        <f ca="1">IF(C257=A_Stammdaten!$B$9,$K257-$W257,OFFSET(W257,0,A_Stammdaten!$B$9-2022)-$W257)</f>
        <v>0</v>
      </c>
      <c r="W257" s="102">
        <f ca="1">IFERROR(OFFSET(W257,0,A_Stammdaten!$B$9-2021),0)</f>
        <v>0</v>
      </c>
      <c r="X257" s="102">
        <f t="shared" si="51"/>
        <v>0</v>
      </c>
      <c r="Y257" s="102">
        <f t="shared" si="52"/>
        <v>0</v>
      </c>
      <c r="Z257" s="102">
        <f t="shared" si="53"/>
        <v>0</v>
      </c>
      <c r="AA257" s="102">
        <f t="shared" si="54"/>
        <v>0</v>
      </c>
      <c r="AB257" s="102">
        <f t="shared" si="55"/>
        <v>0</v>
      </c>
      <c r="AC257" s="102">
        <f t="shared" si="56"/>
        <v>0</v>
      </c>
      <c r="AD257" s="102">
        <f t="shared" si="57"/>
        <v>0</v>
      </c>
    </row>
    <row r="258" spans="1:30" s="150" customFormat="1" ht="15" x14ac:dyDescent="0.25">
      <c r="A258" s="95"/>
      <c r="B258" s="96"/>
      <c r="C258" s="97"/>
      <c r="D258" s="98"/>
      <c r="E258" s="98"/>
      <c r="F258" s="98"/>
      <c r="G258" s="98"/>
      <c r="H258" s="98"/>
      <c r="I258" s="99">
        <f t="shared" si="65"/>
        <v>0</v>
      </c>
      <c r="J258" s="96"/>
      <c r="K258" s="99">
        <f t="shared" si="50"/>
        <v>0</v>
      </c>
      <c r="L258" s="100">
        <f>IF(ISBLANK($B258),0,VLOOKUP($B258,F_Parameter!$A$2:$B$44,2,FALSE))</f>
        <v>0</v>
      </c>
      <c r="M258" s="100">
        <f>IF(ISBLANK($B258),0,VLOOKUP($B258,F_Parameter!$A$2:$C$44,3,FALSE))</f>
        <v>0</v>
      </c>
      <c r="N258" s="101">
        <f t="shared" si="66"/>
        <v>0</v>
      </c>
      <c r="O258" s="101">
        <f t="shared" si="58"/>
        <v>0</v>
      </c>
      <c r="P258" s="101">
        <f t="shared" si="59"/>
        <v>0</v>
      </c>
      <c r="Q258" s="101">
        <f t="shared" si="60"/>
        <v>0</v>
      </c>
      <c r="R258" s="101">
        <f t="shared" si="61"/>
        <v>0</v>
      </c>
      <c r="S258" s="101">
        <f t="shared" si="62"/>
        <v>0</v>
      </c>
      <c r="T258" s="101">
        <f t="shared" si="63"/>
        <v>0</v>
      </c>
      <c r="U258" s="102">
        <f t="shared" ca="1" si="23"/>
        <v>0</v>
      </c>
      <c r="V258" s="102">
        <f ca="1">IF(C258=A_Stammdaten!$B$9,$K258-$W258,OFFSET(W258,0,A_Stammdaten!$B$9-2022)-$W258)</f>
        <v>0</v>
      </c>
      <c r="W258" s="102">
        <f ca="1">IFERROR(OFFSET(W258,0,A_Stammdaten!$B$9-2021),0)</f>
        <v>0</v>
      </c>
      <c r="X258" s="102">
        <f t="shared" si="51"/>
        <v>0</v>
      </c>
      <c r="Y258" s="102">
        <f t="shared" si="52"/>
        <v>0</v>
      </c>
      <c r="Z258" s="102">
        <f t="shared" si="53"/>
        <v>0</v>
      </c>
      <c r="AA258" s="102">
        <f t="shared" si="54"/>
        <v>0</v>
      </c>
      <c r="AB258" s="102">
        <f t="shared" si="55"/>
        <v>0</v>
      </c>
      <c r="AC258" s="102">
        <f t="shared" si="56"/>
        <v>0</v>
      </c>
      <c r="AD258" s="102">
        <f t="shared" si="57"/>
        <v>0</v>
      </c>
    </row>
    <row r="259" spans="1:30" s="150" customFormat="1" ht="15" x14ac:dyDescent="0.25">
      <c r="A259" s="95"/>
      <c r="B259" s="96"/>
      <c r="C259" s="97"/>
      <c r="D259" s="98"/>
      <c r="E259" s="98"/>
      <c r="F259" s="98"/>
      <c r="G259" s="98"/>
      <c r="H259" s="98"/>
      <c r="I259" s="99">
        <f t="shared" si="65"/>
        <v>0</v>
      </c>
      <c r="J259" s="96"/>
      <c r="K259" s="99">
        <f t="shared" si="50"/>
        <v>0</v>
      </c>
      <c r="L259" s="100">
        <f>IF(ISBLANK($B259),0,VLOOKUP($B259,F_Parameter!$A$2:$B$44,2,FALSE))</f>
        <v>0</v>
      </c>
      <c r="M259" s="100">
        <f>IF(ISBLANK($B259),0,VLOOKUP($B259,F_Parameter!$A$2:$C$44,3,FALSE))</f>
        <v>0</v>
      </c>
      <c r="N259" s="101">
        <f t="shared" si="66"/>
        <v>0</v>
      </c>
      <c r="O259" s="101">
        <f t="shared" si="58"/>
        <v>0</v>
      </c>
      <c r="P259" s="101">
        <f t="shared" si="59"/>
        <v>0</v>
      </c>
      <c r="Q259" s="101">
        <f t="shared" si="60"/>
        <v>0</v>
      </c>
      <c r="R259" s="101">
        <f t="shared" si="61"/>
        <v>0</v>
      </c>
      <c r="S259" s="101">
        <f t="shared" si="62"/>
        <v>0</v>
      </c>
      <c r="T259" s="101">
        <f t="shared" si="63"/>
        <v>0</v>
      </c>
      <c r="U259" s="102">
        <f t="shared" ca="1" si="23"/>
        <v>0</v>
      </c>
      <c r="V259" s="102">
        <f ca="1">IF(C259=A_Stammdaten!$B$9,$K259-$W259,OFFSET(W259,0,A_Stammdaten!$B$9-2022)-$W259)</f>
        <v>0</v>
      </c>
      <c r="W259" s="102">
        <f ca="1">IFERROR(OFFSET(W259,0,A_Stammdaten!$B$9-2021),0)</f>
        <v>0</v>
      </c>
      <c r="X259" s="102">
        <f t="shared" si="51"/>
        <v>0</v>
      </c>
      <c r="Y259" s="102">
        <f t="shared" si="52"/>
        <v>0</v>
      </c>
      <c r="Z259" s="102">
        <f t="shared" si="53"/>
        <v>0</v>
      </c>
      <c r="AA259" s="102">
        <f t="shared" si="54"/>
        <v>0</v>
      </c>
      <c r="AB259" s="102">
        <f t="shared" si="55"/>
        <v>0</v>
      </c>
      <c r="AC259" s="102">
        <f t="shared" si="56"/>
        <v>0</v>
      </c>
      <c r="AD259" s="102">
        <f t="shared" si="57"/>
        <v>0</v>
      </c>
    </row>
    <row r="260" spans="1:30" s="150" customFormat="1" ht="15" x14ac:dyDescent="0.25">
      <c r="A260" s="95"/>
      <c r="B260" s="96"/>
      <c r="C260" s="97"/>
      <c r="D260" s="98"/>
      <c r="E260" s="98"/>
      <c r="F260" s="98"/>
      <c r="G260" s="98"/>
      <c r="H260" s="98"/>
      <c r="I260" s="99">
        <f t="shared" si="65"/>
        <v>0</v>
      </c>
      <c r="J260" s="96"/>
      <c r="K260" s="99">
        <f t="shared" si="50"/>
        <v>0</v>
      </c>
      <c r="L260" s="100">
        <f>IF(ISBLANK($B260),0,VLOOKUP($B260,F_Parameter!$A$2:$B$44,2,FALSE))</f>
        <v>0</v>
      </c>
      <c r="M260" s="100">
        <f>IF(ISBLANK($B260),0,VLOOKUP($B260,F_Parameter!$A$2:$C$44,3,FALSE))</f>
        <v>0</v>
      </c>
      <c r="N260" s="101">
        <f t="shared" si="66"/>
        <v>0</v>
      </c>
      <c r="O260" s="101">
        <f t="shared" si="58"/>
        <v>0</v>
      </c>
      <c r="P260" s="101">
        <f t="shared" si="59"/>
        <v>0</v>
      </c>
      <c r="Q260" s="101">
        <f t="shared" si="60"/>
        <v>0</v>
      </c>
      <c r="R260" s="101">
        <f t="shared" si="61"/>
        <v>0</v>
      </c>
      <c r="S260" s="101">
        <f t="shared" si="62"/>
        <v>0</v>
      </c>
      <c r="T260" s="101">
        <f t="shared" si="63"/>
        <v>0</v>
      </c>
      <c r="U260" s="102">
        <f t="shared" ca="1" si="23"/>
        <v>0</v>
      </c>
      <c r="V260" s="102">
        <f ca="1">IF(C260=A_Stammdaten!$B$9,$K260-$W260,OFFSET(W260,0,A_Stammdaten!$B$9-2022)-$W260)</f>
        <v>0</v>
      </c>
      <c r="W260" s="102">
        <f ca="1">IFERROR(OFFSET(W260,0,A_Stammdaten!$B$9-2021),0)</f>
        <v>0</v>
      </c>
      <c r="X260" s="102">
        <f t="shared" si="51"/>
        <v>0</v>
      </c>
      <c r="Y260" s="102">
        <f t="shared" si="52"/>
        <v>0</v>
      </c>
      <c r="Z260" s="102">
        <f t="shared" si="53"/>
        <v>0</v>
      </c>
      <c r="AA260" s="102">
        <f t="shared" si="54"/>
        <v>0</v>
      </c>
      <c r="AB260" s="102">
        <f t="shared" si="55"/>
        <v>0</v>
      </c>
      <c r="AC260" s="102">
        <f t="shared" si="56"/>
        <v>0</v>
      </c>
      <c r="AD260" s="102">
        <f t="shared" si="57"/>
        <v>0</v>
      </c>
    </row>
    <row r="261" spans="1:30" s="150" customFormat="1" ht="15" x14ac:dyDescent="0.25">
      <c r="A261" s="95"/>
      <c r="B261" s="96"/>
      <c r="C261" s="97"/>
      <c r="D261" s="98"/>
      <c r="E261" s="98"/>
      <c r="F261" s="98"/>
      <c r="G261" s="98"/>
      <c r="H261" s="98"/>
      <c r="I261" s="99">
        <f t="shared" si="65"/>
        <v>0</v>
      </c>
      <c r="J261" s="96"/>
      <c r="K261" s="99">
        <f t="shared" si="50"/>
        <v>0</v>
      </c>
      <c r="L261" s="100">
        <f>IF(ISBLANK($B261),0,VLOOKUP($B261,F_Parameter!$A$2:$B$44,2,FALSE))</f>
        <v>0</v>
      </c>
      <c r="M261" s="100">
        <f>IF(ISBLANK($B261),0,VLOOKUP($B261,F_Parameter!$A$2:$C$44,3,FALSE))</f>
        <v>0</v>
      </c>
      <c r="N261" s="101">
        <f t="shared" si="66"/>
        <v>0</v>
      </c>
      <c r="O261" s="101">
        <f t="shared" si="58"/>
        <v>0</v>
      </c>
      <c r="P261" s="101">
        <f t="shared" si="59"/>
        <v>0</v>
      </c>
      <c r="Q261" s="101">
        <f t="shared" si="60"/>
        <v>0</v>
      </c>
      <c r="R261" s="101">
        <f t="shared" si="61"/>
        <v>0</v>
      </c>
      <c r="S261" s="101">
        <f t="shared" si="62"/>
        <v>0</v>
      </c>
      <c r="T261" s="101">
        <f t="shared" si="63"/>
        <v>0</v>
      </c>
      <c r="U261" s="102">
        <f t="shared" ca="1" si="23"/>
        <v>0</v>
      </c>
      <c r="V261" s="102">
        <f ca="1">IF(C261=A_Stammdaten!$B$9,$K261-$W261,OFFSET(W261,0,A_Stammdaten!$B$9-2022)-$W261)</f>
        <v>0</v>
      </c>
      <c r="W261" s="102">
        <f ca="1">IFERROR(OFFSET(W261,0,A_Stammdaten!$B$9-2021),0)</f>
        <v>0</v>
      </c>
      <c r="X261" s="102">
        <f t="shared" si="51"/>
        <v>0</v>
      </c>
      <c r="Y261" s="102">
        <f t="shared" si="52"/>
        <v>0</v>
      </c>
      <c r="Z261" s="102">
        <f t="shared" si="53"/>
        <v>0</v>
      </c>
      <c r="AA261" s="102">
        <f t="shared" si="54"/>
        <v>0</v>
      </c>
      <c r="AB261" s="102">
        <f t="shared" si="55"/>
        <v>0</v>
      </c>
      <c r="AC261" s="102">
        <f t="shared" si="56"/>
        <v>0</v>
      </c>
      <c r="AD261" s="102">
        <f t="shared" si="57"/>
        <v>0</v>
      </c>
    </row>
    <row r="262" spans="1:30" s="150" customFormat="1" ht="15" x14ac:dyDescent="0.25">
      <c r="A262" s="95"/>
      <c r="B262" s="96"/>
      <c r="C262" s="97"/>
      <c r="D262" s="98"/>
      <c r="E262" s="98"/>
      <c r="F262" s="98"/>
      <c r="G262" s="98"/>
      <c r="H262" s="98"/>
      <c r="I262" s="99">
        <f t="shared" si="65"/>
        <v>0</v>
      </c>
      <c r="J262" s="96"/>
      <c r="K262" s="99">
        <f t="shared" si="50"/>
        <v>0</v>
      </c>
      <c r="L262" s="100">
        <f>IF(ISBLANK($B262),0,VLOOKUP($B262,F_Parameter!$A$2:$B$44,2,FALSE))</f>
        <v>0</v>
      </c>
      <c r="M262" s="100">
        <f>IF(ISBLANK($B262),0,VLOOKUP($B262,F_Parameter!$A$2:$C$44,3,FALSE))</f>
        <v>0</v>
      </c>
      <c r="N262" s="101">
        <f t="shared" si="66"/>
        <v>0</v>
      </c>
      <c r="O262" s="101">
        <f t="shared" si="58"/>
        <v>0</v>
      </c>
      <c r="P262" s="101">
        <f t="shared" si="59"/>
        <v>0</v>
      </c>
      <c r="Q262" s="101">
        <f t="shared" si="60"/>
        <v>0</v>
      </c>
      <c r="R262" s="101">
        <f t="shared" si="61"/>
        <v>0</v>
      </c>
      <c r="S262" s="101">
        <f t="shared" si="62"/>
        <v>0</v>
      </c>
      <c r="T262" s="101">
        <f t="shared" si="63"/>
        <v>0</v>
      </c>
      <c r="U262" s="102">
        <f t="shared" ca="1" si="23"/>
        <v>0</v>
      </c>
      <c r="V262" s="102">
        <f ca="1">IF(C262=A_Stammdaten!$B$9,$K262-$W262,OFFSET(W262,0,A_Stammdaten!$B$9-2022)-$W262)</f>
        <v>0</v>
      </c>
      <c r="W262" s="102">
        <f ca="1">IFERROR(OFFSET(W262,0,A_Stammdaten!$B$9-2021),0)</f>
        <v>0</v>
      </c>
      <c r="X262" s="102">
        <f t="shared" si="51"/>
        <v>0</v>
      </c>
      <c r="Y262" s="102">
        <f t="shared" si="52"/>
        <v>0</v>
      </c>
      <c r="Z262" s="102">
        <f t="shared" si="53"/>
        <v>0</v>
      </c>
      <c r="AA262" s="102">
        <f t="shared" si="54"/>
        <v>0</v>
      </c>
      <c r="AB262" s="102">
        <f t="shared" si="55"/>
        <v>0</v>
      </c>
      <c r="AC262" s="102">
        <f t="shared" si="56"/>
        <v>0</v>
      </c>
      <c r="AD262" s="102">
        <f t="shared" si="57"/>
        <v>0</v>
      </c>
    </row>
    <row r="263" spans="1:30" s="150" customFormat="1" ht="15" x14ac:dyDescent="0.25">
      <c r="A263" s="95"/>
      <c r="B263" s="96"/>
      <c r="C263" s="97"/>
      <c r="D263" s="98"/>
      <c r="E263" s="98"/>
      <c r="F263" s="98"/>
      <c r="G263" s="98"/>
      <c r="H263" s="98"/>
      <c r="I263" s="99">
        <f t="shared" si="65"/>
        <v>0</v>
      </c>
      <c r="J263" s="96"/>
      <c r="K263" s="99">
        <f t="shared" ref="K263:K326" si="68">I263-J263</f>
        <v>0</v>
      </c>
      <c r="L263" s="100">
        <f>IF(ISBLANK($B263),0,VLOOKUP($B263,F_Parameter!$A$2:$B$44,2,FALSE))</f>
        <v>0</v>
      </c>
      <c r="M263" s="100">
        <f>IF(ISBLANK($B263),0,VLOOKUP($B263,F_Parameter!$A$2:$C$44,3,FALSE))</f>
        <v>0</v>
      </c>
      <c r="N263" s="101">
        <f t="shared" si="66"/>
        <v>0</v>
      </c>
      <c r="O263" s="101">
        <f t="shared" si="58"/>
        <v>0</v>
      </c>
      <c r="P263" s="101">
        <f t="shared" si="59"/>
        <v>0</v>
      </c>
      <c r="Q263" s="101">
        <f t="shared" si="60"/>
        <v>0</v>
      </c>
      <c r="R263" s="101">
        <f t="shared" si="61"/>
        <v>0</v>
      </c>
      <c r="S263" s="101">
        <f t="shared" si="62"/>
        <v>0</v>
      </c>
      <c r="T263" s="101">
        <f t="shared" si="63"/>
        <v>0</v>
      </c>
      <c r="U263" s="102">
        <f t="shared" ca="1" si="23"/>
        <v>0</v>
      </c>
      <c r="V263" s="102">
        <f ca="1">IF(C263=A_Stammdaten!$B$9,$K263-$W263,OFFSET(W263,0,A_Stammdaten!$B$9-2022)-$W263)</f>
        <v>0</v>
      </c>
      <c r="W263" s="102">
        <f ca="1">IFERROR(OFFSET(W263,0,A_Stammdaten!$B$9-2021),0)</f>
        <v>0</v>
      </c>
      <c r="X263" s="102">
        <f t="shared" ref="X263:X326" si="69">IF(OR($C263=0,$K263=0),0,IF($C263&lt;=VALUE(X$6),$K263-$K263/N263*(VALUE(X$6)-$C263+1),0))</f>
        <v>0</v>
      </c>
      <c r="Y263" s="102">
        <f t="shared" ref="Y263:Y326" si="70">IF(OR($C263=0,$K263=0,O263-(VALUE(Y$6)-$C263)=0),0,
IF($C263&lt;VALUE(Y$6),X263-X263/(O263-(VALUE(Y$6)-$C263)),
IF($C263=VALUE(Y$6),$K263-$K263/O263,0)))</f>
        <v>0</v>
      </c>
      <c r="Z263" s="102">
        <f t="shared" ref="Z263:Z326" si="71">IF(OR($C263=0,$K263=0,P263-(VALUE(Z$6)-$C263)=0),0,
IF($C263&lt;VALUE(Z$6),Y263-Y263/(P263-(VALUE(Z$6)-$C263)),
IF($C263=VALUE(Z$6),$K263-$K263/P263,0)))</f>
        <v>0</v>
      </c>
      <c r="AA263" s="102">
        <f t="shared" ref="AA263:AA326" si="72">IF(OR($C263=0,$K263=0,Q263-(VALUE(AA$6)-$C263)=0),0,
IF($C263&lt;VALUE(AA$6),Z263-Z263/(Q263-(VALUE(AA$6)-$C263)),
IF($C263=VALUE(AA$6),$K263-$K263/Q263,0)))</f>
        <v>0</v>
      </c>
      <c r="AB263" s="102">
        <f t="shared" ref="AB263:AB326" si="73">IF(OR($C263=0,$K263=0,R263-(VALUE(AB$6)-$C263)=0),0,
IF($C263&lt;VALUE(AB$6),AA263-AA263/(R263-(VALUE(AB$6)-$C263)),
IF($C263=VALUE(AB$6),$K263-$K263/R263,0)))</f>
        <v>0</v>
      </c>
      <c r="AC263" s="102">
        <f t="shared" ref="AC263:AC326" si="74">IF(OR($C263=0,$K263=0,S263-(VALUE(AC$6)-$C263)=0),0,
IF($C263&lt;VALUE(AC$6),AB263-AB263/(S263-(VALUE(AC$6)-$C263)),
IF($C263=VALUE(AC$6),$K263-$K263/S263,0)))</f>
        <v>0</v>
      </c>
      <c r="AD263" s="102">
        <f t="shared" ref="AD263:AD326" si="75">IF(OR($C263=0,$K263=0,T263-(VALUE(AD$6)-$C263)=0),0,
IF($C263&lt;VALUE(AD$6),AC263-AC263/(T263-(VALUE(AD$6)-$C263)),
IF($C263=VALUE(AD$6),$K263-$K263/T263,0)))</f>
        <v>0</v>
      </c>
    </row>
    <row r="264" spans="1:30" s="150" customFormat="1" ht="15" x14ac:dyDescent="0.25">
      <c r="A264" s="95"/>
      <c r="B264" s="96"/>
      <c r="C264" s="97"/>
      <c r="D264" s="98"/>
      <c r="E264" s="98"/>
      <c r="F264" s="98"/>
      <c r="G264" s="98"/>
      <c r="H264" s="98"/>
      <c r="I264" s="99">
        <f t="shared" si="65"/>
        <v>0</v>
      </c>
      <c r="J264" s="96"/>
      <c r="K264" s="99">
        <f t="shared" si="68"/>
        <v>0</v>
      </c>
      <c r="L264" s="100">
        <f>IF(ISBLANK($B264),0,VLOOKUP($B264,F_Parameter!$A$2:$B$44,2,FALSE))</f>
        <v>0</v>
      </c>
      <c r="M264" s="100">
        <f>IF(ISBLANK($B264),0,VLOOKUP($B264,F_Parameter!$A$2:$C$44,3,FALSE))</f>
        <v>0</v>
      </c>
      <c r="N264" s="101">
        <f t="shared" si="66"/>
        <v>0</v>
      </c>
      <c r="O264" s="101">
        <f t="shared" si="58"/>
        <v>0</v>
      </c>
      <c r="P264" s="101">
        <f t="shared" si="59"/>
        <v>0</v>
      </c>
      <c r="Q264" s="101">
        <f t="shared" si="60"/>
        <v>0</v>
      </c>
      <c r="R264" s="101">
        <f t="shared" si="61"/>
        <v>0</v>
      </c>
      <c r="S264" s="101">
        <f t="shared" si="62"/>
        <v>0</v>
      </c>
      <c r="T264" s="101">
        <f t="shared" si="63"/>
        <v>0</v>
      </c>
      <c r="U264" s="102">
        <f t="shared" ca="1" si="23"/>
        <v>0</v>
      </c>
      <c r="V264" s="102">
        <f ca="1">IF(C264=A_Stammdaten!$B$9,$K264-$W264,OFFSET(W264,0,A_Stammdaten!$B$9-2022)-$W264)</f>
        <v>0</v>
      </c>
      <c r="W264" s="102">
        <f ca="1">IFERROR(OFFSET(W264,0,A_Stammdaten!$B$9-2021),0)</f>
        <v>0</v>
      </c>
      <c r="X264" s="102">
        <f t="shared" si="69"/>
        <v>0</v>
      </c>
      <c r="Y264" s="102">
        <f t="shared" si="70"/>
        <v>0</v>
      </c>
      <c r="Z264" s="102">
        <f t="shared" si="71"/>
        <v>0</v>
      </c>
      <c r="AA264" s="102">
        <f t="shared" si="72"/>
        <v>0</v>
      </c>
      <c r="AB264" s="102">
        <f t="shared" si="73"/>
        <v>0</v>
      </c>
      <c r="AC264" s="102">
        <f t="shared" si="74"/>
        <v>0</v>
      </c>
      <c r="AD264" s="102">
        <f t="shared" si="75"/>
        <v>0</v>
      </c>
    </row>
    <row r="265" spans="1:30" s="150" customFormat="1" ht="15" x14ac:dyDescent="0.25">
      <c r="A265" s="95"/>
      <c r="B265" s="96"/>
      <c r="C265" s="97"/>
      <c r="D265" s="98"/>
      <c r="E265" s="98"/>
      <c r="F265" s="98"/>
      <c r="G265" s="98"/>
      <c r="H265" s="98"/>
      <c r="I265" s="99">
        <f t="shared" si="65"/>
        <v>0</v>
      </c>
      <c r="J265" s="96"/>
      <c r="K265" s="99">
        <f t="shared" si="68"/>
        <v>0</v>
      </c>
      <c r="L265" s="100">
        <f>IF(ISBLANK($B265),0,VLOOKUP($B265,F_Parameter!$A$2:$B$44,2,FALSE))</f>
        <v>0</v>
      </c>
      <c r="M265" s="100">
        <f>IF(ISBLANK($B265),0,VLOOKUP($B265,F_Parameter!$A$2:$C$44,3,FALSE))</f>
        <v>0</v>
      </c>
      <c r="N265" s="101">
        <f t="shared" si="66"/>
        <v>0</v>
      </c>
      <c r="O265" s="101">
        <f t="shared" si="58"/>
        <v>0</v>
      </c>
      <c r="P265" s="101">
        <f t="shared" si="59"/>
        <v>0</v>
      </c>
      <c r="Q265" s="101">
        <f t="shared" si="60"/>
        <v>0</v>
      </c>
      <c r="R265" s="101">
        <f t="shared" si="61"/>
        <v>0</v>
      </c>
      <c r="S265" s="101">
        <f t="shared" si="62"/>
        <v>0</v>
      </c>
      <c r="T265" s="101">
        <f t="shared" si="63"/>
        <v>0</v>
      </c>
      <c r="U265" s="102">
        <f t="shared" ca="1" si="23"/>
        <v>0</v>
      </c>
      <c r="V265" s="102">
        <f ca="1">IF(C265=A_Stammdaten!$B$9,$K265-$W265,OFFSET(W265,0,A_Stammdaten!$B$9-2022)-$W265)</f>
        <v>0</v>
      </c>
      <c r="W265" s="102">
        <f ca="1">IFERROR(OFFSET(W265,0,A_Stammdaten!$B$9-2021),0)</f>
        <v>0</v>
      </c>
      <c r="X265" s="102">
        <f t="shared" si="69"/>
        <v>0</v>
      </c>
      <c r="Y265" s="102">
        <f t="shared" si="70"/>
        <v>0</v>
      </c>
      <c r="Z265" s="102">
        <f t="shared" si="71"/>
        <v>0</v>
      </c>
      <c r="AA265" s="102">
        <f t="shared" si="72"/>
        <v>0</v>
      </c>
      <c r="AB265" s="102">
        <f t="shared" si="73"/>
        <v>0</v>
      </c>
      <c r="AC265" s="102">
        <f t="shared" si="74"/>
        <v>0</v>
      </c>
      <c r="AD265" s="102">
        <f t="shared" si="75"/>
        <v>0</v>
      </c>
    </row>
    <row r="266" spans="1:30" s="150" customFormat="1" ht="15" x14ac:dyDescent="0.25">
      <c r="A266" s="95"/>
      <c r="B266" s="96"/>
      <c r="C266" s="97"/>
      <c r="D266" s="98"/>
      <c r="E266" s="98"/>
      <c r="F266" s="98"/>
      <c r="G266" s="98"/>
      <c r="H266" s="98"/>
      <c r="I266" s="99">
        <f t="shared" si="65"/>
        <v>0</v>
      </c>
      <c r="J266" s="96"/>
      <c r="K266" s="99">
        <f t="shared" si="68"/>
        <v>0</v>
      </c>
      <c r="L266" s="100">
        <f>IF(ISBLANK($B266),0,VLOOKUP($B266,F_Parameter!$A$2:$B$44,2,FALSE))</f>
        <v>0</v>
      </c>
      <c r="M266" s="100">
        <f>IF(ISBLANK($B266),0,VLOOKUP($B266,F_Parameter!$A$2:$C$44,3,FALSE))</f>
        <v>0</v>
      </c>
      <c r="N266" s="101">
        <f t="shared" si="66"/>
        <v>0</v>
      </c>
      <c r="O266" s="101">
        <f t="shared" si="58"/>
        <v>0</v>
      </c>
      <c r="P266" s="101">
        <f t="shared" si="59"/>
        <v>0</v>
      </c>
      <c r="Q266" s="101">
        <f t="shared" si="60"/>
        <v>0</v>
      </c>
      <c r="R266" s="101">
        <f t="shared" si="61"/>
        <v>0</v>
      </c>
      <c r="S266" s="101">
        <f t="shared" si="62"/>
        <v>0</v>
      </c>
      <c r="T266" s="101">
        <f t="shared" si="63"/>
        <v>0</v>
      </c>
      <c r="U266" s="102">
        <f t="shared" ca="1" si="23"/>
        <v>0</v>
      </c>
      <c r="V266" s="102">
        <f ca="1">IF(C266=A_Stammdaten!$B$9,$K266-$W266,OFFSET(W266,0,A_Stammdaten!$B$9-2022)-$W266)</f>
        <v>0</v>
      </c>
      <c r="W266" s="102">
        <f ca="1">IFERROR(OFFSET(W266,0,A_Stammdaten!$B$9-2021),0)</f>
        <v>0</v>
      </c>
      <c r="X266" s="102">
        <f t="shared" si="69"/>
        <v>0</v>
      </c>
      <c r="Y266" s="102">
        <f t="shared" si="70"/>
        <v>0</v>
      </c>
      <c r="Z266" s="102">
        <f t="shared" si="71"/>
        <v>0</v>
      </c>
      <c r="AA266" s="102">
        <f t="shared" si="72"/>
        <v>0</v>
      </c>
      <c r="AB266" s="102">
        <f t="shared" si="73"/>
        <v>0</v>
      </c>
      <c r="AC266" s="102">
        <f t="shared" si="74"/>
        <v>0</v>
      </c>
      <c r="AD266" s="102">
        <f t="shared" si="75"/>
        <v>0</v>
      </c>
    </row>
    <row r="267" spans="1:30" s="150" customFormat="1" ht="15" x14ac:dyDescent="0.25">
      <c r="A267" s="95"/>
      <c r="B267" s="96"/>
      <c r="C267" s="97"/>
      <c r="D267" s="98"/>
      <c r="E267" s="98"/>
      <c r="F267" s="98"/>
      <c r="G267" s="98"/>
      <c r="H267" s="98"/>
      <c r="I267" s="99">
        <f t="shared" si="65"/>
        <v>0</v>
      </c>
      <c r="J267" s="96"/>
      <c r="K267" s="99">
        <f t="shared" si="68"/>
        <v>0</v>
      </c>
      <c r="L267" s="100">
        <f>IF(ISBLANK($B267),0,VLOOKUP($B267,F_Parameter!$A$2:$B$44,2,FALSE))</f>
        <v>0</v>
      </c>
      <c r="M267" s="100">
        <f>IF(ISBLANK($B267),0,VLOOKUP($B267,F_Parameter!$A$2:$C$44,3,FALSE))</f>
        <v>0</v>
      </c>
      <c r="N267" s="101">
        <f t="shared" si="66"/>
        <v>0</v>
      </c>
      <c r="O267" s="101">
        <f t="shared" si="58"/>
        <v>0</v>
      </c>
      <c r="P267" s="101">
        <f t="shared" si="59"/>
        <v>0</v>
      </c>
      <c r="Q267" s="101">
        <f t="shared" si="60"/>
        <v>0</v>
      </c>
      <c r="R267" s="101">
        <f t="shared" si="61"/>
        <v>0</v>
      </c>
      <c r="S267" s="101">
        <f t="shared" si="62"/>
        <v>0</v>
      </c>
      <c r="T267" s="101">
        <f t="shared" si="63"/>
        <v>0</v>
      </c>
      <c r="U267" s="102">
        <f t="shared" ca="1" si="23"/>
        <v>0</v>
      </c>
      <c r="V267" s="102">
        <f ca="1">IF(C267=A_Stammdaten!$B$9,$K267-$W267,OFFSET(W267,0,A_Stammdaten!$B$9-2022)-$W267)</f>
        <v>0</v>
      </c>
      <c r="W267" s="102">
        <f ca="1">IFERROR(OFFSET(W267,0,A_Stammdaten!$B$9-2021),0)</f>
        <v>0</v>
      </c>
      <c r="X267" s="102">
        <f t="shared" si="69"/>
        <v>0</v>
      </c>
      <c r="Y267" s="102">
        <f t="shared" si="70"/>
        <v>0</v>
      </c>
      <c r="Z267" s="102">
        <f t="shared" si="71"/>
        <v>0</v>
      </c>
      <c r="AA267" s="102">
        <f t="shared" si="72"/>
        <v>0</v>
      </c>
      <c r="AB267" s="102">
        <f t="shared" si="73"/>
        <v>0</v>
      </c>
      <c r="AC267" s="102">
        <f t="shared" si="74"/>
        <v>0</v>
      </c>
      <c r="AD267" s="102">
        <f t="shared" si="75"/>
        <v>0</v>
      </c>
    </row>
    <row r="268" spans="1:30" s="150" customFormat="1" ht="15" x14ac:dyDescent="0.25">
      <c r="A268" s="95"/>
      <c r="B268" s="96"/>
      <c r="C268" s="97"/>
      <c r="D268" s="98"/>
      <c r="E268" s="98"/>
      <c r="F268" s="98"/>
      <c r="G268" s="98"/>
      <c r="H268" s="98"/>
      <c r="I268" s="99">
        <f t="shared" si="65"/>
        <v>0</v>
      </c>
      <c r="J268" s="96"/>
      <c r="K268" s="99">
        <f t="shared" si="68"/>
        <v>0</v>
      </c>
      <c r="L268" s="100">
        <f>IF(ISBLANK($B268),0,VLOOKUP($B268,F_Parameter!$A$2:$B$44,2,FALSE))</f>
        <v>0</v>
      </c>
      <c r="M268" s="100">
        <f>IF(ISBLANK($B268),0,VLOOKUP($B268,F_Parameter!$A$2:$C$44,3,FALSE))</f>
        <v>0</v>
      </c>
      <c r="N268" s="101">
        <f t="shared" si="66"/>
        <v>0</v>
      </c>
      <c r="O268" s="101">
        <f t="shared" ref="O268:O331" si="76">N268</f>
        <v>0</v>
      </c>
      <c r="P268" s="101">
        <f t="shared" ref="P268:P331" si="77">O268</f>
        <v>0</v>
      </c>
      <c r="Q268" s="101">
        <f t="shared" ref="Q268:Q331" si="78">P268</f>
        <v>0</v>
      </c>
      <c r="R268" s="101">
        <f t="shared" ref="R268:R331" si="79">Q268</f>
        <v>0</v>
      </c>
      <c r="S268" s="101">
        <f t="shared" ref="S268:S331" si="80">R268</f>
        <v>0</v>
      </c>
      <c r="T268" s="101">
        <f t="shared" ref="T268:T331" si="81">S268</f>
        <v>0</v>
      </c>
      <c r="U268" s="102">
        <f t="shared" ca="1" si="23"/>
        <v>0</v>
      </c>
      <c r="V268" s="102">
        <f ca="1">IF(C268=A_Stammdaten!$B$9,$K268-$W268,OFFSET(W268,0,A_Stammdaten!$B$9-2022)-$W268)</f>
        <v>0</v>
      </c>
      <c r="W268" s="102">
        <f ca="1">IFERROR(OFFSET(W268,0,A_Stammdaten!$B$9-2021),0)</f>
        <v>0</v>
      </c>
      <c r="X268" s="102">
        <f t="shared" si="69"/>
        <v>0</v>
      </c>
      <c r="Y268" s="102">
        <f t="shared" si="70"/>
        <v>0</v>
      </c>
      <c r="Z268" s="102">
        <f t="shared" si="71"/>
        <v>0</v>
      </c>
      <c r="AA268" s="102">
        <f t="shared" si="72"/>
        <v>0</v>
      </c>
      <c r="AB268" s="102">
        <f t="shared" si="73"/>
        <v>0</v>
      </c>
      <c r="AC268" s="102">
        <f t="shared" si="74"/>
        <v>0</v>
      </c>
      <c r="AD268" s="102">
        <f t="shared" si="75"/>
        <v>0</v>
      </c>
    </row>
    <row r="269" spans="1:30" s="150" customFormat="1" ht="15" x14ac:dyDescent="0.25">
      <c r="A269" s="95"/>
      <c r="B269" s="96"/>
      <c r="C269" s="97"/>
      <c r="D269" s="98"/>
      <c r="E269" s="98"/>
      <c r="F269" s="98"/>
      <c r="G269" s="98"/>
      <c r="H269" s="98"/>
      <c r="I269" s="99">
        <f t="shared" si="65"/>
        <v>0</v>
      </c>
      <c r="J269" s="96"/>
      <c r="K269" s="99">
        <f t="shared" si="68"/>
        <v>0</v>
      </c>
      <c r="L269" s="100">
        <f>IF(ISBLANK($B269),0,VLOOKUP($B269,F_Parameter!$A$2:$B$44,2,FALSE))</f>
        <v>0</v>
      </c>
      <c r="M269" s="100">
        <f>IF(ISBLANK($B269),0,VLOOKUP($B269,F_Parameter!$A$2:$C$44,3,FALSE))</f>
        <v>0</v>
      </c>
      <c r="N269" s="101">
        <f t="shared" si="66"/>
        <v>0</v>
      </c>
      <c r="O269" s="101">
        <f t="shared" si="76"/>
        <v>0</v>
      </c>
      <c r="P269" s="101">
        <f t="shared" si="77"/>
        <v>0</v>
      </c>
      <c r="Q269" s="101">
        <f t="shared" si="78"/>
        <v>0</v>
      </c>
      <c r="R269" s="101">
        <f t="shared" si="79"/>
        <v>0</v>
      </c>
      <c r="S269" s="101">
        <f t="shared" si="80"/>
        <v>0</v>
      </c>
      <c r="T269" s="101">
        <f t="shared" si="81"/>
        <v>0</v>
      </c>
      <c r="U269" s="102">
        <f t="shared" ca="1" si="23"/>
        <v>0</v>
      </c>
      <c r="V269" s="102">
        <f ca="1">IF(C269=A_Stammdaten!$B$9,$K269-$W269,OFFSET(W269,0,A_Stammdaten!$B$9-2022)-$W269)</f>
        <v>0</v>
      </c>
      <c r="W269" s="102">
        <f ca="1">IFERROR(OFFSET(W269,0,A_Stammdaten!$B$9-2021),0)</f>
        <v>0</v>
      </c>
      <c r="X269" s="102">
        <f t="shared" si="69"/>
        <v>0</v>
      </c>
      <c r="Y269" s="102">
        <f t="shared" si="70"/>
        <v>0</v>
      </c>
      <c r="Z269" s="102">
        <f t="shared" si="71"/>
        <v>0</v>
      </c>
      <c r="AA269" s="102">
        <f t="shared" si="72"/>
        <v>0</v>
      </c>
      <c r="AB269" s="102">
        <f t="shared" si="73"/>
        <v>0</v>
      </c>
      <c r="AC269" s="102">
        <f t="shared" si="74"/>
        <v>0</v>
      </c>
      <c r="AD269" s="102">
        <f t="shared" si="75"/>
        <v>0</v>
      </c>
    </row>
    <row r="270" spans="1:30" s="150" customFormat="1" ht="15" x14ac:dyDescent="0.25">
      <c r="A270" s="95"/>
      <c r="B270" s="96"/>
      <c r="C270" s="97"/>
      <c r="D270" s="98"/>
      <c r="E270" s="98"/>
      <c r="F270" s="98"/>
      <c r="G270" s="98"/>
      <c r="H270" s="98"/>
      <c r="I270" s="99">
        <f t="shared" ref="I270:I333" si="82">D270+F270-H270</f>
        <v>0</v>
      </c>
      <c r="J270" s="96"/>
      <c r="K270" s="99">
        <f t="shared" si="68"/>
        <v>0</v>
      </c>
      <c r="L270" s="100">
        <f>IF(ISBLANK($B270),0,VLOOKUP($B270,F_Parameter!$A$2:$B$44,2,FALSE))</f>
        <v>0</v>
      </c>
      <c r="M270" s="100">
        <f>IF(ISBLANK($B270),0,VLOOKUP($B270,F_Parameter!$A$2:$C$44,3,FALSE))</f>
        <v>0</v>
      </c>
      <c r="N270" s="101">
        <f t="shared" ref="N270:N333" si="83">$L270</f>
        <v>0</v>
      </c>
      <c r="O270" s="101">
        <f t="shared" si="76"/>
        <v>0</v>
      </c>
      <c r="P270" s="101">
        <f t="shared" si="77"/>
        <v>0</v>
      </c>
      <c r="Q270" s="101">
        <f t="shared" si="78"/>
        <v>0</v>
      </c>
      <c r="R270" s="101">
        <f t="shared" si="79"/>
        <v>0</v>
      </c>
      <c r="S270" s="101">
        <f t="shared" si="80"/>
        <v>0</v>
      </c>
      <c r="T270" s="101">
        <f t="shared" si="81"/>
        <v>0</v>
      </c>
      <c r="U270" s="102">
        <f t="shared" ca="1" si="23"/>
        <v>0</v>
      </c>
      <c r="V270" s="102">
        <f ca="1">IF(C270=A_Stammdaten!$B$9,$K270-$W270,OFFSET(W270,0,A_Stammdaten!$B$9-2022)-$W270)</f>
        <v>0</v>
      </c>
      <c r="W270" s="102">
        <f ca="1">IFERROR(OFFSET(W270,0,A_Stammdaten!$B$9-2021),0)</f>
        <v>0</v>
      </c>
      <c r="X270" s="102">
        <f t="shared" si="69"/>
        <v>0</v>
      </c>
      <c r="Y270" s="102">
        <f t="shared" si="70"/>
        <v>0</v>
      </c>
      <c r="Z270" s="102">
        <f t="shared" si="71"/>
        <v>0</v>
      </c>
      <c r="AA270" s="102">
        <f t="shared" si="72"/>
        <v>0</v>
      </c>
      <c r="AB270" s="102">
        <f t="shared" si="73"/>
        <v>0</v>
      </c>
      <c r="AC270" s="102">
        <f t="shared" si="74"/>
        <v>0</v>
      </c>
      <c r="AD270" s="102">
        <f t="shared" si="75"/>
        <v>0</v>
      </c>
    </row>
    <row r="271" spans="1:30" s="150" customFormat="1" ht="15" x14ac:dyDescent="0.25">
      <c r="A271" s="95"/>
      <c r="B271" s="96"/>
      <c r="C271" s="97"/>
      <c r="D271" s="98"/>
      <c r="E271" s="98"/>
      <c r="F271" s="98"/>
      <c r="G271" s="98"/>
      <c r="H271" s="98"/>
      <c r="I271" s="99">
        <f t="shared" si="82"/>
        <v>0</v>
      </c>
      <c r="J271" s="96"/>
      <c r="K271" s="99">
        <f t="shared" si="68"/>
        <v>0</v>
      </c>
      <c r="L271" s="100">
        <f>IF(ISBLANK($B271),0,VLOOKUP($B271,F_Parameter!$A$2:$B$44,2,FALSE))</f>
        <v>0</v>
      </c>
      <c r="M271" s="100">
        <f>IF(ISBLANK($B271),0,VLOOKUP($B271,F_Parameter!$A$2:$C$44,3,FALSE))</f>
        <v>0</v>
      </c>
      <c r="N271" s="101">
        <f t="shared" si="83"/>
        <v>0</v>
      </c>
      <c r="O271" s="101">
        <f t="shared" si="76"/>
        <v>0</v>
      </c>
      <c r="P271" s="101">
        <f t="shared" si="77"/>
        <v>0</v>
      </c>
      <c r="Q271" s="101">
        <f t="shared" si="78"/>
        <v>0</v>
      </c>
      <c r="R271" s="101">
        <f t="shared" si="79"/>
        <v>0</v>
      </c>
      <c r="S271" s="101">
        <f t="shared" si="80"/>
        <v>0</v>
      </c>
      <c r="T271" s="101">
        <f t="shared" si="81"/>
        <v>0</v>
      </c>
      <c r="U271" s="102">
        <f t="shared" ca="1" si="23"/>
        <v>0</v>
      </c>
      <c r="V271" s="102">
        <f ca="1">IF(C271=A_Stammdaten!$B$9,$K271-$W271,OFFSET(W271,0,A_Stammdaten!$B$9-2022)-$W271)</f>
        <v>0</v>
      </c>
      <c r="W271" s="102">
        <f ca="1">IFERROR(OFFSET(W271,0,A_Stammdaten!$B$9-2021),0)</f>
        <v>0</v>
      </c>
      <c r="X271" s="102">
        <f t="shared" si="69"/>
        <v>0</v>
      </c>
      <c r="Y271" s="102">
        <f t="shared" si="70"/>
        <v>0</v>
      </c>
      <c r="Z271" s="102">
        <f t="shared" si="71"/>
        <v>0</v>
      </c>
      <c r="AA271" s="102">
        <f t="shared" si="72"/>
        <v>0</v>
      </c>
      <c r="AB271" s="102">
        <f t="shared" si="73"/>
        <v>0</v>
      </c>
      <c r="AC271" s="102">
        <f t="shared" si="74"/>
        <v>0</v>
      </c>
      <c r="AD271" s="102">
        <f t="shared" si="75"/>
        <v>0</v>
      </c>
    </row>
    <row r="272" spans="1:30" s="150" customFormat="1" ht="15" x14ac:dyDescent="0.25">
      <c r="A272" s="95"/>
      <c r="B272" s="96"/>
      <c r="C272" s="97"/>
      <c r="D272" s="98"/>
      <c r="E272" s="98"/>
      <c r="F272" s="98"/>
      <c r="G272" s="98"/>
      <c r="H272" s="98"/>
      <c r="I272" s="99">
        <f t="shared" si="82"/>
        <v>0</v>
      </c>
      <c r="J272" s="96"/>
      <c r="K272" s="99">
        <f t="shared" si="68"/>
        <v>0</v>
      </c>
      <c r="L272" s="100">
        <f>IF(ISBLANK($B272),0,VLOOKUP($B272,F_Parameter!$A$2:$B$44,2,FALSE))</f>
        <v>0</v>
      </c>
      <c r="M272" s="100">
        <f>IF(ISBLANK($B272),0,VLOOKUP($B272,F_Parameter!$A$2:$C$44,3,FALSE))</f>
        <v>0</v>
      </c>
      <c r="N272" s="101">
        <f t="shared" si="83"/>
        <v>0</v>
      </c>
      <c r="O272" s="101">
        <f t="shared" si="76"/>
        <v>0</v>
      </c>
      <c r="P272" s="101">
        <f t="shared" si="77"/>
        <v>0</v>
      </c>
      <c r="Q272" s="101">
        <f t="shared" si="78"/>
        <v>0</v>
      </c>
      <c r="R272" s="101">
        <f t="shared" si="79"/>
        <v>0</v>
      </c>
      <c r="S272" s="101">
        <f t="shared" si="80"/>
        <v>0</v>
      </c>
      <c r="T272" s="101">
        <f t="shared" si="81"/>
        <v>0</v>
      </c>
      <c r="U272" s="102">
        <f t="shared" ca="1" si="23"/>
        <v>0</v>
      </c>
      <c r="V272" s="102">
        <f ca="1">IF(C272=A_Stammdaten!$B$9,$K272-$W272,OFFSET(W272,0,A_Stammdaten!$B$9-2022)-$W272)</f>
        <v>0</v>
      </c>
      <c r="W272" s="102">
        <f ca="1">IFERROR(OFFSET(W272,0,A_Stammdaten!$B$9-2021),0)</f>
        <v>0</v>
      </c>
      <c r="X272" s="102">
        <f t="shared" si="69"/>
        <v>0</v>
      </c>
      <c r="Y272" s="102">
        <f t="shared" si="70"/>
        <v>0</v>
      </c>
      <c r="Z272" s="102">
        <f t="shared" si="71"/>
        <v>0</v>
      </c>
      <c r="AA272" s="102">
        <f t="shared" si="72"/>
        <v>0</v>
      </c>
      <c r="AB272" s="102">
        <f t="shared" si="73"/>
        <v>0</v>
      </c>
      <c r="AC272" s="102">
        <f t="shared" si="74"/>
        <v>0</v>
      </c>
      <c r="AD272" s="102">
        <f t="shared" si="75"/>
        <v>0</v>
      </c>
    </row>
    <row r="273" spans="1:30" s="150" customFormat="1" ht="15" x14ac:dyDescent="0.25">
      <c r="A273" s="95"/>
      <c r="B273" s="96"/>
      <c r="C273" s="97"/>
      <c r="D273" s="98"/>
      <c r="E273" s="98"/>
      <c r="F273" s="98"/>
      <c r="G273" s="98"/>
      <c r="H273" s="98"/>
      <c r="I273" s="99">
        <f t="shared" si="82"/>
        <v>0</v>
      </c>
      <c r="J273" s="96"/>
      <c r="K273" s="99">
        <f t="shared" si="68"/>
        <v>0</v>
      </c>
      <c r="L273" s="100">
        <f>IF(ISBLANK($B273),0,VLOOKUP($B273,F_Parameter!$A$2:$B$44,2,FALSE))</f>
        <v>0</v>
      </c>
      <c r="M273" s="100">
        <f>IF(ISBLANK($B273),0,VLOOKUP($B273,F_Parameter!$A$2:$C$44,3,FALSE))</f>
        <v>0</v>
      </c>
      <c r="N273" s="101">
        <f t="shared" si="83"/>
        <v>0</v>
      </c>
      <c r="O273" s="101">
        <f t="shared" si="76"/>
        <v>0</v>
      </c>
      <c r="P273" s="101">
        <f t="shared" si="77"/>
        <v>0</v>
      </c>
      <c r="Q273" s="101">
        <f t="shared" si="78"/>
        <v>0</v>
      </c>
      <c r="R273" s="101">
        <f t="shared" si="79"/>
        <v>0</v>
      </c>
      <c r="S273" s="101">
        <f t="shared" si="80"/>
        <v>0</v>
      </c>
      <c r="T273" s="101">
        <f t="shared" si="81"/>
        <v>0</v>
      </c>
      <c r="U273" s="102">
        <f t="shared" ca="1" si="23"/>
        <v>0</v>
      </c>
      <c r="V273" s="102">
        <f ca="1">IF(C273=A_Stammdaten!$B$9,$K273-$W273,OFFSET(W273,0,A_Stammdaten!$B$9-2022)-$W273)</f>
        <v>0</v>
      </c>
      <c r="W273" s="102">
        <f ca="1">IFERROR(OFFSET(W273,0,A_Stammdaten!$B$9-2021),0)</f>
        <v>0</v>
      </c>
      <c r="X273" s="102">
        <f t="shared" si="69"/>
        <v>0</v>
      </c>
      <c r="Y273" s="102">
        <f t="shared" si="70"/>
        <v>0</v>
      </c>
      <c r="Z273" s="102">
        <f t="shared" si="71"/>
        <v>0</v>
      </c>
      <c r="AA273" s="102">
        <f t="shared" si="72"/>
        <v>0</v>
      </c>
      <c r="AB273" s="102">
        <f t="shared" si="73"/>
        <v>0</v>
      </c>
      <c r="AC273" s="102">
        <f t="shared" si="74"/>
        <v>0</v>
      </c>
      <c r="AD273" s="102">
        <f t="shared" si="75"/>
        <v>0</v>
      </c>
    </row>
    <row r="274" spans="1:30" s="150" customFormat="1" ht="15" x14ac:dyDescent="0.25">
      <c r="A274" s="95"/>
      <c r="B274" s="96"/>
      <c r="C274" s="97"/>
      <c r="D274" s="98"/>
      <c r="E274" s="98"/>
      <c r="F274" s="98"/>
      <c r="G274" s="98"/>
      <c r="H274" s="98"/>
      <c r="I274" s="99">
        <f t="shared" si="82"/>
        <v>0</v>
      </c>
      <c r="J274" s="96"/>
      <c r="K274" s="99">
        <f t="shared" si="68"/>
        <v>0</v>
      </c>
      <c r="L274" s="100">
        <f>IF(ISBLANK($B274),0,VLOOKUP($B274,F_Parameter!$A$2:$B$44,2,FALSE))</f>
        <v>0</v>
      </c>
      <c r="M274" s="100">
        <f>IF(ISBLANK($B274),0,VLOOKUP($B274,F_Parameter!$A$2:$C$44,3,FALSE))</f>
        <v>0</v>
      </c>
      <c r="N274" s="101">
        <f t="shared" si="83"/>
        <v>0</v>
      </c>
      <c r="O274" s="101">
        <f t="shared" si="76"/>
        <v>0</v>
      </c>
      <c r="P274" s="101">
        <f t="shared" si="77"/>
        <v>0</v>
      </c>
      <c r="Q274" s="101">
        <f t="shared" si="78"/>
        <v>0</v>
      </c>
      <c r="R274" s="101">
        <f t="shared" si="79"/>
        <v>0</v>
      </c>
      <c r="S274" s="101">
        <f t="shared" si="80"/>
        <v>0</v>
      </c>
      <c r="T274" s="101">
        <f t="shared" si="81"/>
        <v>0</v>
      </c>
      <c r="U274" s="102">
        <f t="shared" ca="1" si="23"/>
        <v>0</v>
      </c>
      <c r="V274" s="102">
        <f ca="1">IF(C274=A_Stammdaten!$B$9,$K274-$W274,OFFSET(W274,0,A_Stammdaten!$B$9-2022)-$W274)</f>
        <v>0</v>
      </c>
      <c r="W274" s="102">
        <f ca="1">IFERROR(OFFSET(W274,0,A_Stammdaten!$B$9-2021),0)</f>
        <v>0</v>
      </c>
      <c r="X274" s="102">
        <f t="shared" si="69"/>
        <v>0</v>
      </c>
      <c r="Y274" s="102">
        <f t="shared" si="70"/>
        <v>0</v>
      </c>
      <c r="Z274" s="102">
        <f t="shared" si="71"/>
        <v>0</v>
      </c>
      <c r="AA274" s="102">
        <f t="shared" si="72"/>
        <v>0</v>
      </c>
      <c r="AB274" s="102">
        <f t="shared" si="73"/>
        <v>0</v>
      </c>
      <c r="AC274" s="102">
        <f t="shared" si="74"/>
        <v>0</v>
      </c>
      <c r="AD274" s="102">
        <f t="shared" si="75"/>
        <v>0</v>
      </c>
    </row>
    <row r="275" spans="1:30" s="150" customFormat="1" ht="15" x14ac:dyDescent="0.25">
      <c r="A275" s="95"/>
      <c r="B275" s="96"/>
      <c r="C275" s="97"/>
      <c r="D275" s="98"/>
      <c r="E275" s="98"/>
      <c r="F275" s="98"/>
      <c r="G275" s="98"/>
      <c r="H275" s="98"/>
      <c r="I275" s="99">
        <f t="shared" si="82"/>
        <v>0</v>
      </c>
      <c r="J275" s="96"/>
      <c r="K275" s="99">
        <f t="shared" si="68"/>
        <v>0</v>
      </c>
      <c r="L275" s="100">
        <f>IF(ISBLANK($B275),0,VLOOKUP($B275,F_Parameter!$A$2:$B$44,2,FALSE))</f>
        <v>0</v>
      </c>
      <c r="M275" s="100">
        <f>IF(ISBLANK($B275),0,VLOOKUP($B275,F_Parameter!$A$2:$C$44,3,FALSE))</f>
        <v>0</v>
      </c>
      <c r="N275" s="101">
        <f t="shared" si="83"/>
        <v>0</v>
      </c>
      <c r="O275" s="101">
        <f t="shared" si="76"/>
        <v>0</v>
      </c>
      <c r="P275" s="101">
        <f t="shared" si="77"/>
        <v>0</v>
      </c>
      <c r="Q275" s="101">
        <f t="shared" si="78"/>
        <v>0</v>
      </c>
      <c r="R275" s="101">
        <f t="shared" si="79"/>
        <v>0</v>
      </c>
      <c r="S275" s="101">
        <f t="shared" si="80"/>
        <v>0</v>
      </c>
      <c r="T275" s="101">
        <f t="shared" si="81"/>
        <v>0</v>
      </c>
      <c r="U275" s="102">
        <f t="shared" ca="1" si="23"/>
        <v>0</v>
      </c>
      <c r="V275" s="102">
        <f ca="1">IF(C275=A_Stammdaten!$B$9,$K275-$W275,OFFSET(W275,0,A_Stammdaten!$B$9-2022)-$W275)</f>
        <v>0</v>
      </c>
      <c r="W275" s="102">
        <f ca="1">IFERROR(OFFSET(W275,0,A_Stammdaten!$B$9-2021),0)</f>
        <v>0</v>
      </c>
      <c r="X275" s="102">
        <f t="shared" si="69"/>
        <v>0</v>
      </c>
      <c r="Y275" s="102">
        <f t="shared" si="70"/>
        <v>0</v>
      </c>
      <c r="Z275" s="102">
        <f t="shared" si="71"/>
        <v>0</v>
      </c>
      <c r="AA275" s="102">
        <f t="shared" si="72"/>
        <v>0</v>
      </c>
      <c r="AB275" s="102">
        <f t="shared" si="73"/>
        <v>0</v>
      </c>
      <c r="AC275" s="102">
        <f t="shared" si="74"/>
        <v>0</v>
      </c>
      <c r="AD275" s="102">
        <f t="shared" si="75"/>
        <v>0</v>
      </c>
    </row>
    <row r="276" spans="1:30" s="150" customFormat="1" ht="15" x14ac:dyDescent="0.25">
      <c r="A276" s="95"/>
      <c r="B276" s="96"/>
      <c r="C276" s="97"/>
      <c r="D276" s="98"/>
      <c r="E276" s="98"/>
      <c r="F276" s="98"/>
      <c r="G276" s="98"/>
      <c r="H276" s="98"/>
      <c r="I276" s="99">
        <f t="shared" si="82"/>
        <v>0</v>
      </c>
      <c r="J276" s="96"/>
      <c r="K276" s="99">
        <f t="shared" si="68"/>
        <v>0</v>
      </c>
      <c r="L276" s="100">
        <f>IF(ISBLANK($B276),0,VLOOKUP($B276,F_Parameter!$A$2:$B$44,2,FALSE))</f>
        <v>0</v>
      </c>
      <c r="M276" s="100">
        <f>IF(ISBLANK($B276),0,VLOOKUP($B276,F_Parameter!$A$2:$C$44,3,FALSE))</f>
        <v>0</v>
      </c>
      <c r="N276" s="101">
        <f t="shared" si="83"/>
        <v>0</v>
      </c>
      <c r="O276" s="101">
        <f t="shared" si="76"/>
        <v>0</v>
      </c>
      <c r="P276" s="101">
        <f t="shared" si="77"/>
        <v>0</v>
      </c>
      <c r="Q276" s="101">
        <f t="shared" si="78"/>
        <v>0</v>
      </c>
      <c r="R276" s="101">
        <f t="shared" si="79"/>
        <v>0</v>
      </c>
      <c r="S276" s="101">
        <f t="shared" si="80"/>
        <v>0</v>
      </c>
      <c r="T276" s="101">
        <f t="shared" si="81"/>
        <v>0</v>
      </c>
      <c r="U276" s="102">
        <f t="shared" ca="1" si="23"/>
        <v>0</v>
      </c>
      <c r="V276" s="102">
        <f ca="1">IF(C276=A_Stammdaten!$B$9,$K276-$W276,OFFSET(W276,0,A_Stammdaten!$B$9-2022)-$W276)</f>
        <v>0</v>
      </c>
      <c r="W276" s="102">
        <f ca="1">IFERROR(OFFSET(W276,0,A_Stammdaten!$B$9-2021),0)</f>
        <v>0</v>
      </c>
      <c r="X276" s="102">
        <f t="shared" si="69"/>
        <v>0</v>
      </c>
      <c r="Y276" s="102">
        <f t="shared" si="70"/>
        <v>0</v>
      </c>
      <c r="Z276" s="102">
        <f t="shared" si="71"/>
        <v>0</v>
      </c>
      <c r="AA276" s="102">
        <f t="shared" si="72"/>
        <v>0</v>
      </c>
      <c r="AB276" s="102">
        <f t="shared" si="73"/>
        <v>0</v>
      </c>
      <c r="AC276" s="102">
        <f t="shared" si="74"/>
        <v>0</v>
      </c>
      <c r="AD276" s="102">
        <f t="shared" si="75"/>
        <v>0</v>
      </c>
    </row>
    <row r="277" spans="1:30" s="150" customFormat="1" ht="15" x14ac:dyDescent="0.25">
      <c r="A277" s="95"/>
      <c r="B277" s="96"/>
      <c r="C277" s="97"/>
      <c r="D277" s="98"/>
      <c r="E277" s="98"/>
      <c r="F277" s="98"/>
      <c r="G277" s="98"/>
      <c r="H277" s="98"/>
      <c r="I277" s="99">
        <f t="shared" si="82"/>
        <v>0</v>
      </c>
      <c r="J277" s="96"/>
      <c r="K277" s="99">
        <f t="shared" si="68"/>
        <v>0</v>
      </c>
      <c r="L277" s="100">
        <f>IF(ISBLANK($B277),0,VLOOKUP($B277,F_Parameter!$A$2:$B$44,2,FALSE))</f>
        <v>0</v>
      </c>
      <c r="M277" s="100">
        <f>IF(ISBLANK($B277),0,VLOOKUP($B277,F_Parameter!$A$2:$C$44,3,FALSE))</f>
        <v>0</v>
      </c>
      <c r="N277" s="101">
        <f t="shared" si="83"/>
        <v>0</v>
      </c>
      <c r="O277" s="101">
        <f t="shared" si="76"/>
        <v>0</v>
      </c>
      <c r="P277" s="101">
        <f t="shared" si="77"/>
        <v>0</v>
      </c>
      <c r="Q277" s="101">
        <f t="shared" si="78"/>
        <v>0</v>
      </c>
      <c r="R277" s="101">
        <f t="shared" si="79"/>
        <v>0</v>
      </c>
      <c r="S277" s="101">
        <f t="shared" si="80"/>
        <v>0</v>
      </c>
      <c r="T277" s="101">
        <f t="shared" si="81"/>
        <v>0</v>
      </c>
      <c r="U277" s="102">
        <f t="shared" ca="1" si="23"/>
        <v>0</v>
      </c>
      <c r="V277" s="102">
        <f ca="1">IF(C277=A_Stammdaten!$B$9,$K277-$W277,OFFSET(W277,0,A_Stammdaten!$B$9-2022)-$W277)</f>
        <v>0</v>
      </c>
      <c r="W277" s="102">
        <f ca="1">IFERROR(OFFSET(W277,0,A_Stammdaten!$B$9-2021),0)</f>
        <v>0</v>
      </c>
      <c r="X277" s="102">
        <f t="shared" si="69"/>
        <v>0</v>
      </c>
      <c r="Y277" s="102">
        <f t="shared" si="70"/>
        <v>0</v>
      </c>
      <c r="Z277" s="102">
        <f t="shared" si="71"/>
        <v>0</v>
      </c>
      <c r="AA277" s="102">
        <f t="shared" si="72"/>
        <v>0</v>
      </c>
      <c r="AB277" s="102">
        <f t="shared" si="73"/>
        <v>0</v>
      </c>
      <c r="AC277" s="102">
        <f t="shared" si="74"/>
        <v>0</v>
      </c>
      <c r="AD277" s="102">
        <f t="shared" si="75"/>
        <v>0</v>
      </c>
    </row>
    <row r="278" spans="1:30" s="150" customFormat="1" ht="15" x14ac:dyDescent="0.25">
      <c r="A278" s="95"/>
      <c r="B278" s="96"/>
      <c r="C278" s="97"/>
      <c r="D278" s="98"/>
      <c r="E278" s="98"/>
      <c r="F278" s="98"/>
      <c r="G278" s="98"/>
      <c r="H278" s="98"/>
      <c r="I278" s="99">
        <f t="shared" si="82"/>
        <v>0</v>
      </c>
      <c r="J278" s="96"/>
      <c r="K278" s="99">
        <f t="shared" si="68"/>
        <v>0</v>
      </c>
      <c r="L278" s="100">
        <f>IF(ISBLANK($B278),0,VLOOKUP($B278,F_Parameter!$A$2:$B$44,2,FALSE))</f>
        <v>0</v>
      </c>
      <c r="M278" s="100">
        <f>IF(ISBLANK($B278),0,VLOOKUP($B278,F_Parameter!$A$2:$C$44,3,FALSE))</f>
        <v>0</v>
      </c>
      <c r="N278" s="101">
        <f t="shared" si="83"/>
        <v>0</v>
      </c>
      <c r="O278" s="101">
        <f t="shared" si="76"/>
        <v>0</v>
      </c>
      <c r="P278" s="101">
        <f t="shared" si="77"/>
        <v>0</v>
      </c>
      <c r="Q278" s="101">
        <f t="shared" si="78"/>
        <v>0</v>
      </c>
      <c r="R278" s="101">
        <f t="shared" si="79"/>
        <v>0</v>
      </c>
      <c r="S278" s="101">
        <f t="shared" si="80"/>
        <v>0</v>
      </c>
      <c r="T278" s="101">
        <f t="shared" si="81"/>
        <v>0</v>
      </c>
      <c r="U278" s="102">
        <f t="shared" ca="1" si="23"/>
        <v>0</v>
      </c>
      <c r="V278" s="102">
        <f ca="1">IF(C278=A_Stammdaten!$B$9,$K278-$W278,OFFSET(W278,0,A_Stammdaten!$B$9-2022)-$W278)</f>
        <v>0</v>
      </c>
      <c r="W278" s="102">
        <f ca="1">IFERROR(OFFSET(W278,0,A_Stammdaten!$B$9-2021),0)</f>
        <v>0</v>
      </c>
      <c r="X278" s="102">
        <f t="shared" si="69"/>
        <v>0</v>
      </c>
      <c r="Y278" s="102">
        <f t="shared" si="70"/>
        <v>0</v>
      </c>
      <c r="Z278" s="102">
        <f t="shared" si="71"/>
        <v>0</v>
      </c>
      <c r="AA278" s="102">
        <f t="shared" si="72"/>
        <v>0</v>
      </c>
      <c r="AB278" s="102">
        <f t="shared" si="73"/>
        <v>0</v>
      </c>
      <c r="AC278" s="102">
        <f t="shared" si="74"/>
        <v>0</v>
      </c>
      <c r="AD278" s="102">
        <f t="shared" si="75"/>
        <v>0</v>
      </c>
    </row>
    <row r="279" spans="1:30" s="150" customFormat="1" ht="15" x14ac:dyDescent="0.25">
      <c r="A279" s="95"/>
      <c r="B279" s="96"/>
      <c r="C279" s="97"/>
      <c r="D279" s="98"/>
      <c r="E279" s="98"/>
      <c r="F279" s="98"/>
      <c r="G279" s="98"/>
      <c r="H279" s="98"/>
      <c r="I279" s="99">
        <f t="shared" si="82"/>
        <v>0</v>
      </c>
      <c r="J279" s="96"/>
      <c r="K279" s="99">
        <f t="shared" si="68"/>
        <v>0</v>
      </c>
      <c r="L279" s="100">
        <f>IF(ISBLANK($B279),0,VLOOKUP($B279,F_Parameter!$A$2:$B$44,2,FALSE))</f>
        <v>0</v>
      </c>
      <c r="M279" s="100">
        <f>IF(ISBLANK($B279),0,VLOOKUP($B279,F_Parameter!$A$2:$C$44,3,FALSE))</f>
        <v>0</v>
      </c>
      <c r="N279" s="101">
        <f t="shared" si="83"/>
        <v>0</v>
      </c>
      <c r="O279" s="101">
        <f t="shared" si="76"/>
        <v>0</v>
      </c>
      <c r="P279" s="101">
        <f t="shared" si="77"/>
        <v>0</v>
      </c>
      <c r="Q279" s="101">
        <f t="shared" si="78"/>
        <v>0</v>
      </c>
      <c r="R279" s="101">
        <f t="shared" si="79"/>
        <v>0</v>
      </c>
      <c r="S279" s="101">
        <f t="shared" si="80"/>
        <v>0</v>
      </c>
      <c r="T279" s="101">
        <f t="shared" si="81"/>
        <v>0</v>
      </c>
      <c r="U279" s="102">
        <f t="shared" ca="1" si="23"/>
        <v>0</v>
      </c>
      <c r="V279" s="102">
        <f ca="1">IF(C279=A_Stammdaten!$B$9,$K279-$W279,OFFSET(W279,0,A_Stammdaten!$B$9-2022)-$W279)</f>
        <v>0</v>
      </c>
      <c r="W279" s="102">
        <f ca="1">IFERROR(OFFSET(W279,0,A_Stammdaten!$B$9-2021),0)</f>
        <v>0</v>
      </c>
      <c r="X279" s="102">
        <f t="shared" si="69"/>
        <v>0</v>
      </c>
      <c r="Y279" s="102">
        <f t="shared" si="70"/>
        <v>0</v>
      </c>
      <c r="Z279" s="102">
        <f t="shared" si="71"/>
        <v>0</v>
      </c>
      <c r="AA279" s="102">
        <f t="shared" si="72"/>
        <v>0</v>
      </c>
      <c r="AB279" s="102">
        <f t="shared" si="73"/>
        <v>0</v>
      </c>
      <c r="AC279" s="102">
        <f t="shared" si="74"/>
        <v>0</v>
      </c>
      <c r="AD279" s="102">
        <f t="shared" si="75"/>
        <v>0</v>
      </c>
    </row>
    <row r="280" spans="1:30" s="150" customFormat="1" ht="15" x14ac:dyDescent="0.25">
      <c r="A280" s="95"/>
      <c r="B280" s="96"/>
      <c r="C280" s="97"/>
      <c r="D280" s="98"/>
      <c r="E280" s="98"/>
      <c r="F280" s="98"/>
      <c r="G280" s="98"/>
      <c r="H280" s="98"/>
      <c r="I280" s="99">
        <f t="shared" si="82"/>
        <v>0</v>
      </c>
      <c r="J280" s="96"/>
      <c r="K280" s="99">
        <f t="shared" si="68"/>
        <v>0</v>
      </c>
      <c r="L280" s="100">
        <f>IF(ISBLANK($B280),0,VLOOKUP($B280,F_Parameter!$A$2:$B$44,2,FALSE))</f>
        <v>0</v>
      </c>
      <c r="M280" s="100">
        <f>IF(ISBLANK($B280),0,VLOOKUP($B280,F_Parameter!$A$2:$C$44,3,FALSE))</f>
        <v>0</v>
      </c>
      <c r="N280" s="101">
        <f t="shared" si="83"/>
        <v>0</v>
      </c>
      <c r="O280" s="101">
        <f t="shared" si="76"/>
        <v>0</v>
      </c>
      <c r="P280" s="101">
        <f t="shared" si="77"/>
        <v>0</v>
      </c>
      <c r="Q280" s="101">
        <f t="shared" si="78"/>
        <v>0</v>
      </c>
      <c r="R280" s="101">
        <f t="shared" si="79"/>
        <v>0</v>
      </c>
      <c r="S280" s="101">
        <f t="shared" si="80"/>
        <v>0</v>
      </c>
      <c r="T280" s="101">
        <f t="shared" si="81"/>
        <v>0</v>
      </c>
      <c r="U280" s="102">
        <f t="shared" ca="1" si="23"/>
        <v>0</v>
      </c>
      <c r="V280" s="102">
        <f ca="1">IF(C280=A_Stammdaten!$B$9,$K280-$W280,OFFSET(W280,0,A_Stammdaten!$B$9-2022)-$W280)</f>
        <v>0</v>
      </c>
      <c r="W280" s="102">
        <f ca="1">IFERROR(OFFSET(W280,0,A_Stammdaten!$B$9-2021),0)</f>
        <v>0</v>
      </c>
      <c r="X280" s="102">
        <f t="shared" si="69"/>
        <v>0</v>
      </c>
      <c r="Y280" s="102">
        <f t="shared" si="70"/>
        <v>0</v>
      </c>
      <c r="Z280" s="102">
        <f t="shared" si="71"/>
        <v>0</v>
      </c>
      <c r="AA280" s="102">
        <f t="shared" si="72"/>
        <v>0</v>
      </c>
      <c r="AB280" s="102">
        <f t="shared" si="73"/>
        <v>0</v>
      </c>
      <c r="AC280" s="102">
        <f t="shared" si="74"/>
        <v>0</v>
      </c>
      <c r="AD280" s="102">
        <f t="shared" si="75"/>
        <v>0</v>
      </c>
    </row>
    <row r="281" spans="1:30" s="150" customFormat="1" ht="15" x14ac:dyDescent="0.25">
      <c r="A281" s="95"/>
      <c r="B281" s="96"/>
      <c r="C281" s="97"/>
      <c r="D281" s="98"/>
      <c r="E281" s="98"/>
      <c r="F281" s="98"/>
      <c r="G281" s="98"/>
      <c r="H281" s="98"/>
      <c r="I281" s="99">
        <f t="shared" si="82"/>
        <v>0</v>
      </c>
      <c r="J281" s="96"/>
      <c r="K281" s="99">
        <f t="shared" si="68"/>
        <v>0</v>
      </c>
      <c r="L281" s="100">
        <f>IF(ISBLANK($B281),0,VLOOKUP($B281,F_Parameter!$A$2:$B$44,2,FALSE))</f>
        <v>0</v>
      </c>
      <c r="M281" s="100">
        <f>IF(ISBLANK($B281),0,VLOOKUP($B281,F_Parameter!$A$2:$C$44,3,FALSE))</f>
        <v>0</v>
      </c>
      <c r="N281" s="101">
        <f t="shared" si="83"/>
        <v>0</v>
      </c>
      <c r="O281" s="101">
        <f t="shared" si="76"/>
        <v>0</v>
      </c>
      <c r="P281" s="101">
        <f t="shared" si="77"/>
        <v>0</v>
      </c>
      <c r="Q281" s="101">
        <f t="shared" si="78"/>
        <v>0</v>
      </c>
      <c r="R281" s="101">
        <f t="shared" si="79"/>
        <v>0</v>
      </c>
      <c r="S281" s="101">
        <f t="shared" si="80"/>
        <v>0</v>
      </c>
      <c r="T281" s="101">
        <f t="shared" si="81"/>
        <v>0</v>
      </c>
      <c r="U281" s="102">
        <f t="shared" ca="1" si="23"/>
        <v>0</v>
      </c>
      <c r="V281" s="102">
        <f ca="1">IF(C281=A_Stammdaten!$B$9,$K281-$W281,OFFSET(W281,0,A_Stammdaten!$B$9-2022)-$W281)</f>
        <v>0</v>
      </c>
      <c r="W281" s="102">
        <f ca="1">IFERROR(OFFSET(W281,0,A_Stammdaten!$B$9-2021),0)</f>
        <v>0</v>
      </c>
      <c r="X281" s="102">
        <f t="shared" si="69"/>
        <v>0</v>
      </c>
      <c r="Y281" s="102">
        <f t="shared" si="70"/>
        <v>0</v>
      </c>
      <c r="Z281" s="102">
        <f t="shared" si="71"/>
        <v>0</v>
      </c>
      <c r="AA281" s="102">
        <f t="shared" si="72"/>
        <v>0</v>
      </c>
      <c r="AB281" s="102">
        <f t="shared" si="73"/>
        <v>0</v>
      </c>
      <c r="AC281" s="102">
        <f t="shared" si="74"/>
        <v>0</v>
      </c>
      <c r="AD281" s="102">
        <f t="shared" si="75"/>
        <v>0</v>
      </c>
    </row>
    <row r="282" spans="1:30" s="150" customFormat="1" ht="15" x14ac:dyDescent="0.25">
      <c r="A282" s="95"/>
      <c r="B282" s="96"/>
      <c r="C282" s="97"/>
      <c r="D282" s="98"/>
      <c r="E282" s="98"/>
      <c r="F282" s="98"/>
      <c r="G282" s="98"/>
      <c r="H282" s="98"/>
      <c r="I282" s="99">
        <f t="shared" si="82"/>
        <v>0</v>
      </c>
      <c r="J282" s="96"/>
      <c r="K282" s="99">
        <f t="shared" si="68"/>
        <v>0</v>
      </c>
      <c r="L282" s="100">
        <f>IF(ISBLANK($B282),0,VLOOKUP($B282,F_Parameter!$A$2:$B$44,2,FALSE))</f>
        <v>0</v>
      </c>
      <c r="M282" s="100">
        <f>IF(ISBLANK($B282),0,VLOOKUP($B282,F_Parameter!$A$2:$C$44,3,FALSE))</f>
        <v>0</v>
      </c>
      <c r="N282" s="101">
        <f t="shared" si="83"/>
        <v>0</v>
      </c>
      <c r="O282" s="101">
        <f t="shared" si="76"/>
        <v>0</v>
      </c>
      <c r="P282" s="101">
        <f t="shared" si="77"/>
        <v>0</v>
      </c>
      <c r="Q282" s="101">
        <f t="shared" si="78"/>
        <v>0</v>
      </c>
      <c r="R282" s="101">
        <f t="shared" si="79"/>
        <v>0</v>
      </c>
      <c r="S282" s="101">
        <f t="shared" si="80"/>
        <v>0</v>
      </c>
      <c r="T282" s="101">
        <f t="shared" si="81"/>
        <v>0</v>
      </c>
      <c r="U282" s="102">
        <f t="shared" ca="1" si="23"/>
        <v>0</v>
      </c>
      <c r="V282" s="102">
        <f ca="1">IF(C282=A_Stammdaten!$B$9,$K282-$W282,OFFSET(W282,0,A_Stammdaten!$B$9-2022)-$W282)</f>
        <v>0</v>
      </c>
      <c r="W282" s="102">
        <f ca="1">IFERROR(OFFSET(W282,0,A_Stammdaten!$B$9-2021),0)</f>
        <v>0</v>
      </c>
      <c r="X282" s="102">
        <f t="shared" si="69"/>
        <v>0</v>
      </c>
      <c r="Y282" s="102">
        <f t="shared" si="70"/>
        <v>0</v>
      </c>
      <c r="Z282" s="102">
        <f t="shared" si="71"/>
        <v>0</v>
      </c>
      <c r="AA282" s="102">
        <f t="shared" si="72"/>
        <v>0</v>
      </c>
      <c r="AB282" s="102">
        <f t="shared" si="73"/>
        <v>0</v>
      </c>
      <c r="AC282" s="102">
        <f t="shared" si="74"/>
        <v>0</v>
      </c>
      <c r="AD282" s="102">
        <f t="shared" si="75"/>
        <v>0</v>
      </c>
    </row>
    <row r="283" spans="1:30" s="150" customFormat="1" ht="15" x14ac:dyDescent="0.25">
      <c r="A283" s="95"/>
      <c r="B283" s="96"/>
      <c r="C283" s="97"/>
      <c r="D283" s="98"/>
      <c r="E283" s="98"/>
      <c r="F283" s="98"/>
      <c r="G283" s="98"/>
      <c r="H283" s="98"/>
      <c r="I283" s="99">
        <f t="shared" si="82"/>
        <v>0</v>
      </c>
      <c r="J283" s="96"/>
      <c r="K283" s="99">
        <f t="shared" si="68"/>
        <v>0</v>
      </c>
      <c r="L283" s="100">
        <f>IF(ISBLANK($B283),0,VLOOKUP($B283,F_Parameter!$A$2:$B$44,2,FALSE))</f>
        <v>0</v>
      </c>
      <c r="M283" s="100">
        <f>IF(ISBLANK($B283),0,VLOOKUP($B283,F_Parameter!$A$2:$C$44,3,FALSE))</f>
        <v>0</v>
      </c>
      <c r="N283" s="101">
        <f t="shared" si="83"/>
        <v>0</v>
      </c>
      <c r="O283" s="101">
        <f t="shared" si="76"/>
        <v>0</v>
      </c>
      <c r="P283" s="101">
        <f t="shared" si="77"/>
        <v>0</v>
      </c>
      <c r="Q283" s="101">
        <f t="shared" si="78"/>
        <v>0</v>
      </c>
      <c r="R283" s="101">
        <f t="shared" si="79"/>
        <v>0</v>
      </c>
      <c r="S283" s="101">
        <f t="shared" si="80"/>
        <v>0</v>
      </c>
      <c r="T283" s="101">
        <f t="shared" si="81"/>
        <v>0</v>
      </c>
      <c r="U283" s="102">
        <f t="shared" ca="1" si="23"/>
        <v>0</v>
      </c>
      <c r="V283" s="102">
        <f ca="1">IF(C283=A_Stammdaten!$B$9,$K283-$W283,OFFSET(W283,0,A_Stammdaten!$B$9-2022)-$W283)</f>
        <v>0</v>
      </c>
      <c r="W283" s="102">
        <f ca="1">IFERROR(OFFSET(W283,0,A_Stammdaten!$B$9-2021),0)</f>
        <v>0</v>
      </c>
      <c r="X283" s="102">
        <f t="shared" si="69"/>
        <v>0</v>
      </c>
      <c r="Y283" s="102">
        <f t="shared" si="70"/>
        <v>0</v>
      </c>
      <c r="Z283" s="102">
        <f t="shared" si="71"/>
        <v>0</v>
      </c>
      <c r="AA283" s="102">
        <f t="shared" si="72"/>
        <v>0</v>
      </c>
      <c r="AB283" s="102">
        <f t="shared" si="73"/>
        <v>0</v>
      </c>
      <c r="AC283" s="102">
        <f t="shared" si="74"/>
        <v>0</v>
      </c>
      <c r="AD283" s="102">
        <f t="shared" si="75"/>
        <v>0</v>
      </c>
    </row>
    <row r="284" spans="1:30" s="150" customFormat="1" ht="15" x14ac:dyDescent="0.25">
      <c r="A284" s="95"/>
      <c r="B284" s="96"/>
      <c r="C284" s="97"/>
      <c r="D284" s="98"/>
      <c r="E284" s="98"/>
      <c r="F284" s="98"/>
      <c r="G284" s="98"/>
      <c r="H284" s="98"/>
      <c r="I284" s="99">
        <f t="shared" si="82"/>
        <v>0</v>
      </c>
      <c r="J284" s="96"/>
      <c r="K284" s="99">
        <f t="shared" si="68"/>
        <v>0</v>
      </c>
      <c r="L284" s="100">
        <f>IF(ISBLANK($B284),0,VLOOKUP($B284,F_Parameter!$A$2:$B$44,2,FALSE))</f>
        <v>0</v>
      </c>
      <c r="M284" s="100">
        <f>IF(ISBLANK($B284),0,VLOOKUP($B284,F_Parameter!$A$2:$C$44,3,FALSE))</f>
        <v>0</v>
      </c>
      <c r="N284" s="101">
        <f t="shared" si="83"/>
        <v>0</v>
      </c>
      <c r="O284" s="101">
        <f t="shared" si="76"/>
        <v>0</v>
      </c>
      <c r="P284" s="101">
        <f t="shared" si="77"/>
        <v>0</v>
      </c>
      <c r="Q284" s="101">
        <f t="shared" si="78"/>
        <v>0</v>
      </c>
      <c r="R284" s="101">
        <f t="shared" si="79"/>
        <v>0</v>
      </c>
      <c r="S284" s="101">
        <f t="shared" si="80"/>
        <v>0</v>
      </c>
      <c r="T284" s="101">
        <f t="shared" si="81"/>
        <v>0</v>
      </c>
      <c r="U284" s="102">
        <f t="shared" ca="1" si="23"/>
        <v>0</v>
      </c>
      <c r="V284" s="102">
        <f ca="1">IF(C284=A_Stammdaten!$B$9,$K284-$W284,OFFSET(W284,0,A_Stammdaten!$B$9-2022)-$W284)</f>
        <v>0</v>
      </c>
      <c r="W284" s="102">
        <f ca="1">IFERROR(OFFSET(W284,0,A_Stammdaten!$B$9-2021),0)</f>
        <v>0</v>
      </c>
      <c r="X284" s="102">
        <f t="shared" si="69"/>
        <v>0</v>
      </c>
      <c r="Y284" s="102">
        <f t="shared" si="70"/>
        <v>0</v>
      </c>
      <c r="Z284" s="102">
        <f t="shared" si="71"/>
        <v>0</v>
      </c>
      <c r="AA284" s="102">
        <f t="shared" si="72"/>
        <v>0</v>
      </c>
      <c r="AB284" s="102">
        <f t="shared" si="73"/>
        <v>0</v>
      </c>
      <c r="AC284" s="102">
        <f t="shared" si="74"/>
        <v>0</v>
      </c>
      <c r="AD284" s="102">
        <f t="shared" si="75"/>
        <v>0</v>
      </c>
    </row>
    <row r="285" spans="1:30" s="150" customFormat="1" ht="15" x14ac:dyDescent="0.25">
      <c r="A285" s="95"/>
      <c r="B285" s="96"/>
      <c r="C285" s="97"/>
      <c r="D285" s="98"/>
      <c r="E285" s="98"/>
      <c r="F285" s="98"/>
      <c r="G285" s="98"/>
      <c r="H285" s="98"/>
      <c r="I285" s="99">
        <f t="shared" si="82"/>
        <v>0</v>
      </c>
      <c r="J285" s="96"/>
      <c r="K285" s="99">
        <f t="shared" si="68"/>
        <v>0</v>
      </c>
      <c r="L285" s="100">
        <f>IF(ISBLANK($B285),0,VLOOKUP($B285,F_Parameter!$A$2:$B$44,2,FALSE))</f>
        <v>0</v>
      </c>
      <c r="M285" s="100">
        <f>IF(ISBLANK($B285),0,VLOOKUP($B285,F_Parameter!$A$2:$C$44,3,FALSE))</f>
        <v>0</v>
      </c>
      <c r="N285" s="101">
        <f t="shared" si="83"/>
        <v>0</v>
      </c>
      <c r="O285" s="101">
        <f t="shared" si="76"/>
        <v>0</v>
      </c>
      <c r="P285" s="101">
        <f t="shared" si="77"/>
        <v>0</v>
      </c>
      <c r="Q285" s="101">
        <f t="shared" si="78"/>
        <v>0</v>
      </c>
      <c r="R285" s="101">
        <f t="shared" si="79"/>
        <v>0</v>
      </c>
      <c r="S285" s="101">
        <f t="shared" si="80"/>
        <v>0</v>
      </c>
      <c r="T285" s="101">
        <f t="shared" si="81"/>
        <v>0</v>
      </c>
      <c r="U285" s="102">
        <f t="shared" ca="1" si="23"/>
        <v>0</v>
      </c>
      <c r="V285" s="102">
        <f ca="1">IF(C285=A_Stammdaten!$B$9,$K285-$W285,OFFSET(W285,0,A_Stammdaten!$B$9-2022)-$W285)</f>
        <v>0</v>
      </c>
      <c r="W285" s="102">
        <f ca="1">IFERROR(OFFSET(W285,0,A_Stammdaten!$B$9-2021),0)</f>
        <v>0</v>
      </c>
      <c r="X285" s="102">
        <f t="shared" si="69"/>
        <v>0</v>
      </c>
      <c r="Y285" s="102">
        <f t="shared" si="70"/>
        <v>0</v>
      </c>
      <c r="Z285" s="102">
        <f t="shared" si="71"/>
        <v>0</v>
      </c>
      <c r="AA285" s="102">
        <f t="shared" si="72"/>
        <v>0</v>
      </c>
      <c r="AB285" s="102">
        <f t="shared" si="73"/>
        <v>0</v>
      </c>
      <c r="AC285" s="102">
        <f t="shared" si="74"/>
        <v>0</v>
      </c>
      <c r="AD285" s="102">
        <f t="shared" si="75"/>
        <v>0</v>
      </c>
    </row>
    <row r="286" spans="1:30" s="150" customFormat="1" ht="15" x14ac:dyDescent="0.25">
      <c r="A286" s="95"/>
      <c r="B286" s="96"/>
      <c r="C286" s="97"/>
      <c r="D286" s="98"/>
      <c r="E286" s="98"/>
      <c r="F286" s="98"/>
      <c r="G286" s="98"/>
      <c r="H286" s="98"/>
      <c r="I286" s="99">
        <f t="shared" si="82"/>
        <v>0</v>
      </c>
      <c r="J286" s="96"/>
      <c r="K286" s="99">
        <f t="shared" si="68"/>
        <v>0</v>
      </c>
      <c r="L286" s="100">
        <f>IF(ISBLANK($B286),0,VLOOKUP($B286,F_Parameter!$A$2:$B$44,2,FALSE))</f>
        <v>0</v>
      </c>
      <c r="M286" s="100">
        <f>IF(ISBLANK($B286),0,VLOOKUP($B286,F_Parameter!$A$2:$C$44,3,FALSE))</f>
        <v>0</v>
      </c>
      <c r="N286" s="101">
        <f t="shared" si="83"/>
        <v>0</v>
      </c>
      <c r="O286" s="101">
        <f t="shared" si="76"/>
        <v>0</v>
      </c>
      <c r="P286" s="101">
        <f t="shared" si="77"/>
        <v>0</v>
      </c>
      <c r="Q286" s="101">
        <f t="shared" si="78"/>
        <v>0</v>
      </c>
      <c r="R286" s="101">
        <f t="shared" si="79"/>
        <v>0</v>
      </c>
      <c r="S286" s="101">
        <f t="shared" si="80"/>
        <v>0</v>
      </c>
      <c r="T286" s="101">
        <f t="shared" si="81"/>
        <v>0</v>
      </c>
      <c r="U286" s="102">
        <f t="shared" ca="1" si="23"/>
        <v>0</v>
      </c>
      <c r="V286" s="102">
        <f ca="1">IF(C286=A_Stammdaten!$B$9,$K286-$W286,OFFSET(W286,0,A_Stammdaten!$B$9-2022)-$W286)</f>
        <v>0</v>
      </c>
      <c r="W286" s="102">
        <f ca="1">IFERROR(OFFSET(W286,0,A_Stammdaten!$B$9-2021),0)</f>
        <v>0</v>
      </c>
      <c r="X286" s="102">
        <f t="shared" si="69"/>
        <v>0</v>
      </c>
      <c r="Y286" s="102">
        <f t="shared" si="70"/>
        <v>0</v>
      </c>
      <c r="Z286" s="102">
        <f t="shared" si="71"/>
        <v>0</v>
      </c>
      <c r="AA286" s="102">
        <f t="shared" si="72"/>
        <v>0</v>
      </c>
      <c r="AB286" s="102">
        <f t="shared" si="73"/>
        <v>0</v>
      </c>
      <c r="AC286" s="102">
        <f t="shared" si="74"/>
        <v>0</v>
      </c>
      <c r="AD286" s="102">
        <f t="shared" si="75"/>
        <v>0</v>
      </c>
    </row>
    <row r="287" spans="1:30" s="150" customFormat="1" ht="15" x14ac:dyDescent="0.25">
      <c r="A287" s="95"/>
      <c r="B287" s="96"/>
      <c r="C287" s="97"/>
      <c r="D287" s="98"/>
      <c r="E287" s="98"/>
      <c r="F287" s="98"/>
      <c r="G287" s="98"/>
      <c r="H287" s="98"/>
      <c r="I287" s="99">
        <f t="shared" si="82"/>
        <v>0</v>
      </c>
      <c r="J287" s="96"/>
      <c r="K287" s="99">
        <f t="shared" si="68"/>
        <v>0</v>
      </c>
      <c r="L287" s="100">
        <f>IF(ISBLANK($B287),0,VLOOKUP($B287,F_Parameter!$A$2:$B$44,2,FALSE))</f>
        <v>0</v>
      </c>
      <c r="M287" s="100">
        <f>IF(ISBLANK($B287),0,VLOOKUP($B287,F_Parameter!$A$2:$C$44,3,FALSE))</f>
        <v>0</v>
      </c>
      <c r="N287" s="101">
        <f t="shared" si="83"/>
        <v>0</v>
      </c>
      <c r="O287" s="101">
        <f t="shared" si="76"/>
        <v>0</v>
      </c>
      <c r="P287" s="101">
        <f t="shared" si="77"/>
        <v>0</v>
      </c>
      <c r="Q287" s="101">
        <f t="shared" si="78"/>
        <v>0</v>
      </c>
      <c r="R287" s="101">
        <f t="shared" si="79"/>
        <v>0</v>
      </c>
      <c r="S287" s="101">
        <f t="shared" si="80"/>
        <v>0</v>
      </c>
      <c r="T287" s="101">
        <f t="shared" si="81"/>
        <v>0</v>
      </c>
      <c r="U287" s="102">
        <f t="shared" ca="1" si="23"/>
        <v>0</v>
      </c>
      <c r="V287" s="102">
        <f ca="1">IF(C287=A_Stammdaten!$B$9,$K287-$W287,OFFSET(W287,0,A_Stammdaten!$B$9-2022)-$W287)</f>
        <v>0</v>
      </c>
      <c r="W287" s="102">
        <f ca="1">IFERROR(OFFSET(W287,0,A_Stammdaten!$B$9-2021),0)</f>
        <v>0</v>
      </c>
      <c r="X287" s="102">
        <f t="shared" si="69"/>
        <v>0</v>
      </c>
      <c r="Y287" s="102">
        <f t="shared" si="70"/>
        <v>0</v>
      </c>
      <c r="Z287" s="102">
        <f t="shared" si="71"/>
        <v>0</v>
      </c>
      <c r="AA287" s="102">
        <f t="shared" si="72"/>
        <v>0</v>
      </c>
      <c r="AB287" s="102">
        <f t="shared" si="73"/>
        <v>0</v>
      </c>
      <c r="AC287" s="102">
        <f t="shared" si="74"/>
        <v>0</v>
      </c>
      <c r="AD287" s="102">
        <f t="shared" si="75"/>
        <v>0</v>
      </c>
    </row>
    <row r="288" spans="1:30" s="150" customFormat="1" ht="15" x14ac:dyDescent="0.25">
      <c r="A288" s="95"/>
      <c r="B288" s="96"/>
      <c r="C288" s="97"/>
      <c r="D288" s="98"/>
      <c r="E288" s="98"/>
      <c r="F288" s="98"/>
      <c r="G288" s="98"/>
      <c r="H288" s="98"/>
      <c r="I288" s="99">
        <f t="shared" si="82"/>
        <v>0</v>
      </c>
      <c r="J288" s="96"/>
      <c r="K288" s="99">
        <f t="shared" si="68"/>
        <v>0</v>
      </c>
      <c r="L288" s="100">
        <f>IF(ISBLANK($B288),0,VLOOKUP($B288,F_Parameter!$A$2:$B$44,2,FALSE))</f>
        <v>0</v>
      </c>
      <c r="M288" s="100">
        <f>IF(ISBLANK($B288),0,VLOOKUP($B288,F_Parameter!$A$2:$C$44,3,FALSE))</f>
        <v>0</v>
      </c>
      <c r="N288" s="101">
        <f t="shared" si="83"/>
        <v>0</v>
      </c>
      <c r="O288" s="101">
        <f t="shared" si="76"/>
        <v>0</v>
      </c>
      <c r="P288" s="101">
        <f t="shared" si="77"/>
        <v>0</v>
      </c>
      <c r="Q288" s="101">
        <f t="shared" si="78"/>
        <v>0</v>
      </c>
      <c r="R288" s="101">
        <f t="shared" si="79"/>
        <v>0</v>
      </c>
      <c r="S288" s="101">
        <f t="shared" si="80"/>
        <v>0</v>
      </c>
      <c r="T288" s="101">
        <f t="shared" si="81"/>
        <v>0</v>
      </c>
      <c r="U288" s="102">
        <f t="shared" ca="1" si="23"/>
        <v>0</v>
      </c>
      <c r="V288" s="102">
        <f ca="1">IF(C288=A_Stammdaten!$B$9,$K288-$W288,OFFSET(W288,0,A_Stammdaten!$B$9-2022)-$W288)</f>
        <v>0</v>
      </c>
      <c r="W288" s="102">
        <f ca="1">IFERROR(OFFSET(W288,0,A_Stammdaten!$B$9-2021),0)</f>
        <v>0</v>
      </c>
      <c r="X288" s="102">
        <f t="shared" si="69"/>
        <v>0</v>
      </c>
      <c r="Y288" s="102">
        <f t="shared" si="70"/>
        <v>0</v>
      </c>
      <c r="Z288" s="102">
        <f t="shared" si="71"/>
        <v>0</v>
      </c>
      <c r="AA288" s="102">
        <f t="shared" si="72"/>
        <v>0</v>
      </c>
      <c r="AB288" s="102">
        <f t="shared" si="73"/>
        <v>0</v>
      </c>
      <c r="AC288" s="102">
        <f t="shared" si="74"/>
        <v>0</v>
      </c>
      <c r="AD288" s="102">
        <f t="shared" si="75"/>
        <v>0</v>
      </c>
    </row>
    <row r="289" spans="1:30" s="150" customFormat="1" ht="15" x14ac:dyDescent="0.25">
      <c r="A289" s="95"/>
      <c r="B289" s="96"/>
      <c r="C289" s="97"/>
      <c r="D289" s="98"/>
      <c r="E289" s="98"/>
      <c r="F289" s="98"/>
      <c r="G289" s="98"/>
      <c r="H289" s="98"/>
      <c r="I289" s="99">
        <f t="shared" si="82"/>
        <v>0</v>
      </c>
      <c r="J289" s="96"/>
      <c r="K289" s="99">
        <f t="shared" si="68"/>
        <v>0</v>
      </c>
      <c r="L289" s="100">
        <f>IF(ISBLANK($B289),0,VLOOKUP($B289,F_Parameter!$A$2:$B$44,2,FALSE))</f>
        <v>0</v>
      </c>
      <c r="M289" s="100">
        <f>IF(ISBLANK($B289),0,VLOOKUP($B289,F_Parameter!$A$2:$C$44,3,FALSE))</f>
        <v>0</v>
      </c>
      <c r="N289" s="101">
        <f t="shared" si="83"/>
        <v>0</v>
      </c>
      <c r="O289" s="101">
        <f t="shared" si="76"/>
        <v>0</v>
      </c>
      <c r="P289" s="101">
        <f t="shared" si="77"/>
        <v>0</v>
      </c>
      <c r="Q289" s="101">
        <f t="shared" si="78"/>
        <v>0</v>
      </c>
      <c r="R289" s="101">
        <f t="shared" si="79"/>
        <v>0</v>
      </c>
      <c r="S289" s="101">
        <f t="shared" si="80"/>
        <v>0</v>
      </c>
      <c r="T289" s="101">
        <f t="shared" si="81"/>
        <v>0</v>
      </c>
      <c r="U289" s="102">
        <f t="shared" ca="1" si="23"/>
        <v>0</v>
      </c>
      <c r="V289" s="102">
        <f ca="1">IF(C289=A_Stammdaten!$B$9,$K289-$W289,OFFSET(W289,0,A_Stammdaten!$B$9-2022)-$W289)</f>
        <v>0</v>
      </c>
      <c r="W289" s="102">
        <f ca="1">IFERROR(OFFSET(W289,0,A_Stammdaten!$B$9-2021),0)</f>
        <v>0</v>
      </c>
      <c r="X289" s="102">
        <f t="shared" si="69"/>
        <v>0</v>
      </c>
      <c r="Y289" s="102">
        <f t="shared" si="70"/>
        <v>0</v>
      </c>
      <c r="Z289" s="102">
        <f t="shared" si="71"/>
        <v>0</v>
      </c>
      <c r="AA289" s="102">
        <f t="shared" si="72"/>
        <v>0</v>
      </c>
      <c r="AB289" s="102">
        <f t="shared" si="73"/>
        <v>0</v>
      </c>
      <c r="AC289" s="102">
        <f t="shared" si="74"/>
        <v>0</v>
      </c>
      <c r="AD289" s="102">
        <f t="shared" si="75"/>
        <v>0</v>
      </c>
    </row>
    <row r="290" spans="1:30" s="150" customFormat="1" ht="15" x14ac:dyDescent="0.25">
      <c r="A290" s="95"/>
      <c r="B290" s="96"/>
      <c r="C290" s="97"/>
      <c r="D290" s="98"/>
      <c r="E290" s="98"/>
      <c r="F290" s="98"/>
      <c r="G290" s="98"/>
      <c r="H290" s="98"/>
      <c r="I290" s="99">
        <f t="shared" si="82"/>
        <v>0</v>
      </c>
      <c r="J290" s="96"/>
      <c r="K290" s="99">
        <f t="shared" si="68"/>
        <v>0</v>
      </c>
      <c r="L290" s="100">
        <f>IF(ISBLANK($B290),0,VLOOKUP($B290,F_Parameter!$A$2:$B$44,2,FALSE))</f>
        <v>0</v>
      </c>
      <c r="M290" s="100">
        <f>IF(ISBLANK($B290),0,VLOOKUP($B290,F_Parameter!$A$2:$C$44,3,FALSE))</f>
        <v>0</v>
      </c>
      <c r="N290" s="101">
        <f t="shared" si="83"/>
        <v>0</v>
      </c>
      <c r="O290" s="101">
        <f t="shared" si="76"/>
        <v>0</v>
      </c>
      <c r="P290" s="101">
        <f t="shared" si="77"/>
        <v>0</v>
      </c>
      <c r="Q290" s="101">
        <f t="shared" si="78"/>
        <v>0</v>
      </c>
      <c r="R290" s="101">
        <f t="shared" si="79"/>
        <v>0</v>
      </c>
      <c r="S290" s="101">
        <f t="shared" si="80"/>
        <v>0</v>
      </c>
      <c r="T290" s="101">
        <f t="shared" si="81"/>
        <v>0</v>
      </c>
      <c r="U290" s="102">
        <f t="shared" ca="1" si="23"/>
        <v>0</v>
      </c>
      <c r="V290" s="102">
        <f ca="1">IF(C290=A_Stammdaten!$B$9,$K290-$W290,OFFSET(W290,0,A_Stammdaten!$B$9-2022)-$W290)</f>
        <v>0</v>
      </c>
      <c r="W290" s="102">
        <f ca="1">IFERROR(OFFSET(W290,0,A_Stammdaten!$B$9-2021),0)</f>
        <v>0</v>
      </c>
      <c r="X290" s="102">
        <f t="shared" si="69"/>
        <v>0</v>
      </c>
      <c r="Y290" s="102">
        <f t="shared" si="70"/>
        <v>0</v>
      </c>
      <c r="Z290" s="102">
        <f t="shared" si="71"/>
        <v>0</v>
      </c>
      <c r="AA290" s="102">
        <f t="shared" si="72"/>
        <v>0</v>
      </c>
      <c r="AB290" s="102">
        <f t="shared" si="73"/>
        <v>0</v>
      </c>
      <c r="AC290" s="102">
        <f t="shared" si="74"/>
        <v>0</v>
      </c>
      <c r="AD290" s="102">
        <f t="shared" si="75"/>
        <v>0</v>
      </c>
    </row>
    <row r="291" spans="1:30" s="150" customFormat="1" ht="15" x14ac:dyDescent="0.25">
      <c r="A291" s="95"/>
      <c r="B291" s="96"/>
      <c r="C291" s="97"/>
      <c r="D291" s="98"/>
      <c r="E291" s="98"/>
      <c r="F291" s="98"/>
      <c r="G291" s="98"/>
      <c r="H291" s="98"/>
      <c r="I291" s="99">
        <f t="shared" si="82"/>
        <v>0</v>
      </c>
      <c r="J291" s="96"/>
      <c r="K291" s="99">
        <f t="shared" si="68"/>
        <v>0</v>
      </c>
      <c r="L291" s="100">
        <f>IF(ISBLANK($B291),0,VLOOKUP($B291,F_Parameter!$A$2:$B$44,2,FALSE))</f>
        <v>0</v>
      </c>
      <c r="M291" s="100">
        <f>IF(ISBLANK($B291),0,VLOOKUP($B291,F_Parameter!$A$2:$C$44,3,FALSE))</f>
        <v>0</v>
      </c>
      <c r="N291" s="101">
        <f t="shared" si="83"/>
        <v>0</v>
      </c>
      <c r="O291" s="101">
        <f t="shared" si="76"/>
        <v>0</v>
      </c>
      <c r="P291" s="101">
        <f t="shared" si="77"/>
        <v>0</v>
      </c>
      <c r="Q291" s="101">
        <f t="shared" si="78"/>
        <v>0</v>
      </c>
      <c r="R291" s="101">
        <f t="shared" si="79"/>
        <v>0</v>
      </c>
      <c r="S291" s="101">
        <f t="shared" si="80"/>
        <v>0</v>
      </c>
      <c r="T291" s="101">
        <f t="shared" si="81"/>
        <v>0</v>
      </c>
      <c r="U291" s="102">
        <f t="shared" ca="1" si="23"/>
        <v>0</v>
      </c>
      <c r="V291" s="102">
        <f ca="1">IF(C291=A_Stammdaten!$B$9,$K291-$W291,OFFSET(W291,0,A_Stammdaten!$B$9-2022)-$W291)</f>
        <v>0</v>
      </c>
      <c r="W291" s="102">
        <f ca="1">IFERROR(OFFSET(W291,0,A_Stammdaten!$B$9-2021),0)</f>
        <v>0</v>
      </c>
      <c r="X291" s="102">
        <f t="shared" si="69"/>
        <v>0</v>
      </c>
      <c r="Y291" s="102">
        <f t="shared" si="70"/>
        <v>0</v>
      </c>
      <c r="Z291" s="102">
        <f t="shared" si="71"/>
        <v>0</v>
      </c>
      <c r="AA291" s="102">
        <f t="shared" si="72"/>
        <v>0</v>
      </c>
      <c r="AB291" s="102">
        <f t="shared" si="73"/>
        <v>0</v>
      </c>
      <c r="AC291" s="102">
        <f t="shared" si="74"/>
        <v>0</v>
      </c>
      <c r="AD291" s="102">
        <f t="shared" si="75"/>
        <v>0</v>
      </c>
    </row>
    <row r="292" spans="1:30" s="150" customFormat="1" ht="15" x14ac:dyDescent="0.25">
      <c r="A292" s="95"/>
      <c r="B292" s="96"/>
      <c r="C292" s="97"/>
      <c r="D292" s="98"/>
      <c r="E292" s="98"/>
      <c r="F292" s="98"/>
      <c r="G292" s="98"/>
      <c r="H292" s="98"/>
      <c r="I292" s="99">
        <f t="shared" si="82"/>
        <v>0</v>
      </c>
      <c r="J292" s="96"/>
      <c r="K292" s="99">
        <f t="shared" si="68"/>
        <v>0</v>
      </c>
      <c r="L292" s="100">
        <f>IF(ISBLANK($B292),0,VLOOKUP($B292,F_Parameter!$A$2:$B$44,2,FALSE))</f>
        <v>0</v>
      </c>
      <c r="M292" s="100">
        <f>IF(ISBLANK($B292),0,VLOOKUP($B292,F_Parameter!$A$2:$C$44,3,FALSE))</f>
        <v>0</v>
      </c>
      <c r="N292" s="101">
        <f t="shared" si="83"/>
        <v>0</v>
      </c>
      <c r="O292" s="101">
        <f t="shared" si="76"/>
        <v>0</v>
      </c>
      <c r="P292" s="101">
        <f t="shared" si="77"/>
        <v>0</v>
      </c>
      <c r="Q292" s="101">
        <f t="shared" si="78"/>
        <v>0</v>
      </c>
      <c r="R292" s="101">
        <f t="shared" si="79"/>
        <v>0</v>
      </c>
      <c r="S292" s="101">
        <f t="shared" si="80"/>
        <v>0</v>
      </c>
      <c r="T292" s="101">
        <f t="shared" si="81"/>
        <v>0</v>
      </c>
      <c r="U292" s="102">
        <f t="shared" ca="1" si="23"/>
        <v>0</v>
      </c>
      <c r="V292" s="102">
        <f ca="1">IF(C292=A_Stammdaten!$B$9,$K292-$W292,OFFSET(W292,0,A_Stammdaten!$B$9-2022)-$W292)</f>
        <v>0</v>
      </c>
      <c r="W292" s="102">
        <f ca="1">IFERROR(OFFSET(W292,0,A_Stammdaten!$B$9-2021),0)</f>
        <v>0</v>
      </c>
      <c r="X292" s="102">
        <f t="shared" si="69"/>
        <v>0</v>
      </c>
      <c r="Y292" s="102">
        <f t="shared" si="70"/>
        <v>0</v>
      </c>
      <c r="Z292" s="102">
        <f t="shared" si="71"/>
        <v>0</v>
      </c>
      <c r="AA292" s="102">
        <f t="shared" si="72"/>
        <v>0</v>
      </c>
      <c r="AB292" s="102">
        <f t="shared" si="73"/>
        <v>0</v>
      </c>
      <c r="AC292" s="102">
        <f t="shared" si="74"/>
        <v>0</v>
      </c>
      <c r="AD292" s="102">
        <f t="shared" si="75"/>
        <v>0</v>
      </c>
    </row>
    <row r="293" spans="1:30" s="150" customFormat="1" ht="15" x14ac:dyDescent="0.25">
      <c r="A293" s="95"/>
      <c r="B293" s="96"/>
      <c r="C293" s="97"/>
      <c r="D293" s="98"/>
      <c r="E293" s="98"/>
      <c r="F293" s="98"/>
      <c r="G293" s="98"/>
      <c r="H293" s="98"/>
      <c r="I293" s="99">
        <f t="shared" si="82"/>
        <v>0</v>
      </c>
      <c r="J293" s="96"/>
      <c r="K293" s="99">
        <f t="shared" si="68"/>
        <v>0</v>
      </c>
      <c r="L293" s="100">
        <f>IF(ISBLANK($B293),0,VLOOKUP($B293,F_Parameter!$A$2:$B$44,2,FALSE))</f>
        <v>0</v>
      </c>
      <c r="M293" s="100">
        <f>IF(ISBLANK($B293),0,VLOOKUP($B293,F_Parameter!$A$2:$C$44,3,FALSE))</f>
        <v>0</v>
      </c>
      <c r="N293" s="101">
        <f t="shared" si="83"/>
        <v>0</v>
      </c>
      <c r="O293" s="101">
        <f t="shared" si="76"/>
        <v>0</v>
      </c>
      <c r="P293" s="101">
        <f t="shared" si="77"/>
        <v>0</v>
      </c>
      <c r="Q293" s="101">
        <f t="shared" si="78"/>
        <v>0</v>
      </c>
      <c r="R293" s="101">
        <f t="shared" si="79"/>
        <v>0</v>
      </c>
      <c r="S293" s="101">
        <f t="shared" si="80"/>
        <v>0</v>
      </c>
      <c r="T293" s="101">
        <f t="shared" si="81"/>
        <v>0</v>
      </c>
      <c r="U293" s="102">
        <f ca="1">W293+V293</f>
        <v>0</v>
      </c>
      <c r="V293" s="102">
        <f ca="1">IF(C293=A_Stammdaten!$B$9,$K293-$W293,OFFSET(W293,0,A_Stammdaten!$B$9-2022)-$W293)</f>
        <v>0</v>
      </c>
      <c r="W293" s="102">
        <f ca="1">IFERROR(OFFSET(W293,0,A_Stammdaten!$B$9-2021),0)</f>
        <v>0</v>
      </c>
      <c r="X293" s="102">
        <f t="shared" si="69"/>
        <v>0</v>
      </c>
      <c r="Y293" s="102">
        <f t="shared" si="70"/>
        <v>0</v>
      </c>
      <c r="Z293" s="102">
        <f t="shared" si="71"/>
        <v>0</v>
      </c>
      <c r="AA293" s="102">
        <f t="shared" si="72"/>
        <v>0</v>
      </c>
      <c r="AB293" s="102">
        <f t="shared" si="73"/>
        <v>0</v>
      </c>
      <c r="AC293" s="102">
        <f t="shared" si="74"/>
        <v>0</v>
      </c>
      <c r="AD293" s="102">
        <f t="shared" si="75"/>
        <v>0</v>
      </c>
    </row>
    <row r="294" spans="1:30" s="150" customFormat="1" ht="15" x14ac:dyDescent="0.25">
      <c r="A294" s="95"/>
      <c r="B294" s="96"/>
      <c r="C294" s="97"/>
      <c r="D294" s="98"/>
      <c r="E294" s="98"/>
      <c r="F294" s="98"/>
      <c r="G294" s="98"/>
      <c r="H294" s="98"/>
      <c r="I294" s="99">
        <f t="shared" si="82"/>
        <v>0</v>
      </c>
      <c r="J294" s="96"/>
      <c r="K294" s="99">
        <f t="shared" si="68"/>
        <v>0</v>
      </c>
      <c r="L294" s="100">
        <f>IF(ISBLANK($B294),0,VLOOKUP($B294,F_Parameter!$A$2:$B$44,2,FALSE))</f>
        <v>0</v>
      </c>
      <c r="M294" s="100">
        <f>IF(ISBLANK($B294),0,VLOOKUP($B294,F_Parameter!$A$2:$C$44,3,FALSE))</f>
        <v>0</v>
      </c>
      <c r="N294" s="101">
        <f t="shared" si="83"/>
        <v>0</v>
      </c>
      <c r="O294" s="101">
        <f t="shared" si="76"/>
        <v>0</v>
      </c>
      <c r="P294" s="101">
        <f t="shared" si="77"/>
        <v>0</v>
      </c>
      <c r="Q294" s="101">
        <f t="shared" si="78"/>
        <v>0</v>
      </c>
      <c r="R294" s="101">
        <f t="shared" si="79"/>
        <v>0</v>
      </c>
      <c r="S294" s="101">
        <f t="shared" si="80"/>
        <v>0</v>
      </c>
      <c r="T294" s="101">
        <f t="shared" si="81"/>
        <v>0</v>
      </c>
      <c r="U294" s="102">
        <f t="shared" ca="1" si="23"/>
        <v>0</v>
      </c>
      <c r="V294" s="102">
        <f ca="1">IF(C294=A_Stammdaten!$B$9,$K294-$W294,OFFSET(W294,0,A_Stammdaten!$B$9-2022)-$W294)</f>
        <v>0</v>
      </c>
      <c r="W294" s="102">
        <f ca="1">IFERROR(OFFSET(W294,0,A_Stammdaten!$B$9-2021),0)</f>
        <v>0</v>
      </c>
      <c r="X294" s="102">
        <f t="shared" si="69"/>
        <v>0</v>
      </c>
      <c r="Y294" s="102">
        <f t="shared" si="70"/>
        <v>0</v>
      </c>
      <c r="Z294" s="102">
        <f t="shared" si="71"/>
        <v>0</v>
      </c>
      <c r="AA294" s="102">
        <f t="shared" si="72"/>
        <v>0</v>
      </c>
      <c r="AB294" s="102">
        <f t="shared" si="73"/>
        <v>0</v>
      </c>
      <c r="AC294" s="102">
        <f t="shared" si="74"/>
        <v>0</v>
      </c>
      <c r="AD294" s="102">
        <f t="shared" si="75"/>
        <v>0</v>
      </c>
    </row>
    <row r="295" spans="1:30" s="150" customFormat="1" ht="15" x14ac:dyDescent="0.25">
      <c r="A295" s="95"/>
      <c r="B295" s="96"/>
      <c r="C295" s="97"/>
      <c r="D295" s="98"/>
      <c r="E295" s="98"/>
      <c r="F295" s="98"/>
      <c r="G295" s="98"/>
      <c r="H295" s="98"/>
      <c r="I295" s="99">
        <f t="shared" si="82"/>
        <v>0</v>
      </c>
      <c r="J295" s="96"/>
      <c r="K295" s="99">
        <f t="shared" si="68"/>
        <v>0</v>
      </c>
      <c r="L295" s="100">
        <f>IF(ISBLANK($B295),0,VLOOKUP($B295,F_Parameter!$A$2:$B$44,2,FALSE))</f>
        <v>0</v>
      </c>
      <c r="M295" s="100">
        <f>IF(ISBLANK($B295),0,VLOOKUP($B295,F_Parameter!$A$2:$C$44,3,FALSE))</f>
        <v>0</v>
      </c>
      <c r="N295" s="101">
        <f t="shared" si="83"/>
        <v>0</v>
      </c>
      <c r="O295" s="101">
        <f t="shared" si="76"/>
        <v>0</v>
      </c>
      <c r="P295" s="101">
        <f t="shared" si="77"/>
        <v>0</v>
      </c>
      <c r="Q295" s="101">
        <f t="shared" si="78"/>
        <v>0</v>
      </c>
      <c r="R295" s="101">
        <f t="shared" si="79"/>
        <v>0</v>
      </c>
      <c r="S295" s="101">
        <f t="shared" si="80"/>
        <v>0</v>
      </c>
      <c r="T295" s="101">
        <f t="shared" si="81"/>
        <v>0</v>
      </c>
      <c r="U295" s="102">
        <f t="shared" ca="1" si="23"/>
        <v>0</v>
      </c>
      <c r="V295" s="102">
        <f ca="1">IF(C295=A_Stammdaten!$B$9,$K295-$W295,OFFSET(W295,0,A_Stammdaten!$B$9-2022)-$W295)</f>
        <v>0</v>
      </c>
      <c r="W295" s="102">
        <f ca="1">IFERROR(OFFSET(W295,0,A_Stammdaten!$B$9-2021),0)</f>
        <v>0</v>
      </c>
      <c r="X295" s="102">
        <f t="shared" si="69"/>
        <v>0</v>
      </c>
      <c r="Y295" s="102">
        <f t="shared" si="70"/>
        <v>0</v>
      </c>
      <c r="Z295" s="102">
        <f t="shared" si="71"/>
        <v>0</v>
      </c>
      <c r="AA295" s="102">
        <f t="shared" si="72"/>
        <v>0</v>
      </c>
      <c r="AB295" s="102">
        <f t="shared" si="73"/>
        <v>0</v>
      </c>
      <c r="AC295" s="102">
        <f t="shared" si="74"/>
        <v>0</v>
      </c>
      <c r="AD295" s="102">
        <f t="shared" si="75"/>
        <v>0</v>
      </c>
    </row>
    <row r="296" spans="1:30" s="150" customFormat="1" ht="15" x14ac:dyDescent="0.25">
      <c r="A296" s="95"/>
      <c r="B296" s="96"/>
      <c r="C296" s="97"/>
      <c r="D296" s="98"/>
      <c r="E296" s="98"/>
      <c r="F296" s="98"/>
      <c r="G296" s="98"/>
      <c r="H296" s="98"/>
      <c r="I296" s="99">
        <f t="shared" si="82"/>
        <v>0</v>
      </c>
      <c r="J296" s="96"/>
      <c r="K296" s="99">
        <f t="shared" si="68"/>
        <v>0</v>
      </c>
      <c r="L296" s="100">
        <f>IF(ISBLANK($B296),0,VLOOKUP($B296,F_Parameter!$A$2:$B$44,2,FALSE))</f>
        <v>0</v>
      </c>
      <c r="M296" s="100">
        <f>IF(ISBLANK($B296),0,VLOOKUP($B296,F_Parameter!$A$2:$C$44,3,FALSE))</f>
        <v>0</v>
      </c>
      <c r="N296" s="101">
        <f t="shared" si="83"/>
        <v>0</v>
      </c>
      <c r="O296" s="101">
        <f t="shared" si="76"/>
        <v>0</v>
      </c>
      <c r="P296" s="101">
        <f t="shared" si="77"/>
        <v>0</v>
      </c>
      <c r="Q296" s="101">
        <f t="shared" si="78"/>
        <v>0</v>
      </c>
      <c r="R296" s="101">
        <f t="shared" si="79"/>
        <v>0</v>
      </c>
      <c r="S296" s="101">
        <f t="shared" si="80"/>
        <v>0</v>
      </c>
      <c r="T296" s="101">
        <f t="shared" si="81"/>
        <v>0</v>
      </c>
      <c r="U296" s="102">
        <f t="shared" ca="1" si="23"/>
        <v>0</v>
      </c>
      <c r="V296" s="102">
        <f ca="1">IF(C296=A_Stammdaten!$B$9,$K296-$W296,OFFSET(W296,0,A_Stammdaten!$B$9-2022)-$W296)</f>
        <v>0</v>
      </c>
      <c r="W296" s="102">
        <f ca="1">IFERROR(OFFSET(W296,0,A_Stammdaten!$B$9-2021),0)</f>
        <v>0</v>
      </c>
      <c r="X296" s="102">
        <f t="shared" si="69"/>
        <v>0</v>
      </c>
      <c r="Y296" s="102">
        <f t="shared" si="70"/>
        <v>0</v>
      </c>
      <c r="Z296" s="102">
        <f t="shared" si="71"/>
        <v>0</v>
      </c>
      <c r="AA296" s="102">
        <f t="shared" si="72"/>
        <v>0</v>
      </c>
      <c r="AB296" s="102">
        <f t="shared" si="73"/>
        <v>0</v>
      </c>
      <c r="AC296" s="102">
        <f t="shared" si="74"/>
        <v>0</v>
      </c>
      <c r="AD296" s="102">
        <f t="shared" si="75"/>
        <v>0</v>
      </c>
    </row>
    <row r="297" spans="1:30" s="150" customFormat="1" ht="15" x14ac:dyDescent="0.25">
      <c r="A297" s="95"/>
      <c r="B297" s="96"/>
      <c r="C297" s="97"/>
      <c r="D297" s="98"/>
      <c r="E297" s="98"/>
      <c r="F297" s="98"/>
      <c r="G297" s="98"/>
      <c r="H297" s="98"/>
      <c r="I297" s="99">
        <f t="shared" si="82"/>
        <v>0</v>
      </c>
      <c r="J297" s="96"/>
      <c r="K297" s="99">
        <f t="shared" si="68"/>
        <v>0</v>
      </c>
      <c r="L297" s="100">
        <f>IF(ISBLANK($B297),0,VLOOKUP($B297,F_Parameter!$A$2:$B$44,2,FALSE))</f>
        <v>0</v>
      </c>
      <c r="M297" s="100">
        <f>IF(ISBLANK($B297),0,VLOOKUP($B297,F_Parameter!$A$2:$C$44,3,FALSE))</f>
        <v>0</v>
      </c>
      <c r="N297" s="101">
        <f t="shared" si="83"/>
        <v>0</v>
      </c>
      <c r="O297" s="101">
        <f t="shared" si="76"/>
        <v>0</v>
      </c>
      <c r="P297" s="101">
        <f t="shared" si="77"/>
        <v>0</v>
      </c>
      <c r="Q297" s="101">
        <f t="shared" si="78"/>
        <v>0</v>
      </c>
      <c r="R297" s="101">
        <f t="shared" si="79"/>
        <v>0</v>
      </c>
      <c r="S297" s="101">
        <f t="shared" si="80"/>
        <v>0</v>
      </c>
      <c r="T297" s="101">
        <f t="shared" si="81"/>
        <v>0</v>
      </c>
      <c r="U297" s="102">
        <f t="shared" ca="1" si="23"/>
        <v>0</v>
      </c>
      <c r="V297" s="102">
        <f ca="1">IF(C297=A_Stammdaten!$B$9,$K297-$W297,OFFSET(W297,0,A_Stammdaten!$B$9-2022)-$W297)</f>
        <v>0</v>
      </c>
      <c r="W297" s="102">
        <f ca="1">IFERROR(OFFSET(W297,0,A_Stammdaten!$B$9-2021),0)</f>
        <v>0</v>
      </c>
      <c r="X297" s="102">
        <f t="shared" si="69"/>
        <v>0</v>
      </c>
      <c r="Y297" s="102">
        <f t="shared" si="70"/>
        <v>0</v>
      </c>
      <c r="Z297" s="102">
        <f t="shared" si="71"/>
        <v>0</v>
      </c>
      <c r="AA297" s="102">
        <f t="shared" si="72"/>
        <v>0</v>
      </c>
      <c r="AB297" s="102">
        <f t="shared" si="73"/>
        <v>0</v>
      </c>
      <c r="AC297" s="102">
        <f t="shared" si="74"/>
        <v>0</v>
      </c>
      <c r="AD297" s="102">
        <f t="shared" si="75"/>
        <v>0</v>
      </c>
    </row>
    <row r="298" spans="1:30" s="150" customFormat="1" ht="15" x14ac:dyDescent="0.25">
      <c r="A298" s="95"/>
      <c r="B298" s="96"/>
      <c r="C298" s="97"/>
      <c r="D298" s="98"/>
      <c r="E298" s="98"/>
      <c r="F298" s="98"/>
      <c r="G298" s="98"/>
      <c r="H298" s="98"/>
      <c r="I298" s="99">
        <f t="shared" si="82"/>
        <v>0</v>
      </c>
      <c r="J298" s="96"/>
      <c r="K298" s="99">
        <f t="shared" si="68"/>
        <v>0</v>
      </c>
      <c r="L298" s="100">
        <f>IF(ISBLANK($B298),0,VLOOKUP($B298,F_Parameter!$A$2:$B$44,2,FALSE))</f>
        <v>0</v>
      </c>
      <c r="M298" s="100">
        <f>IF(ISBLANK($B298),0,VLOOKUP($B298,F_Parameter!$A$2:$C$44,3,FALSE))</f>
        <v>0</v>
      </c>
      <c r="N298" s="101">
        <f t="shared" si="83"/>
        <v>0</v>
      </c>
      <c r="O298" s="101">
        <f t="shared" si="76"/>
        <v>0</v>
      </c>
      <c r="P298" s="101">
        <f t="shared" si="77"/>
        <v>0</v>
      </c>
      <c r="Q298" s="101">
        <f t="shared" si="78"/>
        <v>0</v>
      </c>
      <c r="R298" s="101">
        <f t="shared" si="79"/>
        <v>0</v>
      </c>
      <c r="S298" s="101">
        <f t="shared" si="80"/>
        <v>0</v>
      </c>
      <c r="T298" s="101">
        <f t="shared" si="81"/>
        <v>0</v>
      </c>
      <c r="U298" s="102">
        <f t="shared" ca="1" si="23"/>
        <v>0</v>
      </c>
      <c r="V298" s="102">
        <f ca="1">IF(C298=A_Stammdaten!$B$9,$K298-$W298,OFFSET(W298,0,A_Stammdaten!$B$9-2022)-$W298)</f>
        <v>0</v>
      </c>
      <c r="W298" s="102">
        <f ca="1">IFERROR(OFFSET(W298,0,A_Stammdaten!$B$9-2021),0)</f>
        <v>0</v>
      </c>
      <c r="X298" s="102">
        <f t="shared" si="69"/>
        <v>0</v>
      </c>
      <c r="Y298" s="102">
        <f t="shared" si="70"/>
        <v>0</v>
      </c>
      <c r="Z298" s="102">
        <f t="shared" si="71"/>
        <v>0</v>
      </c>
      <c r="AA298" s="102">
        <f t="shared" si="72"/>
        <v>0</v>
      </c>
      <c r="AB298" s="102">
        <f t="shared" si="73"/>
        <v>0</v>
      </c>
      <c r="AC298" s="102">
        <f t="shared" si="74"/>
        <v>0</v>
      </c>
      <c r="AD298" s="102">
        <f t="shared" si="75"/>
        <v>0</v>
      </c>
    </row>
    <row r="299" spans="1:30" s="150" customFormat="1" ht="15" x14ac:dyDescent="0.25">
      <c r="A299" s="95"/>
      <c r="B299" s="96"/>
      <c r="C299" s="97"/>
      <c r="D299" s="98"/>
      <c r="E299" s="98"/>
      <c r="F299" s="98"/>
      <c r="G299" s="98"/>
      <c r="H299" s="98"/>
      <c r="I299" s="99">
        <f t="shared" si="82"/>
        <v>0</v>
      </c>
      <c r="J299" s="96"/>
      <c r="K299" s="99">
        <f t="shared" si="68"/>
        <v>0</v>
      </c>
      <c r="L299" s="100">
        <f>IF(ISBLANK($B299),0,VLOOKUP($B299,F_Parameter!$A$2:$B$44,2,FALSE))</f>
        <v>0</v>
      </c>
      <c r="M299" s="100">
        <f>IF(ISBLANK($B299),0,VLOOKUP($B299,F_Parameter!$A$2:$C$44,3,FALSE))</f>
        <v>0</v>
      </c>
      <c r="N299" s="101">
        <f t="shared" si="83"/>
        <v>0</v>
      </c>
      <c r="O299" s="101">
        <f t="shared" si="76"/>
        <v>0</v>
      </c>
      <c r="P299" s="101">
        <f t="shared" si="77"/>
        <v>0</v>
      </c>
      <c r="Q299" s="101">
        <f t="shared" si="78"/>
        <v>0</v>
      </c>
      <c r="R299" s="101">
        <f t="shared" si="79"/>
        <v>0</v>
      </c>
      <c r="S299" s="101">
        <f t="shared" si="80"/>
        <v>0</v>
      </c>
      <c r="T299" s="101">
        <f t="shared" si="81"/>
        <v>0</v>
      </c>
      <c r="U299" s="102">
        <f t="shared" ca="1" si="23"/>
        <v>0</v>
      </c>
      <c r="V299" s="102">
        <f ca="1">IF(C299=A_Stammdaten!$B$9,$K299-$W299,OFFSET(W299,0,A_Stammdaten!$B$9-2022)-$W299)</f>
        <v>0</v>
      </c>
      <c r="W299" s="102">
        <f ca="1">IFERROR(OFFSET(W299,0,A_Stammdaten!$B$9-2021),0)</f>
        <v>0</v>
      </c>
      <c r="X299" s="102">
        <f t="shared" si="69"/>
        <v>0</v>
      </c>
      <c r="Y299" s="102">
        <f t="shared" si="70"/>
        <v>0</v>
      </c>
      <c r="Z299" s="102">
        <f t="shared" si="71"/>
        <v>0</v>
      </c>
      <c r="AA299" s="102">
        <f t="shared" si="72"/>
        <v>0</v>
      </c>
      <c r="AB299" s="102">
        <f t="shared" si="73"/>
        <v>0</v>
      </c>
      <c r="AC299" s="102">
        <f t="shared" si="74"/>
        <v>0</v>
      </c>
      <c r="AD299" s="102">
        <f t="shared" si="75"/>
        <v>0</v>
      </c>
    </row>
    <row r="300" spans="1:30" s="150" customFormat="1" ht="15" x14ac:dyDescent="0.25">
      <c r="A300" s="95"/>
      <c r="B300" s="96"/>
      <c r="C300" s="97"/>
      <c r="D300" s="98"/>
      <c r="E300" s="98"/>
      <c r="F300" s="98"/>
      <c r="G300" s="98"/>
      <c r="H300" s="98"/>
      <c r="I300" s="99">
        <f t="shared" si="82"/>
        <v>0</v>
      </c>
      <c r="J300" s="96"/>
      <c r="K300" s="99">
        <f t="shared" si="68"/>
        <v>0</v>
      </c>
      <c r="L300" s="100">
        <f>IF(ISBLANK($B300),0,VLOOKUP($B300,F_Parameter!$A$2:$B$44,2,FALSE))</f>
        <v>0</v>
      </c>
      <c r="M300" s="100">
        <f>IF(ISBLANK($B300),0,VLOOKUP($B300,F_Parameter!$A$2:$C$44,3,FALSE))</f>
        <v>0</v>
      </c>
      <c r="N300" s="101">
        <f t="shared" si="83"/>
        <v>0</v>
      </c>
      <c r="O300" s="101">
        <f t="shared" si="76"/>
        <v>0</v>
      </c>
      <c r="P300" s="101">
        <f t="shared" si="77"/>
        <v>0</v>
      </c>
      <c r="Q300" s="101">
        <f t="shared" si="78"/>
        <v>0</v>
      </c>
      <c r="R300" s="101">
        <f t="shared" si="79"/>
        <v>0</v>
      </c>
      <c r="S300" s="101">
        <f t="shared" si="80"/>
        <v>0</v>
      </c>
      <c r="T300" s="101">
        <f t="shared" si="81"/>
        <v>0</v>
      </c>
      <c r="U300" s="102">
        <f t="shared" ca="1" si="23"/>
        <v>0</v>
      </c>
      <c r="V300" s="102">
        <f ca="1">IF(C300=A_Stammdaten!$B$9,$K300-$W300,OFFSET(W300,0,A_Stammdaten!$B$9-2022)-$W300)</f>
        <v>0</v>
      </c>
      <c r="W300" s="102">
        <f ca="1">IFERROR(OFFSET(W300,0,A_Stammdaten!$B$9-2021),0)</f>
        <v>0</v>
      </c>
      <c r="X300" s="102">
        <f t="shared" si="69"/>
        <v>0</v>
      </c>
      <c r="Y300" s="102">
        <f t="shared" si="70"/>
        <v>0</v>
      </c>
      <c r="Z300" s="102">
        <f t="shared" si="71"/>
        <v>0</v>
      </c>
      <c r="AA300" s="102">
        <f t="shared" si="72"/>
        <v>0</v>
      </c>
      <c r="AB300" s="102">
        <f t="shared" si="73"/>
        <v>0</v>
      </c>
      <c r="AC300" s="102">
        <f t="shared" si="74"/>
        <v>0</v>
      </c>
      <c r="AD300" s="102">
        <f t="shared" si="75"/>
        <v>0</v>
      </c>
    </row>
    <row r="301" spans="1:30" s="150" customFormat="1" ht="15" x14ac:dyDescent="0.25">
      <c r="A301" s="95"/>
      <c r="B301" s="96"/>
      <c r="C301" s="97"/>
      <c r="D301" s="98"/>
      <c r="E301" s="98"/>
      <c r="F301" s="98"/>
      <c r="G301" s="98"/>
      <c r="H301" s="98"/>
      <c r="I301" s="99">
        <f t="shared" si="82"/>
        <v>0</v>
      </c>
      <c r="J301" s="96"/>
      <c r="K301" s="99">
        <f t="shared" si="68"/>
        <v>0</v>
      </c>
      <c r="L301" s="100">
        <f>IF(ISBLANK($B301),0,VLOOKUP($B301,F_Parameter!$A$2:$B$44,2,FALSE))</f>
        <v>0</v>
      </c>
      <c r="M301" s="100">
        <f>IF(ISBLANK($B301),0,VLOOKUP($B301,F_Parameter!$A$2:$C$44,3,FALSE))</f>
        <v>0</v>
      </c>
      <c r="N301" s="101">
        <f t="shared" si="83"/>
        <v>0</v>
      </c>
      <c r="O301" s="101">
        <f t="shared" si="76"/>
        <v>0</v>
      </c>
      <c r="P301" s="101">
        <f t="shared" si="77"/>
        <v>0</v>
      </c>
      <c r="Q301" s="101">
        <f t="shared" si="78"/>
        <v>0</v>
      </c>
      <c r="R301" s="101">
        <f t="shared" si="79"/>
        <v>0</v>
      </c>
      <c r="S301" s="101">
        <f t="shared" si="80"/>
        <v>0</v>
      </c>
      <c r="T301" s="101">
        <f t="shared" si="81"/>
        <v>0</v>
      </c>
      <c r="U301" s="102">
        <f t="shared" ca="1" si="23"/>
        <v>0</v>
      </c>
      <c r="V301" s="102">
        <f ca="1">IF(C301=A_Stammdaten!$B$9,$K301-$W301,OFFSET(W301,0,A_Stammdaten!$B$9-2022)-$W301)</f>
        <v>0</v>
      </c>
      <c r="W301" s="102">
        <f ca="1">IFERROR(OFFSET(W301,0,A_Stammdaten!$B$9-2021),0)</f>
        <v>0</v>
      </c>
      <c r="X301" s="102">
        <f t="shared" si="69"/>
        <v>0</v>
      </c>
      <c r="Y301" s="102">
        <f t="shared" si="70"/>
        <v>0</v>
      </c>
      <c r="Z301" s="102">
        <f t="shared" si="71"/>
        <v>0</v>
      </c>
      <c r="AA301" s="102">
        <f t="shared" si="72"/>
        <v>0</v>
      </c>
      <c r="AB301" s="102">
        <f t="shared" si="73"/>
        <v>0</v>
      </c>
      <c r="AC301" s="102">
        <f t="shared" si="74"/>
        <v>0</v>
      </c>
      <c r="AD301" s="102">
        <f t="shared" si="75"/>
        <v>0</v>
      </c>
    </row>
    <row r="302" spans="1:30" s="150" customFormat="1" ht="15" x14ac:dyDescent="0.25">
      <c r="A302" s="95"/>
      <c r="B302" s="96"/>
      <c r="C302" s="97"/>
      <c r="D302" s="98"/>
      <c r="E302" s="98"/>
      <c r="F302" s="98"/>
      <c r="G302" s="98"/>
      <c r="H302" s="98"/>
      <c r="I302" s="99">
        <f t="shared" si="82"/>
        <v>0</v>
      </c>
      <c r="J302" s="96"/>
      <c r="K302" s="99">
        <f t="shared" si="68"/>
        <v>0</v>
      </c>
      <c r="L302" s="100">
        <f>IF(ISBLANK($B302),0,VLOOKUP($B302,F_Parameter!$A$2:$B$44,2,FALSE))</f>
        <v>0</v>
      </c>
      <c r="M302" s="100">
        <f>IF(ISBLANK($B302),0,VLOOKUP($B302,F_Parameter!$A$2:$C$44,3,FALSE))</f>
        <v>0</v>
      </c>
      <c r="N302" s="101">
        <f t="shared" si="83"/>
        <v>0</v>
      </c>
      <c r="O302" s="101">
        <f t="shared" si="76"/>
        <v>0</v>
      </c>
      <c r="P302" s="101">
        <f t="shared" si="77"/>
        <v>0</v>
      </c>
      <c r="Q302" s="101">
        <f t="shared" si="78"/>
        <v>0</v>
      </c>
      <c r="R302" s="101">
        <f t="shared" si="79"/>
        <v>0</v>
      </c>
      <c r="S302" s="101">
        <f t="shared" si="80"/>
        <v>0</v>
      </c>
      <c r="T302" s="101">
        <f t="shared" si="81"/>
        <v>0</v>
      </c>
      <c r="U302" s="102">
        <f t="shared" ca="1" si="23"/>
        <v>0</v>
      </c>
      <c r="V302" s="102">
        <f ca="1">IF(C302=A_Stammdaten!$B$9,$K302-$W302,OFFSET(W302,0,A_Stammdaten!$B$9-2022)-$W302)</f>
        <v>0</v>
      </c>
      <c r="W302" s="102">
        <f ca="1">IFERROR(OFFSET(W302,0,A_Stammdaten!$B$9-2021),0)</f>
        <v>0</v>
      </c>
      <c r="X302" s="102">
        <f t="shared" si="69"/>
        <v>0</v>
      </c>
      <c r="Y302" s="102">
        <f t="shared" si="70"/>
        <v>0</v>
      </c>
      <c r="Z302" s="102">
        <f t="shared" si="71"/>
        <v>0</v>
      </c>
      <c r="AA302" s="102">
        <f t="shared" si="72"/>
        <v>0</v>
      </c>
      <c r="AB302" s="102">
        <f t="shared" si="73"/>
        <v>0</v>
      </c>
      <c r="AC302" s="102">
        <f t="shared" si="74"/>
        <v>0</v>
      </c>
      <c r="AD302" s="102">
        <f t="shared" si="75"/>
        <v>0</v>
      </c>
    </row>
    <row r="303" spans="1:30" s="150" customFormat="1" ht="15" x14ac:dyDescent="0.25">
      <c r="A303" s="95"/>
      <c r="B303" s="96"/>
      <c r="C303" s="97"/>
      <c r="D303" s="98"/>
      <c r="E303" s="98"/>
      <c r="F303" s="98"/>
      <c r="G303" s="98"/>
      <c r="H303" s="98"/>
      <c r="I303" s="99">
        <f t="shared" si="82"/>
        <v>0</v>
      </c>
      <c r="J303" s="96"/>
      <c r="K303" s="99">
        <f t="shared" si="68"/>
        <v>0</v>
      </c>
      <c r="L303" s="100">
        <f>IF(ISBLANK($B303),0,VLOOKUP($B303,F_Parameter!$A$2:$B$44,2,FALSE))</f>
        <v>0</v>
      </c>
      <c r="M303" s="100">
        <f>IF(ISBLANK($B303),0,VLOOKUP($B303,F_Parameter!$A$2:$C$44,3,FALSE))</f>
        <v>0</v>
      </c>
      <c r="N303" s="101">
        <f t="shared" si="83"/>
        <v>0</v>
      </c>
      <c r="O303" s="101">
        <f t="shared" si="76"/>
        <v>0</v>
      </c>
      <c r="P303" s="101">
        <f t="shared" si="77"/>
        <v>0</v>
      </c>
      <c r="Q303" s="101">
        <f t="shared" si="78"/>
        <v>0</v>
      </c>
      <c r="R303" s="101">
        <f t="shared" si="79"/>
        <v>0</v>
      </c>
      <c r="S303" s="101">
        <f t="shared" si="80"/>
        <v>0</v>
      </c>
      <c r="T303" s="101">
        <f t="shared" si="81"/>
        <v>0</v>
      </c>
      <c r="U303" s="102">
        <f t="shared" ca="1" si="23"/>
        <v>0</v>
      </c>
      <c r="V303" s="102">
        <f ca="1">IF(C303=A_Stammdaten!$B$9,$K303-$W303,OFFSET(W303,0,A_Stammdaten!$B$9-2022)-$W303)</f>
        <v>0</v>
      </c>
      <c r="W303" s="102">
        <f ca="1">IFERROR(OFFSET(W303,0,A_Stammdaten!$B$9-2021),0)</f>
        <v>0</v>
      </c>
      <c r="X303" s="102">
        <f t="shared" si="69"/>
        <v>0</v>
      </c>
      <c r="Y303" s="102">
        <f t="shared" si="70"/>
        <v>0</v>
      </c>
      <c r="Z303" s="102">
        <f t="shared" si="71"/>
        <v>0</v>
      </c>
      <c r="AA303" s="102">
        <f t="shared" si="72"/>
        <v>0</v>
      </c>
      <c r="AB303" s="102">
        <f t="shared" si="73"/>
        <v>0</v>
      </c>
      <c r="AC303" s="102">
        <f t="shared" si="74"/>
        <v>0</v>
      </c>
      <c r="AD303" s="102">
        <f t="shared" si="75"/>
        <v>0</v>
      </c>
    </row>
    <row r="304" spans="1:30" s="150" customFormat="1" ht="15" x14ac:dyDescent="0.25">
      <c r="A304" s="95"/>
      <c r="B304" s="96"/>
      <c r="C304" s="97"/>
      <c r="D304" s="98"/>
      <c r="E304" s="98"/>
      <c r="F304" s="98"/>
      <c r="G304" s="98"/>
      <c r="H304" s="98"/>
      <c r="I304" s="99">
        <f t="shared" si="82"/>
        <v>0</v>
      </c>
      <c r="J304" s="96"/>
      <c r="K304" s="99">
        <f t="shared" si="68"/>
        <v>0</v>
      </c>
      <c r="L304" s="100">
        <f>IF(ISBLANK($B304),0,VLOOKUP($B304,F_Parameter!$A$2:$B$44,2,FALSE))</f>
        <v>0</v>
      </c>
      <c r="M304" s="100">
        <f>IF(ISBLANK($B304),0,VLOOKUP($B304,F_Parameter!$A$2:$C$44,3,FALSE))</f>
        <v>0</v>
      </c>
      <c r="N304" s="101">
        <f t="shared" si="83"/>
        <v>0</v>
      </c>
      <c r="O304" s="101">
        <f t="shared" si="76"/>
        <v>0</v>
      </c>
      <c r="P304" s="101">
        <f t="shared" si="77"/>
        <v>0</v>
      </c>
      <c r="Q304" s="101">
        <f t="shared" si="78"/>
        <v>0</v>
      </c>
      <c r="R304" s="101">
        <f t="shared" si="79"/>
        <v>0</v>
      </c>
      <c r="S304" s="101">
        <f t="shared" si="80"/>
        <v>0</v>
      </c>
      <c r="T304" s="101">
        <f t="shared" si="81"/>
        <v>0</v>
      </c>
      <c r="U304" s="102">
        <f t="shared" ca="1" si="23"/>
        <v>0</v>
      </c>
      <c r="V304" s="102">
        <f ca="1">IF(C304=A_Stammdaten!$B$9,$K304-$W304,OFFSET(W304,0,A_Stammdaten!$B$9-2022)-$W304)</f>
        <v>0</v>
      </c>
      <c r="W304" s="102">
        <f ca="1">IFERROR(OFFSET(W304,0,A_Stammdaten!$B$9-2021),0)</f>
        <v>0</v>
      </c>
      <c r="X304" s="102">
        <f t="shared" si="69"/>
        <v>0</v>
      </c>
      <c r="Y304" s="102">
        <f t="shared" si="70"/>
        <v>0</v>
      </c>
      <c r="Z304" s="102">
        <f t="shared" si="71"/>
        <v>0</v>
      </c>
      <c r="AA304" s="102">
        <f t="shared" si="72"/>
        <v>0</v>
      </c>
      <c r="AB304" s="102">
        <f t="shared" si="73"/>
        <v>0</v>
      </c>
      <c r="AC304" s="102">
        <f t="shared" si="74"/>
        <v>0</v>
      </c>
      <c r="AD304" s="102">
        <f t="shared" si="75"/>
        <v>0</v>
      </c>
    </row>
    <row r="305" spans="1:30" s="150" customFormat="1" ht="15" x14ac:dyDescent="0.25">
      <c r="A305" s="95"/>
      <c r="B305" s="96"/>
      <c r="C305" s="97"/>
      <c r="D305" s="98"/>
      <c r="E305" s="98"/>
      <c r="F305" s="98"/>
      <c r="G305" s="98"/>
      <c r="H305" s="98"/>
      <c r="I305" s="99">
        <f t="shared" si="82"/>
        <v>0</v>
      </c>
      <c r="J305" s="96"/>
      <c r="K305" s="99">
        <f t="shared" si="68"/>
        <v>0</v>
      </c>
      <c r="L305" s="100">
        <f>IF(ISBLANK($B305),0,VLOOKUP($B305,F_Parameter!$A$2:$B$44,2,FALSE))</f>
        <v>0</v>
      </c>
      <c r="M305" s="100">
        <f>IF(ISBLANK($B305),0,VLOOKUP($B305,F_Parameter!$A$2:$C$44,3,FALSE))</f>
        <v>0</v>
      </c>
      <c r="N305" s="101">
        <f t="shared" si="83"/>
        <v>0</v>
      </c>
      <c r="O305" s="101">
        <f t="shared" si="76"/>
        <v>0</v>
      </c>
      <c r="P305" s="101">
        <f t="shared" si="77"/>
        <v>0</v>
      </c>
      <c r="Q305" s="101">
        <f t="shared" si="78"/>
        <v>0</v>
      </c>
      <c r="R305" s="101">
        <f t="shared" si="79"/>
        <v>0</v>
      </c>
      <c r="S305" s="101">
        <f t="shared" si="80"/>
        <v>0</v>
      </c>
      <c r="T305" s="101">
        <f t="shared" si="81"/>
        <v>0</v>
      </c>
      <c r="U305" s="102">
        <f t="shared" ca="1" si="23"/>
        <v>0</v>
      </c>
      <c r="V305" s="102">
        <f ca="1">IF(C305=A_Stammdaten!$B$9,$K305-$W305,OFFSET(W305,0,A_Stammdaten!$B$9-2022)-$W305)</f>
        <v>0</v>
      </c>
      <c r="W305" s="102">
        <f ca="1">IFERROR(OFFSET(W305,0,A_Stammdaten!$B$9-2021),0)</f>
        <v>0</v>
      </c>
      <c r="X305" s="102">
        <f t="shared" si="69"/>
        <v>0</v>
      </c>
      <c r="Y305" s="102">
        <f t="shared" si="70"/>
        <v>0</v>
      </c>
      <c r="Z305" s="102">
        <f t="shared" si="71"/>
        <v>0</v>
      </c>
      <c r="AA305" s="102">
        <f t="shared" si="72"/>
        <v>0</v>
      </c>
      <c r="AB305" s="102">
        <f t="shared" si="73"/>
        <v>0</v>
      </c>
      <c r="AC305" s="102">
        <f t="shared" si="74"/>
        <v>0</v>
      </c>
      <c r="AD305" s="102">
        <f t="shared" si="75"/>
        <v>0</v>
      </c>
    </row>
    <row r="306" spans="1:30" s="150" customFormat="1" ht="15" x14ac:dyDescent="0.25">
      <c r="A306" s="95"/>
      <c r="B306" s="96"/>
      <c r="C306" s="97"/>
      <c r="D306" s="98"/>
      <c r="E306" s="98"/>
      <c r="F306" s="98"/>
      <c r="G306" s="98"/>
      <c r="H306" s="98"/>
      <c r="I306" s="99">
        <f t="shared" si="82"/>
        <v>0</v>
      </c>
      <c r="J306" s="96"/>
      <c r="K306" s="99">
        <f t="shared" si="68"/>
        <v>0</v>
      </c>
      <c r="L306" s="100">
        <f>IF(ISBLANK($B306),0,VLOOKUP($B306,F_Parameter!$A$2:$B$44,2,FALSE))</f>
        <v>0</v>
      </c>
      <c r="M306" s="100">
        <f>IF(ISBLANK($B306),0,VLOOKUP($B306,F_Parameter!$A$2:$C$44,3,FALSE))</f>
        <v>0</v>
      </c>
      <c r="N306" s="101">
        <f t="shared" si="83"/>
        <v>0</v>
      </c>
      <c r="O306" s="101">
        <f t="shared" si="76"/>
        <v>0</v>
      </c>
      <c r="P306" s="101">
        <f t="shared" si="77"/>
        <v>0</v>
      </c>
      <c r="Q306" s="101">
        <f t="shared" si="78"/>
        <v>0</v>
      </c>
      <c r="R306" s="101">
        <f t="shared" si="79"/>
        <v>0</v>
      </c>
      <c r="S306" s="101">
        <f t="shared" si="80"/>
        <v>0</v>
      </c>
      <c r="T306" s="101">
        <f t="shared" si="81"/>
        <v>0</v>
      </c>
      <c r="U306" s="102">
        <f t="shared" ca="1" si="23"/>
        <v>0</v>
      </c>
      <c r="V306" s="102">
        <f ca="1">IF(C306=A_Stammdaten!$B$9,$K306-$W306,OFFSET(W306,0,A_Stammdaten!$B$9-2022)-$W306)</f>
        <v>0</v>
      </c>
      <c r="W306" s="102">
        <f ca="1">IFERROR(OFFSET(W306,0,A_Stammdaten!$B$9-2021),0)</f>
        <v>0</v>
      </c>
      <c r="X306" s="102">
        <f t="shared" si="69"/>
        <v>0</v>
      </c>
      <c r="Y306" s="102">
        <f t="shared" si="70"/>
        <v>0</v>
      </c>
      <c r="Z306" s="102">
        <f t="shared" si="71"/>
        <v>0</v>
      </c>
      <c r="AA306" s="102">
        <f t="shared" si="72"/>
        <v>0</v>
      </c>
      <c r="AB306" s="102">
        <f t="shared" si="73"/>
        <v>0</v>
      </c>
      <c r="AC306" s="102">
        <f t="shared" si="74"/>
        <v>0</v>
      </c>
      <c r="AD306" s="102">
        <f t="shared" si="75"/>
        <v>0</v>
      </c>
    </row>
    <row r="307" spans="1:30" s="150" customFormat="1" ht="15" x14ac:dyDescent="0.25">
      <c r="A307" s="95"/>
      <c r="B307" s="96"/>
      <c r="C307" s="97"/>
      <c r="D307" s="98"/>
      <c r="E307" s="98"/>
      <c r="F307" s="98"/>
      <c r="G307" s="98"/>
      <c r="H307" s="98"/>
      <c r="I307" s="99">
        <f t="shared" si="82"/>
        <v>0</v>
      </c>
      <c r="J307" s="96"/>
      <c r="K307" s="99">
        <f t="shared" si="68"/>
        <v>0</v>
      </c>
      <c r="L307" s="100">
        <f>IF(ISBLANK($B307),0,VLOOKUP($B307,F_Parameter!$A$2:$B$44,2,FALSE))</f>
        <v>0</v>
      </c>
      <c r="M307" s="100">
        <f>IF(ISBLANK($B307),0,VLOOKUP($B307,F_Parameter!$A$2:$C$44,3,FALSE))</f>
        <v>0</v>
      </c>
      <c r="N307" s="101">
        <f t="shared" si="83"/>
        <v>0</v>
      </c>
      <c r="O307" s="101">
        <f t="shared" si="76"/>
        <v>0</v>
      </c>
      <c r="P307" s="101">
        <f t="shared" si="77"/>
        <v>0</v>
      </c>
      <c r="Q307" s="101">
        <f t="shared" si="78"/>
        <v>0</v>
      </c>
      <c r="R307" s="101">
        <f t="shared" si="79"/>
        <v>0</v>
      </c>
      <c r="S307" s="101">
        <f t="shared" si="80"/>
        <v>0</v>
      </c>
      <c r="T307" s="101">
        <f t="shared" si="81"/>
        <v>0</v>
      </c>
      <c r="U307" s="102">
        <f t="shared" ca="1" si="23"/>
        <v>0</v>
      </c>
      <c r="V307" s="102">
        <f ca="1">IF(C307=A_Stammdaten!$B$9,$K307-$W307,OFFSET(W307,0,A_Stammdaten!$B$9-2022)-$W307)</f>
        <v>0</v>
      </c>
      <c r="W307" s="102">
        <f ca="1">IFERROR(OFFSET(W307,0,A_Stammdaten!$B$9-2021),0)</f>
        <v>0</v>
      </c>
      <c r="X307" s="102">
        <f t="shared" si="69"/>
        <v>0</v>
      </c>
      <c r="Y307" s="102">
        <f t="shared" si="70"/>
        <v>0</v>
      </c>
      <c r="Z307" s="102">
        <f t="shared" si="71"/>
        <v>0</v>
      </c>
      <c r="AA307" s="102">
        <f t="shared" si="72"/>
        <v>0</v>
      </c>
      <c r="AB307" s="102">
        <f t="shared" si="73"/>
        <v>0</v>
      </c>
      <c r="AC307" s="102">
        <f t="shared" si="74"/>
        <v>0</v>
      </c>
      <c r="AD307" s="102">
        <f t="shared" si="75"/>
        <v>0</v>
      </c>
    </row>
    <row r="308" spans="1:30" s="150" customFormat="1" ht="15" x14ac:dyDescent="0.25">
      <c r="A308" s="95"/>
      <c r="B308" s="96"/>
      <c r="C308" s="97"/>
      <c r="D308" s="98"/>
      <c r="E308" s="98"/>
      <c r="F308" s="98"/>
      <c r="G308" s="98"/>
      <c r="H308" s="98"/>
      <c r="I308" s="99">
        <f t="shared" si="82"/>
        <v>0</v>
      </c>
      <c r="J308" s="96"/>
      <c r="K308" s="99">
        <f t="shared" si="68"/>
        <v>0</v>
      </c>
      <c r="L308" s="100">
        <f>IF(ISBLANK($B308),0,VLOOKUP($B308,F_Parameter!$A$2:$B$44,2,FALSE))</f>
        <v>0</v>
      </c>
      <c r="M308" s="100">
        <f>IF(ISBLANK($B308),0,VLOOKUP($B308,F_Parameter!$A$2:$C$44,3,FALSE))</f>
        <v>0</v>
      </c>
      <c r="N308" s="101">
        <f t="shared" si="83"/>
        <v>0</v>
      </c>
      <c r="O308" s="101">
        <f t="shared" si="76"/>
        <v>0</v>
      </c>
      <c r="P308" s="101">
        <f t="shared" si="77"/>
        <v>0</v>
      </c>
      <c r="Q308" s="101">
        <f t="shared" si="78"/>
        <v>0</v>
      </c>
      <c r="R308" s="101">
        <f t="shared" si="79"/>
        <v>0</v>
      </c>
      <c r="S308" s="101">
        <f t="shared" si="80"/>
        <v>0</v>
      </c>
      <c r="T308" s="101">
        <f t="shared" si="81"/>
        <v>0</v>
      </c>
      <c r="U308" s="102">
        <f t="shared" ca="1" si="23"/>
        <v>0</v>
      </c>
      <c r="V308" s="102">
        <f ca="1">IF(C308=A_Stammdaten!$B$9,$K308-$W308,OFFSET(W308,0,A_Stammdaten!$B$9-2022)-$W308)</f>
        <v>0</v>
      </c>
      <c r="W308" s="102">
        <f ca="1">IFERROR(OFFSET(W308,0,A_Stammdaten!$B$9-2021),0)</f>
        <v>0</v>
      </c>
      <c r="X308" s="102">
        <f t="shared" si="69"/>
        <v>0</v>
      </c>
      <c r="Y308" s="102">
        <f t="shared" si="70"/>
        <v>0</v>
      </c>
      <c r="Z308" s="102">
        <f t="shared" si="71"/>
        <v>0</v>
      </c>
      <c r="AA308" s="102">
        <f t="shared" si="72"/>
        <v>0</v>
      </c>
      <c r="AB308" s="102">
        <f t="shared" si="73"/>
        <v>0</v>
      </c>
      <c r="AC308" s="102">
        <f t="shared" si="74"/>
        <v>0</v>
      </c>
      <c r="AD308" s="102">
        <f t="shared" si="75"/>
        <v>0</v>
      </c>
    </row>
    <row r="309" spans="1:30" s="150" customFormat="1" ht="15" x14ac:dyDescent="0.25">
      <c r="A309" s="95"/>
      <c r="B309" s="96"/>
      <c r="C309" s="97"/>
      <c r="D309" s="98"/>
      <c r="E309" s="98"/>
      <c r="F309" s="98"/>
      <c r="G309" s="98"/>
      <c r="H309" s="98"/>
      <c r="I309" s="99">
        <f t="shared" si="82"/>
        <v>0</v>
      </c>
      <c r="J309" s="96"/>
      <c r="K309" s="99">
        <f t="shared" si="68"/>
        <v>0</v>
      </c>
      <c r="L309" s="100">
        <f>IF(ISBLANK($B309),0,VLOOKUP($B309,F_Parameter!$A$2:$B$44,2,FALSE))</f>
        <v>0</v>
      </c>
      <c r="M309" s="100">
        <f>IF(ISBLANK($B309),0,VLOOKUP($B309,F_Parameter!$A$2:$C$44,3,FALSE))</f>
        <v>0</v>
      </c>
      <c r="N309" s="101">
        <f t="shared" si="83"/>
        <v>0</v>
      </c>
      <c r="O309" s="101">
        <f t="shared" si="76"/>
        <v>0</v>
      </c>
      <c r="P309" s="101">
        <f t="shared" si="77"/>
        <v>0</v>
      </c>
      <c r="Q309" s="101">
        <f t="shared" si="78"/>
        <v>0</v>
      </c>
      <c r="R309" s="101">
        <f t="shared" si="79"/>
        <v>0</v>
      </c>
      <c r="S309" s="101">
        <f t="shared" si="80"/>
        <v>0</v>
      </c>
      <c r="T309" s="101">
        <f t="shared" si="81"/>
        <v>0</v>
      </c>
      <c r="U309" s="102">
        <f t="shared" ca="1" si="23"/>
        <v>0</v>
      </c>
      <c r="V309" s="102">
        <f ca="1">IF(C309=A_Stammdaten!$B$9,$K309-$W309,OFFSET(W309,0,A_Stammdaten!$B$9-2022)-$W309)</f>
        <v>0</v>
      </c>
      <c r="W309" s="102">
        <f ca="1">IFERROR(OFFSET(W309,0,A_Stammdaten!$B$9-2021),0)</f>
        <v>0</v>
      </c>
      <c r="X309" s="102">
        <f t="shared" si="69"/>
        <v>0</v>
      </c>
      <c r="Y309" s="102">
        <f t="shared" si="70"/>
        <v>0</v>
      </c>
      <c r="Z309" s="102">
        <f t="shared" si="71"/>
        <v>0</v>
      </c>
      <c r="AA309" s="102">
        <f t="shared" si="72"/>
        <v>0</v>
      </c>
      <c r="AB309" s="102">
        <f t="shared" si="73"/>
        <v>0</v>
      </c>
      <c r="AC309" s="102">
        <f t="shared" si="74"/>
        <v>0</v>
      </c>
      <c r="AD309" s="102">
        <f t="shared" si="75"/>
        <v>0</v>
      </c>
    </row>
    <row r="310" spans="1:30" s="150" customFormat="1" ht="15" x14ac:dyDescent="0.25">
      <c r="A310" s="95"/>
      <c r="B310" s="96"/>
      <c r="C310" s="97"/>
      <c r="D310" s="98"/>
      <c r="E310" s="98"/>
      <c r="F310" s="98"/>
      <c r="G310" s="98"/>
      <c r="H310" s="98"/>
      <c r="I310" s="99">
        <f t="shared" si="82"/>
        <v>0</v>
      </c>
      <c r="J310" s="96"/>
      <c r="K310" s="99">
        <f t="shared" si="68"/>
        <v>0</v>
      </c>
      <c r="L310" s="100">
        <f>IF(ISBLANK($B310),0,VLOOKUP($B310,F_Parameter!$A$2:$B$44,2,FALSE))</f>
        <v>0</v>
      </c>
      <c r="M310" s="100">
        <f>IF(ISBLANK($B310),0,VLOOKUP($B310,F_Parameter!$A$2:$C$44,3,FALSE))</f>
        <v>0</v>
      </c>
      <c r="N310" s="101">
        <f t="shared" si="83"/>
        <v>0</v>
      </c>
      <c r="O310" s="101">
        <f t="shared" si="76"/>
        <v>0</v>
      </c>
      <c r="P310" s="101">
        <f t="shared" si="77"/>
        <v>0</v>
      </c>
      <c r="Q310" s="101">
        <f t="shared" si="78"/>
        <v>0</v>
      </c>
      <c r="R310" s="101">
        <f t="shared" si="79"/>
        <v>0</v>
      </c>
      <c r="S310" s="101">
        <f t="shared" si="80"/>
        <v>0</v>
      </c>
      <c r="T310" s="101">
        <f t="shared" si="81"/>
        <v>0</v>
      </c>
      <c r="U310" s="102">
        <f t="shared" ca="1" si="23"/>
        <v>0</v>
      </c>
      <c r="V310" s="102">
        <f ca="1">IF(C310=A_Stammdaten!$B$9,$K310-$W310,OFFSET(W310,0,A_Stammdaten!$B$9-2022)-$W310)</f>
        <v>0</v>
      </c>
      <c r="W310" s="102">
        <f ca="1">IFERROR(OFFSET(W310,0,A_Stammdaten!$B$9-2021),0)</f>
        <v>0</v>
      </c>
      <c r="X310" s="102">
        <f t="shared" si="69"/>
        <v>0</v>
      </c>
      <c r="Y310" s="102">
        <f t="shared" si="70"/>
        <v>0</v>
      </c>
      <c r="Z310" s="102">
        <f t="shared" si="71"/>
        <v>0</v>
      </c>
      <c r="AA310" s="102">
        <f t="shared" si="72"/>
        <v>0</v>
      </c>
      <c r="AB310" s="102">
        <f t="shared" si="73"/>
        <v>0</v>
      </c>
      <c r="AC310" s="102">
        <f t="shared" si="74"/>
        <v>0</v>
      </c>
      <c r="AD310" s="102">
        <f t="shared" si="75"/>
        <v>0</v>
      </c>
    </row>
    <row r="311" spans="1:30" s="150" customFormat="1" ht="15" x14ac:dyDescent="0.25">
      <c r="A311" s="95"/>
      <c r="B311" s="96"/>
      <c r="C311" s="97"/>
      <c r="D311" s="98"/>
      <c r="E311" s="98"/>
      <c r="F311" s="98"/>
      <c r="G311" s="98"/>
      <c r="H311" s="98"/>
      <c r="I311" s="99">
        <f t="shared" si="82"/>
        <v>0</v>
      </c>
      <c r="J311" s="96"/>
      <c r="K311" s="99">
        <f t="shared" si="68"/>
        <v>0</v>
      </c>
      <c r="L311" s="100">
        <f>IF(ISBLANK($B311),0,VLOOKUP($B311,F_Parameter!$A$2:$B$44,2,FALSE))</f>
        <v>0</v>
      </c>
      <c r="M311" s="100">
        <f>IF(ISBLANK($B311),0,VLOOKUP($B311,F_Parameter!$A$2:$C$44,3,FALSE))</f>
        <v>0</v>
      </c>
      <c r="N311" s="101">
        <f t="shared" si="83"/>
        <v>0</v>
      </c>
      <c r="O311" s="101">
        <f t="shared" si="76"/>
        <v>0</v>
      </c>
      <c r="P311" s="101">
        <f t="shared" si="77"/>
        <v>0</v>
      </c>
      <c r="Q311" s="101">
        <f t="shared" si="78"/>
        <v>0</v>
      </c>
      <c r="R311" s="101">
        <f t="shared" si="79"/>
        <v>0</v>
      </c>
      <c r="S311" s="101">
        <f t="shared" si="80"/>
        <v>0</v>
      </c>
      <c r="T311" s="101">
        <f t="shared" si="81"/>
        <v>0</v>
      </c>
      <c r="U311" s="102">
        <f t="shared" ca="1" si="23"/>
        <v>0</v>
      </c>
      <c r="V311" s="102">
        <f ca="1">IF(C311=A_Stammdaten!$B$9,$K311-$W311,OFFSET(W311,0,A_Stammdaten!$B$9-2022)-$W311)</f>
        <v>0</v>
      </c>
      <c r="W311" s="102">
        <f ca="1">IFERROR(OFFSET(W311,0,A_Stammdaten!$B$9-2021),0)</f>
        <v>0</v>
      </c>
      <c r="X311" s="102">
        <f t="shared" si="69"/>
        <v>0</v>
      </c>
      <c r="Y311" s="102">
        <f t="shared" si="70"/>
        <v>0</v>
      </c>
      <c r="Z311" s="102">
        <f t="shared" si="71"/>
        <v>0</v>
      </c>
      <c r="AA311" s="102">
        <f t="shared" si="72"/>
        <v>0</v>
      </c>
      <c r="AB311" s="102">
        <f t="shared" si="73"/>
        <v>0</v>
      </c>
      <c r="AC311" s="102">
        <f t="shared" si="74"/>
        <v>0</v>
      </c>
      <c r="AD311" s="102">
        <f t="shared" si="75"/>
        <v>0</v>
      </c>
    </row>
    <row r="312" spans="1:30" s="150" customFormat="1" ht="15" x14ac:dyDescent="0.25">
      <c r="A312" s="95"/>
      <c r="B312" s="96"/>
      <c r="C312" s="97"/>
      <c r="D312" s="98"/>
      <c r="E312" s="98"/>
      <c r="F312" s="98"/>
      <c r="G312" s="98"/>
      <c r="H312" s="98"/>
      <c r="I312" s="99">
        <f t="shared" si="82"/>
        <v>0</v>
      </c>
      <c r="J312" s="96"/>
      <c r="K312" s="99">
        <f t="shared" si="68"/>
        <v>0</v>
      </c>
      <c r="L312" s="100">
        <f>IF(ISBLANK($B312),0,VLOOKUP($B312,F_Parameter!$A$2:$B$44,2,FALSE))</f>
        <v>0</v>
      </c>
      <c r="M312" s="100">
        <f>IF(ISBLANK($B312),0,VLOOKUP($B312,F_Parameter!$A$2:$C$44,3,FALSE))</f>
        <v>0</v>
      </c>
      <c r="N312" s="101">
        <f t="shared" si="83"/>
        <v>0</v>
      </c>
      <c r="O312" s="101">
        <f t="shared" si="76"/>
        <v>0</v>
      </c>
      <c r="P312" s="101">
        <f t="shared" si="77"/>
        <v>0</v>
      </c>
      <c r="Q312" s="101">
        <f t="shared" si="78"/>
        <v>0</v>
      </c>
      <c r="R312" s="101">
        <f t="shared" si="79"/>
        <v>0</v>
      </c>
      <c r="S312" s="101">
        <f t="shared" si="80"/>
        <v>0</v>
      </c>
      <c r="T312" s="101">
        <f t="shared" si="81"/>
        <v>0</v>
      </c>
      <c r="U312" s="102">
        <f t="shared" ca="1" si="23"/>
        <v>0</v>
      </c>
      <c r="V312" s="102">
        <f ca="1">IF(C312=A_Stammdaten!$B$9,$K312-$W312,OFFSET(W312,0,A_Stammdaten!$B$9-2022)-$W312)</f>
        <v>0</v>
      </c>
      <c r="W312" s="102">
        <f ca="1">IFERROR(OFFSET(W312,0,A_Stammdaten!$B$9-2021),0)</f>
        <v>0</v>
      </c>
      <c r="X312" s="102">
        <f t="shared" si="69"/>
        <v>0</v>
      </c>
      <c r="Y312" s="102">
        <f t="shared" si="70"/>
        <v>0</v>
      </c>
      <c r="Z312" s="102">
        <f t="shared" si="71"/>
        <v>0</v>
      </c>
      <c r="AA312" s="102">
        <f t="shared" si="72"/>
        <v>0</v>
      </c>
      <c r="AB312" s="102">
        <f t="shared" si="73"/>
        <v>0</v>
      </c>
      <c r="AC312" s="102">
        <f t="shared" si="74"/>
        <v>0</v>
      </c>
      <c r="AD312" s="102">
        <f t="shared" si="75"/>
        <v>0</v>
      </c>
    </row>
    <row r="313" spans="1:30" s="150" customFormat="1" ht="15" x14ac:dyDescent="0.25">
      <c r="A313" s="95"/>
      <c r="B313" s="96"/>
      <c r="C313" s="97"/>
      <c r="D313" s="98"/>
      <c r="E313" s="98"/>
      <c r="F313" s="98"/>
      <c r="G313" s="98"/>
      <c r="H313" s="98"/>
      <c r="I313" s="99">
        <f t="shared" si="82"/>
        <v>0</v>
      </c>
      <c r="J313" s="96"/>
      <c r="K313" s="99">
        <f t="shared" si="68"/>
        <v>0</v>
      </c>
      <c r="L313" s="100">
        <f>IF(ISBLANK($B313),0,VLOOKUP($B313,F_Parameter!$A$2:$B$44,2,FALSE))</f>
        <v>0</v>
      </c>
      <c r="M313" s="100">
        <f>IF(ISBLANK($B313),0,VLOOKUP($B313,F_Parameter!$A$2:$C$44,3,FALSE))</f>
        <v>0</v>
      </c>
      <c r="N313" s="101">
        <f t="shared" si="83"/>
        <v>0</v>
      </c>
      <c r="O313" s="101">
        <f t="shared" si="76"/>
        <v>0</v>
      </c>
      <c r="P313" s="101">
        <f t="shared" si="77"/>
        <v>0</v>
      </c>
      <c r="Q313" s="101">
        <f t="shared" si="78"/>
        <v>0</v>
      </c>
      <c r="R313" s="101">
        <f t="shared" si="79"/>
        <v>0</v>
      </c>
      <c r="S313" s="101">
        <f t="shared" si="80"/>
        <v>0</v>
      </c>
      <c r="T313" s="101">
        <f t="shared" si="81"/>
        <v>0</v>
      </c>
      <c r="U313" s="102">
        <f t="shared" ca="1" si="23"/>
        <v>0</v>
      </c>
      <c r="V313" s="102">
        <f ca="1">IF(C313=A_Stammdaten!$B$9,$K313-$W313,OFFSET(W313,0,A_Stammdaten!$B$9-2022)-$W313)</f>
        <v>0</v>
      </c>
      <c r="W313" s="102">
        <f ca="1">IFERROR(OFFSET(W313,0,A_Stammdaten!$B$9-2021),0)</f>
        <v>0</v>
      </c>
      <c r="X313" s="102">
        <f t="shared" si="69"/>
        <v>0</v>
      </c>
      <c r="Y313" s="102">
        <f t="shared" si="70"/>
        <v>0</v>
      </c>
      <c r="Z313" s="102">
        <f t="shared" si="71"/>
        <v>0</v>
      </c>
      <c r="AA313" s="102">
        <f t="shared" si="72"/>
        <v>0</v>
      </c>
      <c r="AB313" s="102">
        <f t="shared" si="73"/>
        <v>0</v>
      </c>
      <c r="AC313" s="102">
        <f t="shared" si="74"/>
        <v>0</v>
      </c>
      <c r="AD313" s="102">
        <f t="shared" si="75"/>
        <v>0</v>
      </c>
    </row>
    <row r="314" spans="1:30" s="150" customFormat="1" ht="15" x14ac:dyDescent="0.25">
      <c r="A314" s="95"/>
      <c r="B314" s="96"/>
      <c r="C314" s="97"/>
      <c r="D314" s="98"/>
      <c r="E314" s="98"/>
      <c r="F314" s="98"/>
      <c r="G314" s="98"/>
      <c r="H314" s="98"/>
      <c r="I314" s="99">
        <f t="shared" si="82"/>
        <v>0</v>
      </c>
      <c r="J314" s="96"/>
      <c r="K314" s="99">
        <f t="shared" si="68"/>
        <v>0</v>
      </c>
      <c r="L314" s="100">
        <f>IF(ISBLANK($B314),0,VLOOKUP($B314,F_Parameter!$A$2:$B$44,2,FALSE))</f>
        <v>0</v>
      </c>
      <c r="M314" s="100">
        <f>IF(ISBLANK($B314),0,VLOOKUP($B314,F_Parameter!$A$2:$C$44,3,FALSE))</f>
        <v>0</v>
      </c>
      <c r="N314" s="101">
        <f t="shared" si="83"/>
        <v>0</v>
      </c>
      <c r="O314" s="101">
        <f t="shared" si="76"/>
        <v>0</v>
      </c>
      <c r="P314" s="101">
        <f t="shared" si="77"/>
        <v>0</v>
      </c>
      <c r="Q314" s="101">
        <f t="shared" si="78"/>
        <v>0</v>
      </c>
      <c r="R314" s="101">
        <f t="shared" si="79"/>
        <v>0</v>
      </c>
      <c r="S314" s="101">
        <f t="shared" si="80"/>
        <v>0</v>
      </c>
      <c r="T314" s="101">
        <f t="shared" si="81"/>
        <v>0</v>
      </c>
      <c r="U314" s="102">
        <f t="shared" ca="1" si="23"/>
        <v>0</v>
      </c>
      <c r="V314" s="102">
        <f ca="1">IF(C314=A_Stammdaten!$B$9,$K314-$W314,OFFSET(W314,0,A_Stammdaten!$B$9-2022)-$W314)</f>
        <v>0</v>
      </c>
      <c r="W314" s="102">
        <f ca="1">IFERROR(OFFSET(W314,0,A_Stammdaten!$B$9-2021),0)</f>
        <v>0</v>
      </c>
      <c r="X314" s="102">
        <f t="shared" si="69"/>
        <v>0</v>
      </c>
      <c r="Y314" s="102">
        <f t="shared" si="70"/>
        <v>0</v>
      </c>
      <c r="Z314" s="102">
        <f t="shared" si="71"/>
        <v>0</v>
      </c>
      <c r="AA314" s="102">
        <f t="shared" si="72"/>
        <v>0</v>
      </c>
      <c r="AB314" s="102">
        <f t="shared" si="73"/>
        <v>0</v>
      </c>
      <c r="AC314" s="102">
        <f t="shared" si="74"/>
        <v>0</v>
      </c>
      <c r="AD314" s="102">
        <f t="shared" si="75"/>
        <v>0</v>
      </c>
    </row>
    <row r="315" spans="1:30" s="150" customFormat="1" ht="15" x14ac:dyDescent="0.25">
      <c r="A315" s="95"/>
      <c r="B315" s="96"/>
      <c r="C315" s="97"/>
      <c r="D315" s="98"/>
      <c r="E315" s="98"/>
      <c r="F315" s="98"/>
      <c r="G315" s="98"/>
      <c r="H315" s="98"/>
      <c r="I315" s="99">
        <f t="shared" si="82"/>
        <v>0</v>
      </c>
      <c r="J315" s="96"/>
      <c r="K315" s="99">
        <f t="shared" si="68"/>
        <v>0</v>
      </c>
      <c r="L315" s="100">
        <f>IF(ISBLANK($B315),0,VLOOKUP($B315,F_Parameter!$A$2:$B$44,2,FALSE))</f>
        <v>0</v>
      </c>
      <c r="M315" s="100">
        <f>IF(ISBLANK($B315),0,VLOOKUP($B315,F_Parameter!$A$2:$C$44,3,FALSE))</f>
        <v>0</v>
      </c>
      <c r="N315" s="101">
        <f t="shared" si="83"/>
        <v>0</v>
      </c>
      <c r="O315" s="101">
        <f t="shared" si="76"/>
        <v>0</v>
      </c>
      <c r="P315" s="101">
        <f t="shared" si="77"/>
        <v>0</v>
      </c>
      <c r="Q315" s="101">
        <f t="shared" si="78"/>
        <v>0</v>
      </c>
      <c r="R315" s="101">
        <f t="shared" si="79"/>
        <v>0</v>
      </c>
      <c r="S315" s="101">
        <f t="shared" si="80"/>
        <v>0</v>
      </c>
      <c r="T315" s="101">
        <f t="shared" si="81"/>
        <v>0</v>
      </c>
      <c r="U315" s="102">
        <f t="shared" ca="1" si="23"/>
        <v>0</v>
      </c>
      <c r="V315" s="102">
        <f ca="1">IF(C315=A_Stammdaten!$B$9,$K315-$W315,OFFSET(W315,0,A_Stammdaten!$B$9-2022)-$W315)</f>
        <v>0</v>
      </c>
      <c r="W315" s="102">
        <f ca="1">IFERROR(OFFSET(W315,0,A_Stammdaten!$B$9-2021),0)</f>
        <v>0</v>
      </c>
      <c r="X315" s="102">
        <f t="shared" si="69"/>
        <v>0</v>
      </c>
      <c r="Y315" s="102">
        <f t="shared" si="70"/>
        <v>0</v>
      </c>
      <c r="Z315" s="102">
        <f t="shared" si="71"/>
        <v>0</v>
      </c>
      <c r="AA315" s="102">
        <f t="shared" si="72"/>
        <v>0</v>
      </c>
      <c r="AB315" s="102">
        <f t="shared" si="73"/>
        <v>0</v>
      </c>
      <c r="AC315" s="102">
        <f t="shared" si="74"/>
        <v>0</v>
      </c>
      <c r="AD315" s="102">
        <f t="shared" si="75"/>
        <v>0</v>
      </c>
    </row>
    <row r="316" spans="1:30" s="150" customFormat="1" ht="15" x14ac:dyDescent="0.25">
      <c r="A316" s="95"/>
      <c r="B316" s="96"/>
      <c r="C316" s="97"/>
      <c r="D316" s="98"/>
      <c r="E316" s="98"/>
      <c r="F316" s="98"/>
      <c r="G316" s="98"/>
      <c r="H316" s="98"/>
      <c r="I316" s="99">
        <f t="shared" si="82"/>
        <v>0</v>
      </c>
      <c r="J316" s="96"/>
      <c r="K316" s="99">
        <f t="shared" si="68"/>
        <v>0</v>
      </c>
      <c r="L316" s="100">
        <f>IF(ISBLANK($B316),0,VLOOKUP($B316,F_Parameter!$A$2:$B$44,2,FALSE))</f>
        <v>0</v>
      </c>
      <c r="M316" s="100">
        <f>IF(ISBLANK($B316),0,VLOOKUP($B316,F_Parameter!$A$2:$C$44,3,FALSE))</f>
        <v>0</v>
      </c>
      <c r="N316" s="101">
        <f t="shared" si="83"/>
        <v>0</v>
      </c>
      <c r="O316" s="101">
        <f t="shared" si="76"/>
        <v>0</v>
      </c>
      <c r="P316" s="101">
        <f t="shared" si="77"/>
        <v>0</v>
      </c>
      <c r="Q316" s="101">
        <f t="shared" si="78"/>
        <v>0</v>
      </c>
      <c r="R316" s="101">
        <f t="shared" si="79"/>
        <v>0</v>
      </c>
      <c r="S316" s="101">
        <f t="shared" si="80"/>
        <v>0</v>
      </c>
      <c r="T316" s="101">
        <f t="shared" si="81"/>
        <v>0</v>
      </c>
      <c r="U316" s="102">
        <f t="shared" ca="1" si="23"/>
        <v>0</v>
      </c>
      <c r="V316" s="102">
        <f ca="1">IF(C316=A_Stammdaten!$B$9,$K316-$W316,OFFSET(W316,0,A_Stammdaten!$B$9-2022)-$W316)</f>
        <v>0</v>
      </c>
      <c r="W316" s="102">
        <f ca="1">IFERROR(OFFSET(W316,0,A_Stammdaten!$B$9-2021),0)</f>
        <v>0</v>
      </c>
      <c r="X316" s="102">
        <f t="shared" si="69"/>
        <v>0</v>
      </c>
      <c r="Y316" s="102">
        <f t="shared" si="70"/>
        <v>0</v>
      </c>
      <c r="Z316" s="102">
        <f t="shared" si="71"/>
        <v>0</v>
      </c>
      <c r="AA316" s="102">
        <f t="shared" si="72"/>
        <v>0</v>
      </c>
      <c r="AB316" s="102">
        <f t="shared" si="73"/>
        <v>0</v>
      </c>
      <c r="AC316" s="102">
        <f t="shared" si="74"/>
        <v>0</v>
      </c>
      <c r="AD316" s="102">
        <f t="shared" si="75"/>
        <v>0</v>
      </c>
    </row>
    <row r="317" spans="1:30" s="150" customFormat="1" ht="15" x14ac:dyDescent="0.25">
      <c r="A317" s="95"/>
      <c r="B317" s="96"/>
      <c r="C317" s="97"/>
      <c r="D317" s="98"/>
      <c r="E317" s="98"/>
      <c r="F317" s="98"/>
      <c r="G317" s="98"/>
      <c r="H317" s="98"/>
      <c r="I317" s="99">
        <f t="shared" si="82"/>
        <v>0</v>
      </c>
      <c r="J317" s="96"/>
      <c r="K317" s="99">
        <f t="shared" si="68"/>
        <v>0</v>
      </c>
      <c r="L317" s="100">
        <f>IF(ISBLANK($B317),0,VLOOKUP($B317,F_Parameter!$A$2:$B$44,2,FALSE))</f>
        <v>0</v>
      </c>
      <c r="M317" s="100">
        <f>IF(ISBLANK($B317),0,VLOOKUP($B317,F_Parameter!$A$2:$C$44,3,FALSE))</f>
        <v>0</v>
      </c>
      <c r="N317" s="101">
        <f t="shared" si="83"/>
        <v>0</v>
      </c>
      <c r="O317" s="101">
        <f t="shared" si="76"/>
        <v>0</v>
      </c>
      <c r="P317" s="101">
        <f t="shared" si="77"/>
        <v>0</v>
      </c>
      <c r="Q317" s="101">
        <f t="shared" si="78"/>
        <v>0</v>
      </c>
      <c r="R317" s="101">
        <f t="shared" si="79"/>
        <v>0</v>
      </c>
      <c r="S317" s="101">
        <f t="shared" si="80"/>
        <v>0</v>
      </c>
      <c r="T317" s="101">
        <f t="shared" si="81"/>
        <v>0</v>
      </c>
      <c r="U317" s="102">
        <f t="shared" ca="1" si="23"/>
        <v>0</v>
      </c>
      <c r="V317" s="102">
        <f ca="1">IF(C317=A_Stammdaten!$B$9,$K317-$W317,OFFSET(W317,0,A_Stammdaten!$B$9-2022)-$W317)</f>
        <v>0</v>
      </c>
      <c r="W317" s="102">
        <f ca="1">IFERROR(OFFSET(W317,0,A_Stammdaten!$B$9-2021),0)</f>
        <v>0</v>
      </c>
      <c r="X317" s="102">
        <f t="shared" si="69"/>
        <v>0</v>
      </c>
      <c r="Y317" s="102">
        <f t="shared" si="70"/>
        <v>0</v>
      </c>
      <c r="Z317" s="102">
        <f t="shared" si="71"/>
        <v>0</v>
      </c>
      <c r="AA317" s="102">
        <f t="shared" si="72"/>
        <v>0</v>
      </c>
      <c r="AB317" s="102">
        <f t="shared" si="73"/>
        <v>0</v>
      </c>
      <c r="AC317" s="102">
        <f t="shared" si="74"/>
        <v>0</v>
      </c>
      <c r="AD317" s="102">
        <f t="shared" si="75"/>
        <v>0</v>
      </c>
    </row>
    <row r="318" spans="1:30" s="150" customFormat="1" ht="15" x14ac:dyDescent="0.25">
      <c r="A318" s="95"/>
      <c r="B318" s="96"/>
      <c r="C318" s="97"/>
      <c r="D318" s="98"/>
      <c r="E318" s="98"/>
      <c r="F318" s="98"/>
      <c r="G318" s="98"/>
      <c r="H318" s="98"/>
      <c r="I318" s="99">
        <f t="shared" si="82"/>
        <v>0</v>
      </c>
      <c r="J318" s="96"/>
      <c r="K318" s="99">
        <f t="shared" si="68"/>
        <v>0</v>
      </c>
      <c r="L318" s="100">
        <f>IF(ISBLANK($B318),0,VLOOKUP($B318,F_Parameter!$A$2:$B$44,2,FALSE))</f>
        <v>0</v>
      </c>
      <c r="M318" s="100">
        <f>IF(ISBLANK($B318),0,VLOOKUP($B318,F_Parameter!$A$2:$C$44,3,FALSE))</f>
        <v>0</v>
      </c>
      <c r="N318" s="101">
        <f t="shared" si="83"/>
        <v>0</v>
      </c>
      <c r="O318" s="101">
        <f t="shared" si="76"/>
        <v>0</v>
      </c>
      <c r="P318" s="101">
        <f t="shared" si="77"/>
        <v>0</v>
      </c>
      <c r="Q318" s="101">
        <f t="shared" si="78"/>
        <v>0</v>
      </c>
      <c r="R318" s="101">
        <f t="shared" si="79"/>
        <v>0</v>
      </c>
      <c r="S318" s="101">
        <f t="shared" si="80"/>
        <v>0</v>
      </c>
      <c r="T318" s="101">
        <f t="shared" si="81"/>
        <v>0</v>
      </c>
      <c r="U318" s="102">
        <f t="shared" ref="U318:U402" ca="1" si="84">W318+V318</f>
        <v>0</v>
      </c>
      <c r="V318" s="102">
        <f ca="1">IF(C318=A_Stammdaten!$B$9,$K318-$W318,OFFSET(W318,0,A_Stammdaten!$B$9-2022)-$W318)</f>
        <v>0</v>
      </c>
      <c r="W318" s="102">
        <f ca="1">IFERROR(OFFSET(W318,0,A_Stammdaten!$B$9-2021),0)</f>
        <v>0</v>
      </c>
      <c r="X318" s="102">
        <f t="shared" si="69"/>
        <v>0</v>
      </c>
      <c r="Y318" s="102">
        <f t="shared" si="70"/>
        <v>0</v>
      </c>
      <c r="Z318" s="102">
        <f t="shared" si="71"/>
        <v>0</v>
      </c>
      <c r="AA318" s="102">
        <f t="shared" si="72"/>
        <v>0</v>
      </c>
      <c r="AB318" s="102">
        <f t="shared" si="73"/>
        <v>0</v>
      </c>
      <c r="AC318" s="102">
        <f t="shared" si="74"/>
        <v>0</v>
      </c>
      <c r="AD318" s="102">
        <f t="shared" si="75"/>
        <v>0</v>
      </c>
    </row>
    <row r="319" spans="1:30" s="150" customFormat="1" ht="15" x14ac:dyDescent="0.25">
      <c r="A319" s="95"/>
      <c r="B319" s="96"/>
      <c r="C319" s="97"/>
      <c r="D319" s="98"/>
      <c r="E319" s="98"/>
      <c r="F319" s="98"/>
      <c r="G319" s="98"/>
      <c r="H319" s="98"/>
      <c r="I319" s="99">
        <f t="shared" si="82"/>
        <v>0</v>
      </c>
      <c r="J319" s="96"/>
      <c r="K319" s="99">
        <f t="shared" si="68"/>
        <v>0</v>
      </c>
      <c r="L319" s="100">
        <f>IF(ISBLANK($B319),0,VLOOKUP($B319,F_Parameter!$A$2:$B$44,2,FALSE))</f>
        <v>0</v>
      </c>
      <c r="M319" s="100">
        <f>IF(ISBLANK($B319),0,VLOOKUP($B319,F_Parameter!$A$2:$C$44,3,FALSE))</f>
        <v>0</v>
      </c>
      <c r="N319" s="101">
        <f t="shared" si="83"/>
        <v>0</v>
      </c>
      <c r="O319" s="101">
        <f t="shared" si="76"/>
        <v>0</v>
      </c>
      <c r="P319" s="101">
        <f t="shared" si="77"/>
        <v>0</v>
      </c>
      <c r="Q319" s="101">
        <f t="shared" si="78"/>
        <v>0</v>
      </c>
      <c r="R319" s="101">
        <f t="shared" si="79"/>
        <v>0</v>
      </c>
      <c r="S319" s="101">
        <f t="shared" si="80"/>
        <v>0</v>
      </c>
      <c r="T319" s="101">
        <f t="shared" si="81"/>
        <v>0</v>
      </c>
      <c r="U319" s="102">
        <f t="shared" ca="1" si="84"/>
        <v>0</v>
      </c>
      <c r="V319" s="102">
        <f ca="1">IF(C319=A_Stammdaten!$B$9,$K319-$W319,OFFSET(W319,0,A_Stammdaten!$B$9-2022)-$W319)</f>
        <v>0</v>
      </c>
      <c r="W319" s="102">
        <f ca="1">IFERROR(OFFSET(W319,0,A_Stammdaten!$B$9-2021),0)</f>
        <v>0</v>
      </c>
      <c r="X319" s="102">
        <f t="shared" si="69"/>
        <v>0</v>
      </c>
      <c r="Y319" s="102">
        <f t="shared" si="70"/>
        <v>0</v>
      </c>
      <c r="Z319" s="102">
        <f t="shared" si="71"/>
        <v>0</v>
      </c>
      <c r="AA319" s="102">
        <f t="shared" si="72"/>
        <v>0</v>
      </c>
      <c r="AB319" s="102">
        <f t="shared" si="73"/>
        <v>0</v>
      </c>
      <c r="AC319" s="102">
        <f t="shared" si="74"/>
        <v>0</v>
      </c>
      <c r="AD319" s="102">
        <f t="shared" si="75"/>
        <v>0</v>
      </c>
    </row>
    <row r="320" spans="1:30" s="150" customFormat="1" ht="15" x14ac:dyDescent="0.25">
      <c r="A320" s="95"/>
      <c r="B320" s="96"/>
      <c r="C320" s="97"/>
      <c r="D320" s="98"/>
      <c r="E320" s="98"/>
      <c r="F320" s="98"/>
      <c r="G320" s="98"/>
      <c r="H320" s="98"/>
      <c r="I320" s="99">
        <f t="shared" si="82"/>
        <v>0</v>
      </c>
      <c r="J320" s="96"/>
      <c r="K320" s="99">
        <f t="shared" si="68"/>
        <v>0</v>
      </c>
      <c r="L320" s="100">
        <f>IF(ISBLANK($B320),0,VLOOKUP($B320,F_Parameter!$A$2:$B$44,2,FALSE))</f>
        <v>0</v>
      </c>
      <c r="M320" s="100">
        <f>IF(ISBLANK($B320),0,VLOOKUP($B320,F_Parameter!$A$2:$C$44,3,FALSE))</f>
        <v>0</v>
      </c>
      <c r="N320" s="101">
        <f t="shared" si="83"/>
        <v>0</v>
      </c>
      <c r="O320" s="101">
        <f t="shared" si="76"/>
        <v>0</v>
      </c>
      <c r="P320" s="101">
        <f t="shared" si="77"/>
        <v>0</v>
      </c>
      <c r="Q320" s="101">
        <f t="shared" si="78"/>
        <v>0</v>
      </c>
      <c r="R320" s="101">
        <f t="shared" si="79"/>
        <v>0</v>
      </c>
      <c r="S320" s="101">
        <f t="shared" si="80"/>
        <v>0</v>
      </c>
      <c r="T320" s="101">
        <f t="shared" si="81"/>
        <v>0</v>
      </c>
      <c r="U320" s="102">
        <f t="shared" ca="1" si="84"/>
        <v>0</v>
      </c>
      <c r="V320" s="102">
        <f ca="1">IF(C320=A_Stammdaten!$B$9,$K320-$W320,OFFSET(W320,0,A_Stammdaten!$B$9-2022)-$W320)</f>
        <v>0</v>
      </c>
      <c r="W320" s="102">
        <f ca="1">IFERROR(OFFSET(W320,0,A_Stammdaten!$B$9-2021),0)</f>
        <v>0</v>
      </c>
      <c r="X320" s="102">
        <f t="shared" si="69"/>
        <v>0</v>
      </c>
      <c r="Y320" s="102">
        <f t="shared" si="70"/>
        <v>0</v>
      </c>
      <c r="Z320" s="102">
        <f t="shared" si="71"/>
        <v>0</v>
      </c>
      <c r="AA320" s="102">
        <f t="shared" si="72"/>
        <v>0</v>
      </c>
      <c r="AB320" s="102">
        <f t="shared" si="73"/>
        <v>0</v>
      </c>
      <c r="AC320" s="102">
        <f t="shared" si="74"/>
        <v>0</v>
      </c>
      <c r="AD320" s="102">
        <f t="shared" si="75"/>
        <v>0</v>
      </c>
    </row>
    <row r="321" spans="1:30" s="150" customFormat="1" ht="15" x14ac:dyDescent="0.25">
      <c r="A321" s="95"/>
      <c r="B321" s="96"/>
      <c r="C321" s="97"/>
      <c r="D321" s="98"/>
      <c r="E321" s="98"/>
      <c r="F321" s="98"/>
      <c r="G321" s="98"/>
      <c r="H321" s="98"/>
      <c r="I321" s="99">
        <f t="shared" si="82"/>
        <v>0</v>
      </c>
      <c r="J321" s="96"/>
      <c r="K321" s="99">
        <f t="shared" si="68"/>
        <v>0</v>
      </c>
      <c r="L321" s="100">
        <f>IF(ISBLANK($B321),0,VLOOKUP($B321,F_Parameter!$A$2:$B$44,2,FALSE))</f>
        <v>0</v>
      </c>
      <c r="M321" s="100">
        <f>IF(ISBLANK($B321),0,VLOOKUP($B321,F_Parameter!$A$2:$C$44,3,FALSE))</f>
        <v>0</v>
      </c>
      <c r="N321" s="101">
        <f t="shared" si="83"/>
        <v>0</v>
      </c>
      <c r="O321" s="101">
        <f t="shared" si="76"/>
        <v>0</v>
      </c>
      <c r="P321" s="101">
        <f t="shared" si="77"/>
        <v>0</v>
      </c>
      <c r="Q321" s="101">
        <f t="shared" si="78"/>
        <v>0</v>
      </c>
      <c r="R321" s="101">
        <f t="shared" si="79"/>
        <v>0</v>
      </c>
      <c r="S321" s="101">
        <f t="shared" si="80"/>
        <v>0</v>
      </c>
      <c r="T321" s="101">
        <f t="shared" si="81"/>
        <v>0</v>
      </c>
      <c r="U321" s="102">
        <f t="shared" ca="1" si="84"/>
        <v>0</v>
      </c>
      <c r="V321" s="102">
        <f ca="1">IF(C321=A_Stammdaten!$B$9,$K321-$W321,OFFSET(W321,0,A_Stammdaten!$B$9-2022)-$W321)</f>
        <v>0</v>
      </c>
      <c r="W321" s="102">
        <f ca="1">IFERROR(OFFSET(W321,0,A_Stammdaten!$B$9-2021),0)</f>
        <v>0</v>
      </c>
      <c r="X321" s="102">
        <f t="shared" si="69"/>
        <v>0</v>
      </c>
      <c r="Y321" s="102">
        <f t="shared" si="70"/>
        <v>0</v>
      </c>
      <c r="Z321" s="102">
        <f t="shared" si="71"/>
        <v>0</v>
      </c>
      <c r="AA321" s="102">
        <f t="shared" si="72"/>
        <v>0</v>
      </c>
      <c r="AB321" s="102">
        <f t="shared" si="73"/>
        <v>0</v>
      </c>
      <c r="AC321" s="102">
        <f t="shared" si="74"/>
        <v>0</v>
      </c>
      <c r="AD321" s="102">
        <f t="shared" si="75"/>
        <v>0</v>
      </c>
    </row>
    <row r="322" spans="1:30" s="150" customFormat="1" ht="15" x14ac:dyDescent="0.25">
      <c r="A322" s="95"/>
      <c r="B322" s="96"/>
      <c r="C322" s="97"/>
      <c r="D322" s="98"/>
      <c r="E322" s="98"/>
      <c r="F322" s="98"/>
      <c r="G322" s="98"/>
      <c r="H322" s="98"/>
      <c r="I322" s="99">
        <f t="shared" si="82"/>
        <v>0</v>
      </c>
      <c r="J322" s="96"/>
      <c r="K322" s="99">
        <f t="shared" si="68"/>
        <v>0</v>
      </c>
      <c r="L322" s="100">
        <f>IF(ISBLANK($B322),0,VLOOKUP($B322,F_Parameter!$A$2:$B$44,2,FALSE))</f>
        <v>0</v>
      </c>
      <c r="M322" s="100">
        <f>IF(ISBLANK($B322),0,VLOOKUP($B322,F_Parameter!$A$2:$C$44,3,FALSE))</f>
        <v>0</v>
      </c>
      <c r="N322" s="101">
        <f t="shared" si="83"/>
        <v>0</v>
      </c>
      <c r="O322" s="101">
        <f t="shared" si="76"/>
        <v>0</v>
      </c>
      <c r="P322" s="101">
        <f t="shared" si="77"/>
        <v>0</v>
      </c>
      <c r="Q322" s="101">
        <f t="shared" si="78"/>
        <v>0</v>
      </c>
      <c r="R322" s="101">
        <f t="shared" si="79"/>
        <v>0</v>
      </c>
      <c r="S322" s="101">
        <f t="shared" si="80"/>
        <v>0</v>
      </c>
      <c r="T322" s="101">
        <f t="shared" si="81"/>
        <v>0</v>
      </c>
      <c r="U322" s="102">
        <f t="shared" ca="1" si="84"/>
        <v>0</v>
      </c>
      <c r="V322" s="102">
        <f ca="1">IF(C322=A_Stammdaten!$B$9,$K322-$W322,OFFSET(W322,0,A_Stammdaten!$B$9-2022)-$W322)</f>
        <v>0</v>
      </c>
      <c r="W322" s="102">
        <f ca="1">IFERROR(OFFSET(W322,0,A_Stammdaten!$B$9-2021),0)</f>
        <v>0</v>
      </c>
      <c r="X322" s="102">
        <f t="shared" si="69"/>
        <v>0</v>
      </c>
      <c r="Y322" s="102">
        <f t="shared" si="70"/>
        <v>0</v>
      </c>
      <c r="Z322" s="102">
        <f t="shared" si="71"/>
        <v>0</v>
      </c>
      <c r="AA322" s="102">
        <f t="shared" si="72"/>
        <v>0</v>
      </c>
      <c r="AB322" s="102">
        <f t="shared" si="73"/>
        <v>0</v>
      </c>
      <c r="AC322" s="102">
        <f t="shared" si="74"/>
        <v>0</v>
      </c>
      <c r="AD322" s="102">
        <f t="shared" si="75"/>
        <v>0</v>
      </c>
    </row>
    <row r="323" spans="1:30" s="150" customFormat="1" ht="15" x14ac:dyDescent="0.25">
      <c r="A323" s="95"/>
      <c r="B323" s="96"/>
      <c r="C323" s="97"/>
      <c r="D323" s="98"/>
      <c r="E323" s="98"/>
      <c r="F323" s="98"/>
      <c r="G323" s="98"/>
      <c r="H323" s="98"/>
      <c r="I323" s="99">
        <f t="shared" si="82"/>
        <v>0</v>
      </c>
      <c r="J323" s="96"/>
      <c r="K323" s="99">
        <f t="shared" si="68"/>
        <v>0</v>
      </c>
      <c r="L323" s="100">
        <f>IF(ISBLANK($B323),0,VLOOKUP($B323,F_Parameter!$A$2:$B$44,2,FALSE))</f>
        <v>0</v>
      </c>
      <c r="M323" s="100">
        <f>IF(ISBLANK($B323),0,VLOOKUP($B323,F_Parameter!$A$2:$C$44,3,FALSE))</f>
        <v>0</v>
      </c>
      <c r="N323" s="101">
        <f t="shared" si="83"/>
        <v>0</v>
      </c>
      <c r="O323" s="101">
        <f t="shared" si="76"/>
        <v>0</v>
      </c>
      <c r="P323" s="101">
        <f t="shared" si="77"/>
        <v>0</v>
      </c>
      <c r="Q323" s="101">
        <f t="shared" si="78"/>
        <v>0</v>
      </c>
      <c r="R323" s="101">
        <f t="shared" si="79"/>
        <v>0</v>
      </c>
      <c r="S323" s="101">
        <f t="shared" si="80"/>
        <v>0</v>
      </c>
      <c r="T323" s="101">
        <f t="shared" si="81"/>
        <v>0</v>
      </c>
      <c r="U323" s="102">
        <f t="shared" ca="1" si="84"/>
        <v>0</v>
      </c>
      <c r="V323" s="102">
        <f ca="1">IF(C323=A_Stammdaten!$B$9,$K323-$W323,OFFSET(W323,0,A_Stammdaten!$B$9-2022)-$W323)</f>
        <v>0</v>
      </c>
      <c r="W323" s="102">
        <f ca="1">IFERROR(OFFSET(W323,0,A_Stammdaten!$B$9-2021),0)</f>
        <v>0</v>
      </c>
      <c r="X323" s="102">
        <f t="shared" si="69"/>
        <v>0</v>
      </c>
      <c r="Y323" s="102">
        <f t="shared" si="70"/>
        <v>0</v>
      </c>
      <c r="Z323" s="102">
        <f t="shared" si="71"/>
        <v>0</v>
      </c>
      <c r="AA323" s="102">
        <f t="shared" si="72"/>
        <v>0</v>
      </c>
      <c r="AB323" s="102">
        <f t="shared" si="73"/>
        <v>0</v>
      </c>
      <c r="AC323" s="102">
        <f t="shared" si="74"/>
        <v>0</v>
      </c>
      <c r="AD323" s="102">
        <f t="shared" si="75"/>
        <v>0</v>
      </c>
    </row>
    <row r="324" spans="1:30" s="150" customFormat="1" ht="15" x14ac:dyDescent="0.25">
      <c r="A324" s="95"/>
      <c r="B324" s="96"/>
      <c r="C324" s="97"/>
      <c r="D324" s="98"/>
      <c r="E324" s="98"/>
      <c r="F324" s="98"/>
      <c r="G324" s="98"/>
      <c r="H324" s="98"/>
      <c r="I324" s="99">
        <f t="shared" si="82"/>
        <v>0</v>
      </c>
      <c r="J324" s="96"/>
      <c r="K324" s="99">
        <f t="shared" si="68"/>
        <v>0</v>
      </c>
      <c r="L324" s="100">
        <f>IF(ISBLANK($B324),0,VLOOKUP($B324,F_Parameter!$A$2:$B$44,2,FALSE))</f>
        <v>0</v>
      </c>
      <c r="M324" s="100">
        <f>IF(ISBLANK($B324),0,VLOOKUP($B324,F_Parameter!$A$2:$C$44,3,FALSE))</f>
        <v>0</v>
      </c>
      <c r="N324" s="101">
        <f t="shared" si="83"/>
        <v>0</v>
      </c>
      <c r="O324" s="101">
        <f t="shared" si="76"/>
        <v>0</v>
      </c>
      <c r="P324" s="101">
        <f t="shared" si="77"/>
        <v>0</v>
      </c>
      <c r="Q324" s="101">
        <f t="shared" si="78"/>
        <v>0</v>
      </c>
      <c r="R324" s="101">
        <f t="shared" si="79"/>
        <v>0</v>
      </c>
      <c r="S324" s="101">
        <f t="shared" si="80"/>
        <v>0</v>
      </c>
      <c r="T324" s="101">
        <f t="shared" si="81"/>
        <v>0</v>
      </c>
      <c r="U324" s="102">
        <f t="shared" ca="1" si="84"/>
        <v>0</v>
      </c>
      <c r="V324" s="102">
        <f ca="1">IF(C324=A_Stammdaten!$B$9,$K324-$W324,OFFSET(W324,0,A_Stammdaten!$B$9-2022)-$W324)</f>
        <v>0</v>
      </c>
      <c r="W324" s="102">
        <f ca="1">IFERROR(OFFSET(W324,0,A_Stammdaten!$B$9-2021),0)</f>
        <v>0</v>
      </c>
      <c r="X324" s="102">
        <f t="shared" si="69"/>
        <v>0</v>
      </c>
      <c r="Y324" s="102">
        <f t="shared" si="70"/>
        <v>0</v>
      </c>
      <c r="Z324" s="102">
        <f t="shared" si="71"/>
        <v>0</v>
      </c>
      <c r="AA324" s="102">
        <f t="shared" si="72"/>
        <v>0</v>
      </c>
      <c r="AB324" s="102">
        <f t="shared" si="73"/>
        <v>0</v>
      </c>
      <c r="AC324" s="102">
        <f t="shared" si="74"/>
        <v>0</v>
      </c>
      <c r="AD324" s="102">
        <f t="shared" si="75"/>
        <v>0</v>
      </c>
    </row>
    <row r="325" spans="1:30" s="150" customFormat="1" ht="15" x14ac:dyDescent="0.25">
      <c r="A325" s="95"/>
      <c r="B325" s="96"/>
      <c r="C325" s="97"/>
      <c r="D325" s="98"/>
      <c r="E325" s="98"/>
      <c r="F325" s="98"/>
      <c r="G325" s="98"/>
      <c r="H325" s="98"/>
      <c r="I325" s="99">
        <f t="shared" si="82"/>
        <v>0</v>
      </c>
      <c r="J325" s="96"/>
      <c r="K325" s="99">
        <f t="shared" si="68"/>
        <v>0</v>
      </c>
      <c r="L325" s="100">
        <f>IF(ISBLANK($B325),0,VLOOKUP($B325,F_Parameter!$A$2:$B$44,2,FALSE))</f>
        <v>0</v>
      </c>
      <c r="M325" s="100">
        <f>IF(ISBLANK($B325),0,VLOOKUP($B325,F_Parameter!$A$2:$C$44,3,FALSE))</f>
        <v>0</v>
      </c>
      <c r="N325" s="101">
        <f t="shared" si="83"/>
        <v>0</v>
      </c>
      <c r="O325" s="101">
        <f t="shared" si="76"/>
        <v>0</v>
      </c>
      <c r="P325" s="101">
        <f t="shared" si="77"/>
        <v>0</v>
      </c>
      <c r="Q325" s="101">
        <f t="shared" si="78"/>
        <v>0</v>
      </c>
      <c r="R325" s="101">
        <f t="shared" si="79"/>
        <v>0</v>
      </c>
      <c r="S325" s="101">
        <f t="shared" si="80"/>
        <v>0</v>
      </c>
      <c r="T325" s="101">
        <f t="shared" si="81"/>
        <v>0</v>
      </c>
      <c r="U325" s="102">
        <f t="shared" ca="1" si="84"/>
        <v>0</v>
      </c>
      <c r="V325" s="102">
        <f ca="1">IF(C325=A_Stammdaten!$B$9,$K325-$W325,OFFSET(W325,0,A_Stammdaten!$B$9-2022)-$W325)</f>
        <v>0</v>
      </c>
      <c r="W325" s="102">
        <f ca="1">IFERROR(OFFSET(W325,0,A_Stammdaten!$B$9-2021),0)</f>
        <v>0</v>
      </c>
      <c r="X325" s="102">
        <f t="shared" si="69"/>
        <v>0</v>
      </c>
      <c r="Y325" s="102">
        <f t="shared" si="70"/>
        <v>0</v>
      </c>
      <c r="Z325" s="102">
        <f t="shared" si="71"/>
        <v>0</v>
      </c>
      <c r="AA325" s="102">
        <f t="shared" si="72"/>
        <v>0</v>
      </c>
      <c r="AB325" s="102">
        <f t="shared" si="73"/>
        <v>0</v>
      </c>
      <c r="AC325" s="102">
        <f t="shared" si="74"/>
        <v>0</v>
      </c>
      <c r="AD325" s="102">
        <f t="shared" si="75"/>
        <v>0</v>
      </c>
    </row>
    <row r="326" spans="1:30" s="150" customFormat="1" ht="15" x14ac:dyDescent="0.25">
      <c r="A326" s="95"/>
      <c r="B326" s="96"/>
      <c r="C326" s="97"/>
      <c r="D326" s="98"/>
      <c r="E326" s="98"/>
      <c r="F326" s="98"/>
      <c r="G326" s="98"/>
      <c r="H326" s="98"/>
      <c r="I326" s="99">
        <f t="shared" si="82"/>
        <v>0</v>
      </c>
      <c r="J326" s="96"/>
      <c r="K326" s="99">
        <f t="shared" si="68"/>
        <v>0</v>
      </c>
      <c r="L326" s="100">
        <f>IF(ISBLANK($B326),0,VLOOKUP($B326,F_Parameter!$A$2:$B$44,2,FALSE))</f>
        <v>0</v>
      </c>
      <c r="M326" s="100">
        <f>IF(ISBLANK($B326),0,VLOOKUP($B326,F_Parameter!$A$2:$C$44,3,FALSE))</f>
        <v>0</v>
      </c>
      <c r="N326" s="101">
        <f t="shared" si="83"/>
        <v>0</v>
      </c>
      <c r="O326" s="101">
        <f t="shared" si="76"/>
        <v>0</v>
      </c>
      <c r="P326" s="101">
        <f t="shared" si="77"/>
        <v>0</v>
      </c>
      <c r="Q326" s="101">
        <f t="shared" si="78"/>
        <v>0</v>
      </c>
      <c r="R326" s="101">
        <f t="shared" si="79"/>
        <v>0</v>
      </c>
      <c r="S326" s="101">
        <f t="shared" si="80"/>
        <v>0</v>
      </c>
      <c r="T326" s="101">
        <f t="shared" si="81"/>
        <v>0</v>
      </c>
      <c r="U326" s="102">
        <f t="shared" ca="1" si="84"/>
        <v>0</v>
      </c>
      <c r="V326" s="102">
        <f ca="1">IF(C326=A_Stammdaten!$B$9,$K326-$W326,OFFSET(W326,0,A_Stammdaten!$B$9-2022)-$W326)</f>
        <v>0</v>
      </c>
      <c r="W326" s="102">
        <f ca="1">IFERROR(OFFSET(W326,0,A_Stammdaten!$B$9-2021),0)</f>
        <v>0</v>
      </c>
      <c r="X326" s="102">
        <f t="shared" si="69"/>
        <v>0</v>
      </c>
      <c r="Y326" s="102">
        <f t="shared" si="70"/>
        <v>0</v>
      </c>
      <c r="Z326" s="102">
        <f t="shared" si="71"/>
        <v>0</v>
      </c>
      <c r="AA326" s="102">
        <f t="shared" si="72"/>
        <v>0</v>
      </c>
      <c r="AB326" s="102">
        <f t="shared" si="73"/>
        <v>0</v>
      </c>
      <c r="AC326" s="102">
        <f t="shared" si="74"/>
        <v>0</v>
      </c>
      <c r="AD326" s="102">
        <f t="shared" si="75"/>
        <v>0</v>
      </c>
    </row>
    <row r="327" spans="1:30" s="150" customFormat="1" ht="15" x14ac:dyDescent="0.25">
      <c r="A327" s="95"/>
      <c r="B327" s="96"/>
      <c r="C327" s="97"/>
      <c r="D327" s="98"/>
      <c r="E327" s="98"/>
      <c r="F327" s="98"/>
      <c r="G327" s="98"/>
      <c r="H327" s="98"/>
      <c r="I327" s="99">
        <f t="shared" si="82"/>
        <v>0</v>
      </c>
      <c r="J327" s="96"/>
      <c r="K327" s="99">
        <f t="shared" ref="K327:K390" si="85">I327-J327</f>
        <v>0</v>
      </c>
      <c r="L327" s="100">
        <f>IF(ISBLANK($B327),0,VLOOKUP($B327,F_Parameter!$A$2:$B$44,2,FALSE))</f>
        <v>0</v>
      </c>
      <c r="M327" s="100">
        <f>IF(ISBLANK($B327),0,VLOOKUP($B327,F_Parameter!$A$2:$C$44,3,FALSE))</f>
        <v>0</v>
      </c>
      <c r="N327" s="101">
        <f t="shared" si="83"/>
        <v>0</v>
      </c>
      <c r="O327" s="101">
        <f t="shared" si="76"/>
        <v>0</v>
      </c>
      <c r="P327" s="101">
        <f t="shared" si="77"/>
        <v>0</v>
      </c>
      <c r="Q327" s="101">
        <f t="shared" si="78"/>
        <v>0</v>
      </c>
      <c r="R327" s="101">
        <f t="shared" si="79"/>
        <v>0</v>
      </c>
      <c r="S327" s="101">
        <f t="shared" si="80"/>
        <v>0</v>
      </c>
      <c r="T327" s="101">
        <f t="shared" si="81"/>
        <v>0</v>
      </c>
      <c r="U327" s="102">
        <f t="shared" ca="1" si="84"/>
        <v>0</v>
      </c>
      <c r="V327" s="102">
        <f ca="1">IF(C327=A_Stammdaten!$B$9,$K327-$W327,OFFSET(W327,0,A_Stammdaten!$B$9-2022)-$W327)</f>
        <v>0</v>
      </c>
      <c r="W327" s="102">
        <f ca="1">IFERROR(OFFSET(W327,0,A_Stammdaten!$B$9-2021),0)</f>
        <v>0</v>
      </c>
      <c r="X327" s="102">
        <f t="shared" ref="X327:X390" si="86">IF(OR($C327=0,$K327=0),0,IF($C327&lt;=VALUE(X$6),$K327-$K327/N327*(VALUE(X$6)-$C327+1),0))</f>
        <v>0</v>
      </c>
      <c r="Y327" s="102">
        <f t="shared" ref="Y327:Y390" si="87">IF(OR($C327=0,$K327=0,O327-(VALUE(Y$6)-$C327)=0),0,
IF($C327&lt;VALUE(Y$6),X327-X327/(O327-(VALUE(Y$6)-$C327)),
IF($C327=VALUE(Y$6),$K327-$K327/O327,0)))</f>
        <v>0</v>
      </c>
      <c r="Z327" s="102">
        <f t="shared" ref="Z327:Z390" si="88">IF(OR($C327=0,$K327=0,P327-(VALUE(Z$6)-$C327)=0),0,
IF($C327&lt;VALUE(Z$6),Y327-Y327/(P327-(VALUE(Z$6)-$C327)),
IF($C327=VALUE(Z$6),$K327-$K327/P327,0)))</f>
        <v>0</v>
      </c>
      <c r="AA327" s="102">
        <f t="shared" ref="AA327:AA390" si="89">IF(OR($C327=0,$K327=0,Q327-(VALUE(AA$6)-$C327)=0),0,
IF($C327&lt;VALUE(AA$6),Z327-Z327/(Q327-(VALUE(AA$6)-$C327)),
IF($C327=VALUE(AA$6),$K327-$K327/Q327,0)))</f>
        <v>0</v>
      </c>
      <c r="AB327" s="102">
        <f t="shared" ref="AB327:AB390" si="90">IF(OR($C327=0,$K327=0,R327-(VALUE(AB$6)-$C327)=0),0,
IF($C327&lt;VALUE(AB$6),AA327-AA327/(R327-(VALUE(AB$6)-$C327)),
IF($C327=VALUE(AB$6),$K327-$K327/R327,0)))</f>
        <v>0</v>
      </c>
      <c r="AC327" s="102">
        <f t="shared" ref="AC327:AC390" si="91">IF(OR($C327=0,$K327=0,S327-(VALUE(AC$6)-$C327)=0),0,
IF($C327&lt;VALUE(AC$6),AB327-AB327/(S327-(VALUE(AC$6)-$C327)),
IF($C327=VALUE(AC$6),$K327-$K327/S327,0)))</f>
        <v>0</v>
      </c>
      <c r="AD327" s="102">
        <f t="shared" ref="AD327:AD390" si="92">IF(OR($C327=0,$K327=0,T327-(VALUE(AD$6)-$C327)=0),0,
IF($C327&lt;VALUE(AD$6),AC327-AC327/(T327-(VALUE(AD$6)-$C327)),
IF($C327=VALUE(AD$6),$K327-$K327/T327,0)))</f>
        <v>0</v>
      </c>
    </row>
    <row r="328" spans="1:30" s="150" customFormat="1" ht="15" x14ac:dyDescent="0.25">
      <c r="A328" s="95"/>
      <c r="B328" s="96"/>
      <c r="C328" s="97"/>
      <c r="D328" s="98"/>
      <c r="E328" s="98"/>
      <c r="F328" s="98"/>
      <c r="G328" s="98"/>
      <c r="H328" s="98"/>
      <c r="I328" s="99">
        <f t="shared" si="82"/>
        <v>0</v>
      </c>
      <c r="J328" s="96"/>
      <c r="K328" s="99">
        <f t="shared" si="85"/>
        <v>0</v>
      </c>
      <c r="L328" s="100">
        <f>IF(ISBLANK($B328),0,VLOOKUP($B328,F_Parameter!$A$2:$B$44,2,FALSE))</f>
        <v>0</v>
      </c>
      <c r="M328" s="100">
        <f>IF(ISBLANK($B328),0,VLOOKUP($B328,F_Parameter!$A$2:$C$44,3,FALSE))</f>
        <v>0</v>
      </c>
      <c r="N328" s="101">
        <f t="shared" si="83"/>
        <v>0</v>
      </c>
      <c r="O328" s="101">
        <f t="shared" si="76"/>
        <v>0</v>
      </c>
      <c r="P328" s="101">
        <f t="shared" si="77"/>
        <v>0</v>
      </c>
      <c r="Q328" s="101">
        <f t="shared" si="78"/>
        <v>0</v>
      </c>
      <c r="R328" s="101">
        <f t="shared" si="79"/>
        <v>0</v>
      </c>
      <c r="S328" s="101">
        <f t="shared" si="80"/>
        <v>0</v>
      </c>
      <c r="T328" s="101">
        <f t="shared" si="81"/>
        <v>0</v>
      </c>
      <c r="U328" s="102">
        <f t="shared" ca="1" si="84"/>
        <v>0</v>
      </c>
      <c r="V328" s="102">
        <f ca="1">IF(C328=A_Stammdaten!$B$9,$K328-$W328,OFFSET(W328,0,A_Stammdaten!$B$9-2022)-$W328)</f>
        <v>0</v>
      </c>
      <c r="W328" s="102">
        <f ca="1">IFERROR(OFFSET(W328,0,A_Stammdaten!$B$9-2021),0)</f>
        <v>0</v>
      </c>
      <c r="X328" s="102">
        <f t="shared" si="86"/>
        <v>0</v>
      </c>
      <c r="Y328" s="102">
        <f t="shared" si="87"/>
        <v>0</v>
      </c>
      <c r="Z328" s="102">
        <f t="shared" si="88"/>
        <v>0</v>
      </c>
      <c r="AA328" s="102">
        <f t="shared" si="89"/>
        <v>0</v>
      </c>
      <c r="AB328" s="102">
        <f t="shared" si="90"/>
        <v>0</v>
      </c>
      <c r="AC328" s="102">
        <f t="shared" si="91"/>
        <v>0</v>
      </c>
      <c r="AD328" s="102">
        <f t="shared" si="92"/>
        <v>0</v>
      </c>
    </row>
    <row r="329" spans="1:30" s="150" customFormat="1" ht="15" x14ac:dyDescent="0.25">
      <c r="A329" s="95"/>
      <c r="B329" s="96"/>
      <c r="C329" s="97"/>
      <c r="D329" s="98"/>
      <c r="E329" s="98"/>
      <c r="F329" s="98"/>
      <c r="G329" s="98"/>
      <c r="H329" s="98"/>
      <c r="I329" s="99">
        <f t="shared" si="82"/>
        <v>0</v>
      </c>
      <c r="J329" s="96"/>
      <c r="K329" s="99">
        <f t="shared" si="85"/>
        <v>0</v>
      </c>
      <c r="L329" s="100">
        <f>IF(ISBLANK($B329),0,VLOOKUP($B329,F_Parameter!$A$2:$B$44,2,FALSE))</f>
        <v>0</v>
      </c>
      <c r="M329" s="100">
        <f>IF(ISBLANK($B329),0,VLOOKUP($B329,F_Parameter!$A$2:$C$44,3,FALSE))</f>
        <v>0</v>
      </c>
      <c r="N329" s="101">
        <f t="shared" si="83"/>
        <v>0</v>
      </c>
      <c r="O329" s="101">
        <f t="shared" si="76"/>
        <v>0</v>
      </c>
      <c r="P329" s="101">
        <f t="shared" si="77"/>
        <v>0</v>
      </c>
      <c r="Q329" s="101">
        <f t="shared" si="78"/>
        <v>0</v>
      </c>
      <c r="R329" s="101">
        <f t="shared" si="79"/>
        <v>0</v>
      </c>
      <c r="S329" s="101">
        <f t="shared" si="80"/>
        <v>0</v>
      </c>
      <c r="T329" s="101">
        <f t="shared" si="81"/>
        <v>0</v>
      </c>
      <c r="U329" s="102">
        <f t="shared" ca="1" si="84"/>
        <v>0</v>
      </c>
      <c r="V329" s="102">
        <f ca="1">IF(C329=A_Stammdaten!$B$9,$K329-$W329,OFFSET(W329,0,A_Stammdaten!$B$9-2022)-$W329)</f>
        <v>0</v>
      </c>
      <c r="W329" s="102">
        <f ca="1">IFERROR(OFFSET(W329,0,A_Stammdaten!$B$9-2021),0)</f>
        <v>0</v>
      </c>
      <c r="X329" s="102">
        <f t="shared" si="86"/>
        <v>0</v>
      </c>
      <c r="Y329" s="102">
        <f t="shared" si="87"/>
        <v>0</v>
      </c>
      <c r="Z329" s="102">
        <f t="shared" si="88"/>
        <v>0</v>
      </c>
      <c r="AA329" s="102">
        <f t="shared" si="89"/>
        <v>0</v>
      </c>
      <c r="AB329" s="102">
        <f t="shared" si="90"/>
        <v>0</v>
      </c>
      <c r="AC329" s="102">
        <f t="shared" si="91"/>
        <v>0</v>
      </c>
      <c r="AD329" s="102">
        <f t="shared" si="92"/>
        <v>0</v>
      </c>
    </row>
    <row r="330" spans="1:30" s="150" customFormat="1" ht="15" x14ac:dyDescent="0.25">
      <c r="A330" s="95"/>
      <c r="B330" s="96"/>
      <c r="C330" s="97"/>
      <c r="D330" s="98"/>
      <c r="E330" s="98"/>
      <c r="F330" s="98"/>
      <c r="G330" s="98"/>
      <c r="H330" s="98"/>
      <c r="I330" s="99">
        <f t="shared" si="82"/>
        <v>0</v>
      </c>
      <c r="J330" s="96"/>
      <c r="K330" s="99">
        <f t="shared" si="85"/>
        <v>0</v>
      </c>
      <c r="L330" s="100">
        <f>IF(ISBLANK($B330),0,VLOOKUP($B330,F_Parameter!$A$2:$B$44,2,FALSE))</f>
        <v>0</v>
      </c>
      <c r="M330" s="100">
        <f>IF(ISBLANK($B330),0,VLOOKUP($B330,F_Parameter!$A$2:$C$44,3,FALSE))</f>
        <v>0</v>
      </c>
      <c r="N330" s="101">
        <f t="shared" si="83"/>
        <v>0</v>
      </c>
      <c r="O330" s="101">
        <f t="shared" si="76"/>
        <v>0</v>
      </c>
      <c r="P330" s="101">
        <f t="shared" si="77"/>
        <v>0</v>
      </c>
      <c r="Q330" s="101">
        <f t="shared" si="78"/>
        <v>0</v>
      </c>
      <c r="R330" s="101">
        <f t="shared" si="79"/>
        <v>0</v>
      </c>
      <c r="S330" s="101">
        <f t="shared" si="80"/>
        <v>0</v>
      </c>
      <c r="T330" s="101">
        <f t="shared" si="81"/>
        <v>0</v>
      </c>
      <c r="U330" s="102">
        <f t="shared" ca="1" si="84"/>
        <v>0</v>
      </c>
      <c r="V330" s="102">
        <f ca="1">IF(C330=A_Stammdaten!$B$9,$K330-$W330,OFFSET(W330,0,A_Stammdaten!$B$9-2022)-$W330)</f>
        <v>0</v>
      </c>
      <c r="W330" s="102">
        <f ca="1">IFERROR(OFFSET(W330,0,A_Stammdaten!$B$9-2021),0)</f>
        <v>0</v>
      </c>
      <c r="X330" s="102">
        <f t="shared" si="86"/>
        <v>0</v>
      </c>
      <c r="Y330" s="102">
        <f t="shared" si="87"/>
        <v>0</v>
      </c>
      <c r="Z330" s="102">
        <f t="shared" si="88"/>
        <v>0</v>
      </c>
      <c r="AA330" s="102">
        <f t="shared" si="89"/>
        <v>0</v>
      </c>
      <c r="AB330" s="102">
        <f t="shared" si="90"/>
        <v>0</v>
      </c>
      <c r="AC330" s="102">
        <f t="shared" si="91"/>
        <v>0</v>
      </c>
      <c r="AD330" s="102">
        <f t="shared" si="92"/>
        <v>0</v>
      </c>
    </row>
    <row r="331" spans="1:30" s="150" customFormat="1" ht="15" x14ac:dyDescent="0.25">
      <c r="A331" s="95"/>
      <c r="B331" s="96"/>
      <c r="C331" s="97"/>
      <c r="D331" s="98"/>
      <c r="E331" s="98"/>
      <c r="F331" s="98"/>
      <c r="G331" s="98"/>
      <c r="H331" s="98"/>
      <c r="I331" s="99">
        <f t="shared" si="82"/>
        <v>0</v>
      </c>
      <c r="J331" s="96"/>
      <c r="K331" s="99">
        <f t="shared" si="85"/>
        <v>0</v>
      </c>
      <c r="L331" s="100">
        <f>IF(ISBLANK($B331),0,VLOOKUP($B331,F_Parameter!$A$2:$B$44,2,FALSE))</f>
        <v>0</v>
      </c>
      <c r="M331" s="100">
        <f>IF(ISBLANK($B331),0,VLOOKUP($B331,F_Parameter!$A$2:$C$44,3,FALSE))</f>
        <v>0</v>
      </c>
      <c r="N331" s="101">
        <f t="shared" si="83"/>
        <v>0</v>
      </c>
      <c r="O331" s="101">
        <f t="shared" si="76"/>
        <v>0</v>
      </c>
      <c r="P331" s="101">
        <f t="shared" si="77"/>
        <v>0</v>
      </c>
      <c r="Q331" s="101">
        <f t="shared" si="78"/>
        <v>0</v>
      </c>
      <c r="R331" s="101">
        <f t="shared" si="79"/>
        <v>0</v>
      </c>
      <c r="S331" s="101">
        <f t="shared" si="80"/>
        <v>0</v>
      </c>
      <c r="T331" s="101">
        <f t="shared" si="81"/>
        <v>0</v>
      </c>
      <c r="U331" s="102">
        <f t="shared" ca="1" si="84"/>
        <v>0</v>
      </c>
      <c r="V331" s="102">
        <f ca="1">IF(C331=A_Stammdaten!$B$9,$K331-$W331,OFFSET(W331,0,A_Stammdaten!$B$9-2022)-$W331)</f>
        <v>0</v>
      </c>
      <c r="W331" s="102">
        <f ca="1">IFERROR(OFFSET(W331,0,A_Stammdaten!$B$9-2021),0)</f>
        <v>0</v>
      </c>
      <c r="X331" s="102">
        <f t="shared" si="86"/>
        <v>0</v>
      </c>
      <c r="Y331" s="102">
        <f t="shared" si="87"/>
        <v>0</v>
      </c>
      <c r="Z331" s="102">
        <f t="shared" si="88"/>
        <v>0</v>
      </c>
      <c r="AA331" s="102">
        <f t="shared" si="89"/>
        <v>0</v>
      </c>
      <c r="AB331" s="102">
        <f t="shared" si="90"/>
        <v>0</v>
      </c>
      <c r="AC331" s="102">
        <f t="shared" si="91"/>
        <v>0</v>
      </c>
      <c r="AD331" s="102">
        <f t="shared" si="92"/>
        <v>0</v>
      </c>
    </row>
    <row r="332" spans="1:30" s="150" customFormat="1" ht="15" x14ac:dyDescent="0.25">
      <c r="A332" s="95"/>
      <c r="B332" s="96"/>
      <c r="C332" s="97"/>
      <c r="D332" s="98"/>
      <c r="E332" s="98"/>
      <c r="F332" s="98"/>
      <c r="G332" s="98"/>
      <c r="H332" s="98"/>
      <c r="I332" s="99">
        <f t="shared" si="82"/>
        <v>0</v>
      </c>
      <c r="J332" s="96"/>
      <c r="K332" s="99">
        <f t="shared" si="85"/>
        <v>0</v>
      </c>
      <c r="L332" s="100">
        <f>IF(ISBLANK($B332),0,VLOOKUP($B332,F_Parameter!$A$2:$B$44,2,FALSE))</f>
        <v>0</v>
      </c>
      <c r="M332" s="100">
        <f>IF(ISBLANK($B332),0,VLOOKUP($B332,F_Parameter!$A$2:$C$44,3,FALSE))</f>
        <v>0</v>
      </c>
      <c r="N332" s="101">
        <f t="shared" si="83"/>
        <v>0</v>
      </c>
      <c r="O332" s="101">
        <f t="shared" ref="O332:O395" si="93">N332</f>
        <v>0</v>
      </c>
      <c r="P332" s="101">
        <f t="shared" ref="P332:P395" si="94">O332</f>
        <v>0</v>
      </c>
      <c r="Q332" s="101">
        <f t="shared" ref="Q332:Q395" si="95">P332</f>
        <v>0</v>
      </c>
      <c r="R332" s="101">
        <f t="shared" ref="R332:R395" si="96">Q332</f>
        <v>0</v>
      </c>
      <c r="S332" s="101">
        <f t="shared" ref="S332:S395" si="97">R332</f>
        <v>0</v>
      </c>
      <c r="T332" s="101">
        <f t="shared" ref="T332:T395" si="98">S332</f>
        <v>0</v>
      </c>
      <c r="U332" s="102">
        <f t="shared" ca="1" si="84"/>
        <v>0</v>
      </c>
      <c r="V332" s="102">
        <f ca="1">IF(C332=A_Stammdaten!$B$9,$K332-$W332,OFFSET(W332,0,A_Stammdaten!$B$9-2022)-$W332)</f>
        <v>0</v>
      </c>
      <c r="W332" s="102">
        <f ca="1">IFERROR(OFFSET(W332,0,A_Stammdaten!$B$9-2021),0)</f>
        <v>0</v>
      </c>
      <c r="X332" s="102">
        <f t="shared" si="86"/>
        <v>0</v>
      </c>
      <c r="Y332" s="102">
        <f t="shared" si="87"/>
        <v>0</v>
      </c>
      <c r="Z332" s="102">
        <f t="shared" si="88"/>
        <v>0</v>
      </c>
      <c r="AA332" s="102">
        <f t="shared" si="89"/>
        <v>0</v>
      </c>
      <c r="AB332" s="102">
        <f t="shared" si="90"/>
        <v>0</v>
      </c>
      <c r="AC332" s="102">
        <f t="shared" si="91"/>
        <v>0</v>
      </c>
      <c r="AD332" s="102">
        <f t="shared" si="92"/>
        <v>0</v>
      </c>
    </row>
    <row r="333" spans="1:30" s="150" customFormat="1" ht="15" x14ac:dyDescent="0.25">
      <c r="A333" s="95"/>
      <c r="B333" s="96"/>
      <c r="C333" s="97"/>
      <c r="D333" s="98"/>
      <c r="E333" s="98"/>
      <c r="F333" s="98"/>
      <c r="G333" s="98"/>
      <c r="H333" s="98"/>
      <c r="I333" s="99">
        <f t="shared" si="82"/>
        <v>0</v>
      </c>
      <c r="J333" s="96"/>
      <c r="K333" s="99">
        <f t="shared" si="85"/>
        <v>0</v>
      </c>
      <c r="L333" s="100">
        <f>IF(ISBLANK($B333),0,VLOOKUP($B333,F_Parameter!$A$2:$B$44,2,FALSE))</f>
        <v>0</v>
      </c>
      <c r="M333" s="100">
        <f>IF(ISBLANK($B333),0,VLOOKUP($B333,F_Parameter!$A$2:$C$44,3,FALSE))</f>
        <v>0</v>
      </c>
      <c r="N333" s="101">
        <f t="shared" si="83"/>
        <v>0</v>
      </c>
      <c r="O333" s="101">
        <f t="shared" si="93"/>
        <v>0</v>
      </c>
      <c r="P333" s="101">
        <f t="shared" si="94"/>
        <v>0</v>
      </c>
      <c r="Q333" s="101">
        <f t="shared" si="95"/>
        <v>0</v>
      </c>
      <c r="R333" s="101">
        <f t="shared" si="96"/>
        <v>0</v>
      </c>
      <c r="S333" s="101">
        <f t="shared" si="97"/>
        <v>0</v>
      </c>
      <c r="T333" s="101">
        <f t="shared" si="98"/>
        <v>0</v>
      </c>
      <c r="U333" s="102">
        <f t="shared" ca="1" si="84"/>
        <v>0</v>
      </c>
      <c r="V333" s="102">
        <f ca="1">IF(C333=A_Stammdaten!$B$9,$K333-$W333,OFFSET(W333,0,A_Stammdaten!$B$9-2022)-$W333)</f>
        <v>0</v>
      </c>
      <c r="W333" s="102">
        <f ca="1">IFERROR(OFFSET(W333,0,A_Stammdaten!$B$9-2021),0)</f>
        <v>0</v>
      </c>
      <c r="X333" s="102">
        <f t="shared" si="86"/>
        <v>0</v>
      </c>
      <c r="Y333" s="102">
        <f t="shared" si="87"/>
        <v>0</v>
      </c>
      <c r="Z333" s="102">
        <f t="shared" si="88"/>
        <v>0</v>
      </c>
      <c r="AA333" s="102">
        <f t="shared" si="89"/>
        <v>0</v>
      </c>
      <c r="AB333" s="102">
        <f t="shared" si="90"/>
        <v>0</v>
      </c>
      <c r="AC333" s="102">
        <f t="shared" si="91"/>
        <v>0</v>
      </c>
      <c r="AD333" s="102">
        <f t="shared" si="92"/>
        <v>0</v>
      </c>
    </row>
    <row r="334" spans="1:30" s="150" customFormat="1" ht="15" x14ac:dyDescent="0.25">
      <c r="A334" s="95"/>
      <c r="B334" s="96"/>
      <c r="C334" s="97"/>
      <c r="D334" s="98"/>
      <c r="E334" s="98"/>
      <c r="F334" s="98"/>
      <c r="G334" s="98"/>
      <c r="H334" s="98"/>
      <c r="I334" s="99">
        <f t="shared" ref="I334:I397" si="99">D334+F334-H334</f>
        <v>0</v>
      </c>
      <c r="J334" s="96"/>
      <c r="K334" s="99">
        <f t="shared" si="85"/>
        <v>0</v>
      </c>
      <c r="L334" s="100">
        <f>IF(ISBLANK($B334),0,VLOOKUP($B334,F_Parameter!$A$2:$B$44,2,FALSE))</f>
        <v>0</v>
      </c>
      <c r="M334" s="100">
        <f>IF(ISBLANK($B334),0,VLOOKUP($B334,F_Parameter!$A$2:$C$44,3,FALSE))</f>
        <v>0</v>
      </c>
      <c r="N334" s="101">
        <f t="shared" ref="N334:N397" si="100">$L334</f>
        <v>0</v>
      </c>
      <c r="O334" s="101">
        <f t="shared" si="93"/>
        <v>0</v>
      </c>
      <c r="P334" s="101">
        <f t="shared" si="94"/>
        <v>0</v>
      </c>
      <c r="Q334" s="101">
        <f t="shared" si="95"/>
        <v>0</v>
      </c>
      <c r="R334" s="101">
        <f t="shared" si="96"/>
        <v>0</v>
      </c>
      <c r="S334" s="101">
        <f t="shared" si="97"/>
        <v>0</v>
      </c>
      <c r="T334" s="101">
        <f t="shared" si="98"/>
        <v>0</v>
      </c>
      <c r="U334" s="102">
        <f t="shared" ca="1" si="84"/>
        <v>0</v>
      </c>
      <c r="V334" s="102">
        <f ca="1">IF(C334=A_Stammdaten!$B$9,$K334-$W334,OFFSET(W334,0,A_Stammdaten!$B$9-2022)-$W334)</f>
        <v>0</v>
      </c>
      <c r="W334" s="102">
        <f ca="1">IFERROR(OFFSET(W334,0,A_Stammdaten!$B$9-2021),0)</f>
        <v>0</v>
      </c>
      <c r="X334" s="102">
        <f t="shared" si="86"/>
        <v>0</v>
      </c>
      <c r="Y334" s="102">
        <f t="shared" si="87"/>
        <v>0</v>
      </c>
      <c r="Z334" s="102">
        <f t="shared" si="88"/>
        <v>0</v>
      </c>
      <c r="AA334" s="102">
        <f t="shared" si="89"/>
        <v>0</v>
      </c>
      <c r="AB334" s="102">
        <f t="shared" si="90"/>
        <v>0</v>
      </c>
      <c r="AC334" s="102">
        <f t="shared" si="91"/>
        <v>0</v>
      </c>
      <c r="AD334" s="102">
        <f t="shared" si="92"/>
        <v>0</v>
      </c>
    </row>
    <row r="335" spans="1:30" s="150" customFormat="1" ht="15" x14ac:dyDescent="0.25">
      <c r="A335" s="95"/>
      <c r="B335" s="96"/>
      <c r="C335" s="97"/>
      <c r="D335" s="98"/>
      <c r="E335" s="98"/>
      <c r="F335" s="98"/>
      <c r="G335" s="98"/>
      <c r="H335" s="98"/>
      <c r="I335" s="99">
        <f t="shared" si="99"/>
        <v>0</v>
      </c>
      <c r="J335" s="96"/>
      <c r="K335" s="99">
        <f t="shared" si="85"/>
        <v>0</v>
      </c>
      <c r="L335" s="100">
        <f>IF(ISBLANK($B335),0,VLOOKUP($B335,F_Parameter!$A$2:$B$44,2,FALSE))</f>
        <v>0</v>
      </c>
      <c r="M335" s="100">
        <f>IF(ISBLANK($B335),0,VLOOKUP($B335,F_Parameter!$A$2:$C$44,3,FALSE))</f>
        <v>0</v>
      </c>
      <c r="N335" s="101">
        <f t="shared" si="100"/>
        <v>0</v>
      </c>
      <c r="O335" s="101">
        <f t="shared" si="93"/>
        <v>0</v>
      </c>
      <c r="P335" s="101">
        <f t="shared" si="94"/>
        <v>0</v>
      </c>
      <c r="Q335" s="101">
        <f t="shared" si="95"/>
        <v>0</v>
      </c>
      <c r="R335" s="101">
        <f t="shared" si="96"/>
        <v>0</v>
      </c>
      <c r="S335" s="101">
        <f t="shared" si="97"/>
        <v>0</v>
      </c>
      <c r="T335" s="101">
        <f t="shared" si="98"/>
        <v>0</v>
      </c>
      <c r="U335" s="102">
        <f t="shared" ca="1" si="84"/>
        <v>0</v>
      </c>
      <c r="V335" s="102">
        <f ca="1">IF(C335=A_Stammdaten!$B$9,$K335-$W335,OFFSET(W335,0,A_Stammdaten!$B$9-2022)-$W335)</f>
        <v>0</v>
      </c>
      <c r="W335" s="102">
        <f ca="1">IFERROR(OFFSET(W335,0,A_Stammdaten!$B$9-2021),0)</f>
        <v>0</v>
      </c>
      <c r="X335" s="102">
        <f t="shared" si="86"/>
        <v>0</v>
      </c>
      <c r="Y335" s="102">
        <f t="shared" si="87"/>
        <v>0</v>
      </c>
      <c r="Z335" s="102">
        <f t="shared" si="88"/>
        <v>0</v>
      </c>
      <c r="AA335" s="102">
        <f t="shared" si="89"/>
        <v>0</v>
      </c>
      <c r="AB335" s="102">
        <f t="shared" si="90"/>
        <v>0</v>
      </c>
      <c r="AC335" s="102">
        <f t="shared" si="91"/>
        <v>0</v>
      </c>
      <c r="AD335" s="102">
        <f t="shared" si="92"/>
        <v>0</v>
      </c>
    </row>
    <row r="336" spans="1:30" s="150" customFormat="1" ht="15" x14ac:dyDescent="0.25">
      <c r="A336" s="95"/>
      <c r="B336" s="96"/>
      <c r="C336" s="97"/>
      <c r="D336" s="98"/>
      <c r="E336" s="98"/>
      <c r="F336" s="98"/>
      <c r="G336" s="98"/>
      <c r="H336" s="98"/>
      <c r="I336" s="99">
        <f t="shared" si="99"/>
        <v>0</v>
      </c>
      <c r="J336" s="96"/>
      <c r="K336" s="99">
        <f t="shared" si="85"/>
        <v>0</v>
      </c>
      <c r="L336" s="100">
        <f>IF(ISBLANK($B336),0,VLOOKUP($B336,F_Parameter!$A$2:$B$44,2,FALSE))</f>
        <v>0</v>
      </c>
      <c r="M336" s="100">
        <f>IF(ISBLANK($B336),0,VLOOKUP($B336,F_Parameter!$A$2:$C$44,3,FALSE))</f>
        <v>0</v>
      </c>
      <c r="N336" s="101">
        <f t="shared" si="100"/>
        <v>0</v>
      </c>
      <c r="O336" s="101">
        <f t="shared" si="93"/>
        <v>0</v>
      </c>
      <c r="P336" s="101">
        <f t="shared" si="94"/>
        <v>0</v>
      </c>
      <c r="Q336" s="101">
        <f t="shared" si="95"/>
        <v>0</v>
      </c>
      <c r="R336" s="101">
        <f t="shared" si="96"/>
        <v>0</v>
      </c>
      <c r="S336" s="101">
        <f t="shared" si="97"/>
        <v>0</v>
      </c>
      <c r="T336" s="101">
        <f t="shared" si="98"/>
        <v>0</v>
      </c>
      <c r="U336" s="102">
        <f t="shared" ca="1" si="84"/>
        <v>0</v>
      </c>
      <c r="V336" s="102">
        <f ca="1">IF(C336=A_Stammdaten!$B$9,$K336-$W336,OFFSET(W336,0,A_Stammdaten!$B$9-2022)-$W336)</f>
        <v>0</v>
      </c>
      <c r="W336" s="102">
        <f ca="1">IFERROR(OFFSET(W336,0,A_Stammdaten!$B$9-2021),0)</f>
        <v>0</v>
      </c>
      <c r="X336" s="102">
        <f t="shared" si="86"/>
        <v>0</v>
      </c>
      <c r="Y336" s="102">
        <f t="shared" si="87"/>
        <v>0</v>
      </c>
      <c r="Z336" s="102">
        <f t="shared" si="88"/>
        <v>0</v>
      </c>
      <c r="AA336" s="102">
        <f t="shared" si="89"/>
        <v>0</v>
      </c>
      <c r="AB336" s="102">
        <f t="shared" si="90"/>
        <v>0</v>
      </c>
      <c r="AC336" s="102">
        <f t="shared" si="91"/>
        <v>0</v>
      </c>
      <c r="AD336" s="102">
        <f t="shared" si="92"/>
        <v>0</v>
      </c>
    </row>
    <row r="337" spans="1:30" s="150" customFormat="1" ht="15" x14ac:dyDescent="0.25">
      <c r="A337" s="95"/>
      <c r="B337" s="96"/>
      <c r="C337" s="97"/>
      <c r="D337" s="98"/>
      <c r="E337" s="98"/>
      <c r="F337" s="98"/>
      <c r="G337" s="98"/>
      <c r="H337" s="98"/>
      <c r="I337" s="99">
        <f t="shared" si="99"/>
        <v>0</v>
      </c>
      <c r="J337" s="96"/>
      <c r="K337" s="99">
        <f t="shared" si="85"/>
        <v>0</v>
      </c>
      <c r="L337" s="100">
        <f>IF(ISBLANK($B337),0,VLOOKUP($B337,F_Parameter!$A$2:$B$44,2,FALSE))</f>
        <v>0</v>
      </c>
      <c r="M337" s="100">
        <f>IF(ISBLANK($B337),0,VLOOKUP($B337,F_Parameter!$A$2:$C$44,3,FALSE))</f>
        <v>0</v>
      </c>
      <c r="N337" s="101">
        <f t="shared" si="100"/>
        <v>0</v>
      </c>
      <c r="O337" s="101">
        <f t="shared" si="93"/>
        <v>0</v>
      </c>
      <c r="P337" s="101">
        <f t="shared" si="94"/>
        <v>0</v>
      </c>
      <c r="Q337" s="101">
        <f t="shared" si="95"/>
        <v>0</v>
      </c>
      <c r="R337" s="101">
        <f t="shared" si="96"/>
        <v>0</v>
      </c>
      <c r="S337" s="101">
        <f t="shared" si="97"/>
        <v>0</v>
      </c>
      <c r="T337" s="101">
        <f t="shared" si="98"/>
        <v>0</v>
      </c>
      <c r="U337" s="102">
        <f t="shared" ca="1" si="84"/>
        <v>0</v>
      </c>
      <c r="V337" s="102">
        <f ca="1">IF(C337=A_Stammdaten!$B$9,$K337-$W337,OFFSET(W337,0,A_Stammdaten!$B$9-2022)-$W337)</f>
        <v>0</v>
      </c>
      <c r="W337" s="102">
        <f ca="1">IFERROR(OFFSET(W337,0,A_Stammdaten!$B$9-2021),0)</f>
        <v>0</v>
      </c>
      <c r="X337" s="102">
        <f t="shared" si="86"/>
        <v>0</v>
      </c>
      <c r="Y337" s="102">
        <f t="shared" si="87"/>
        <v>0</v>
      </c>
      <c r="Z337" s="102">
        <f t="shared" si="88"/>
        <v>0</v>
      </c>
      <c r="AA337" s="102">
        <f t="shared" si="89"/>
        <v>0</v>
      </c>
      <c r="AB337" s="102">
        <f t="shared" si="90"/>
        <v>0</v>
      </c>
      <c r="AC337" s="102">
        <f t="shared" si="91"/>
        <v>0</v>
      </c>
      <c r="AD337" s="102">
        <f t="shared" si="92"/>
        <v>0</v>
      </c>
    </row>
    <row r="338" spans="1:30" s="150" customFormat="1" ht="15" x14ac:dyDescent="0.25">
      <c r="A338" s="95"/>
      <c r="B338" s="96"/>
      <c r="C338" s="97"/>
      <c r="D338" s="98"/>
      <c r="E338" s="98"/>
      <c r="F338" s="98"/>
      <c r="G338" s="98"/>
      <c r="H338" s="98"/>
      <c r="I338" s="99">
        <f t="shared" si="99"/>
        <v>0</v>
      </c>
      <c r="J338" s="96"/>
      <c r="K338" s="99">
        <f t="shared" si="85"/>
        <v>0</v>
      </c>
      <c r="L338" s="100">
        <f>IF(ISBLANK($B338),0,VLOOKUP($B338,F_Parameter!$A$2:$B$44,2,FALSE))</f>
        <v>0</v>
      </c>
      <c r="M338" s="100">
        <f>IF(ISBLANK($B338),0,VLOOKUP($B338,F_Parameter!$A$2:$C$44,3,FALSE))</f>
        <v>0</v>
      </c>
      <c r="N338" s="101">
        <f t="shared" si="100"/>
        <v>0</v>
      </c>
      <c r="O338" s="101">
        <f t="shared" si="93"/>
        <v>0</v>
      </c>
      <c r="P338" s="101">
        <f t="shared" si="94"/>
        <v>0</v>
      </c>
      <c r="Q338" s="101">
        <f t="shared" si="95"/>
        <v>0</v>
      </c>
      <c r="R338" s="101">
        <f t="shared" si="96"/>
        <v>0</v>
      </c>
      <c r="S338" s="101">
        <f t="shared" si="97"/>
        <v>0</v>
      </c>
      <c r="T338" s="101">
        <f t="shared" si="98"/>
        <v>0</v>
      </c>
      <c r="U338" s="102">
        <f t="shared" ca="1" si="84"/>
        <v>0</v>
      </c>
      <c r="V338" s="102">
        <f ca="1">IF(C338=A_Stammdaten!$B$9,$K338-$W338,OFFSET(W338,0,A_Stammdaten!$B$9-2022)-$W338)</f>
        <v>0</v>
      </c>
      <c r="W338" s="102">
        <f ca="1">IFERROR(OFFSET(W338,0,A_Stammdaten!$B$9-2021),0)</f>
        <v>0</v>
      </c>
      <c r="X338" s="102">
        <f t="shared" si="86"/>
        <v>0</v>
      </c>
      <c r="Y338" s="102">
        <f t="shared" si="87"/>
        <v>0</v>
      </c>
      <c r="Z338" s="102">
        <f t="shared" si="88"/>
        <v>0</v>
      </c>
      <c r="AA338" s="102">
        <f t="shared" si="89"/>
        <v>0</v>
      </c>
      <c r="AB338" s="102">
        <f t="shared" si="90"/>
        <v>0</v>
      </c>
      <c r="AC338" s="102">
        <f t="shared" si="91"/>
        <v>0</v>
      </c>
      <c r="AD338" s="102">
        <f t="shared" si="92"/>
        <v>0</v>
      </c>
    </row>
    <row r="339" spans="1:30" s="150" customFormat="1" ht="15" x14ac:dyDescent="0.25">
      <c r="A339" s="95"/>
      <c r="B339" s="96"/>
      <c r="C339" s="97"/>
      <c r="D339" s="98"/>
      <c r="E339" s="98"/>
      <c r="F339" s="98"/>
      <c r="G339" s="98"/>
      <c r="H339" s="98"/>
      <c r="I339" s="99">
        <f t="shared" si="99"/>
        <v>0</v>
      </c>
      <c r="J339" s="96"/>
      <c r="K339" s="99">
        <f t="shared" si="85"/>
        <v>0</v>
      </c>
      <c r="L339" s="100">
        <f>IF(ISBLANK($B339),0,VLOOKUP($B339,F_Parameter!$A$2:$B$44,2,FALSE))</f>
        <v>0</v>
      </c>
      <c r="M339" s="100">
        <f>IF(ISBLANK($B339),0,VLOOKUP($B339,F_Parameter!$A$2:$C$44,3,FALSE))</f>
        <v>0</v>
      </c>
      <c r="N339" s="101">
        <f t="shared" si="100"/>
        <v>0</v>
      </c>
      <c r="O339" s="101">
        <f t="shared" si="93"/>
        <v>0</v>
      </c>
      <c r="P339" s="101">
        <f t="shared" si="94"/>
        <v>0</v>
      </c>
      <c r="Q339" s="101">
        <f t="shared" si="95"/>
        <v>0</v>
      </c>
      <c r="R339" s="101">
        <f t="shared" si="96"/>
        <v>0</v>
      </c>
      <c r="S339" s="101">
        <f t="shared" si="97"/>
        <v>0</v>
      </c>
      <c r="T339" s="101">
        <f t="shared" si="98"/>
        <v>0</v>
      </c>
      <c r="U339" s="102">
        <f t="shared" ca="1" si="84"/>
        <v>0</v>
      </c>
      <c r="V339" s="102">
        <f ca="1">IF(C339=A_Stammdaten!$B$9,$K339-$W339,OFFSET(W339,0,A_Stammdaten!$B$9-2022)-$W339)</f>
        <v>0</v>
      </c>
      <c r="W339" s="102">
        <f ca="1">IFERROR(OFFSET(W339,0,A_Stammdaten!$B$9-2021),0)</f>
        <v>0</v>
      </c>
      <c r="X339" s="102">
        <f t="shared" si="86"/>
        <v>0</v>
      </c>
      <c r="Y339" s="102">
        <f t="shared" si="87"/>
        <v>0</v>
      </c>
      <c r="Z339" s="102">
        <f t="shared" si="88"/>
        <v>0</v>
      </c>
      <c r="AA339" s="102">
        <f t="shared" si="89"/>
        <v>0</v>
      </c>
      <c r="AB339" s="102">
        <f t="shared" si="90"/>
        <v>0</v>
      </c>
      <c r="AC339" s="102">
        <f t="shared" si="91"/>
        <v>0</v>
      </c>
      <c r="AD339" s="102">
        <f t="shared" si="92"/>
        <v>0</v>
      </c>
    </row>
    <row r="340" spans="1:30" s="150" customFormat="1" ht="15" x14ac:dyDescent="0.25">
      <c r="A340" s="95"/>
      <c r="B340" s="96"/>
      <c r="C340" s="97"/>
      <c r="D340" s="98"/>
      <c r="E340" s="98"/>
      <c r="F340" s="98"/>
      <c r="G340" s="98"/>
      <c r="H340" s="98"/>
      <c r="I340" s="99">
        <f t="shared" si="99"/>
        <v>0</v>
      </c>
      <c r="J340" s="96"/>
      <c r="K340" s="99">
        <f t="shared" si="85"/>
        <v>0</v>
      </c>
      <c r="L340" s="100">
        <f>IF(ISBLANK($B340),0,VLOOKUP($B340,F_Parameter!$A$2:$B$44,2,FALSE))</f>
        <v>0</v>
      </c>
      <c r="M340" s="100">
        <f>IF(ISBLANK($B340),0,VLOOKUP($B340,F_Parameter!$A$2:$C$44,3,FALSE))</f>
        <v>0</v>
      </c>
      <c r="N340" s="101">
        <f t="shared" si="100"/>
        <v>0</v>
      </c>
      <c r="O340" s="101">
        <f t="shared" si="93"/>
        <v>0</v>
      </c>
      <c r="P340" s="101">
        <f t="shared" si="94"/>
        <v>0</v>
      </c>
      <c r="Q340" s="101">
        <f t="shared" si="95"/>
        <v>0</v>
      </c>
      <c r="R340" s="101">
        <f t="shared" si="96"/>
        <v>0</v>
      </c>
      <c r="S340" s="101">
        <f t="shared" si="97"/>
        <v>0</v>
      </c>
      <c r="T340" s="101">
        <f t="shared" si="98"/>
        <v>0</v>
      </c>
      <c r="U340" s="102">
        <f t="shared" ca="1" si="84"/>
        <v>0</v>
      </c>
      <c r="V340" s="102">
        <f ca="1">IF(C340=A_Stammdaten!$B$9,$K340-$W340,OFFSET(W340,0,A_Stammdaten!$B$9-2022)-$W340)</f>
        <v>0</v>
      </c>
      <c r="W340" s="102">
        <f ca="1">IFERROR(OFFSET(W340,0,A_Stammdaten!$B$9-2021),0)</f>
        <v>0</v>
      </c>
      <c r="X340" s="102">
        <f t="shared" si="86"/>
        <v>0</v>
      </c>
      <c r="Y340" s="102">
        <f t="shared" si="87"/>
        <v>0</v>
      </c>
      <c r="Z340" s="102">
        <f t="shared" si="88"/>
        <v>0</v>
      </c>
      <c r="AA340" s="102">
        <f t="shared" si="89"/>
        <v>0</v>
      </c>
      <c r="AB340" s="102">
        <f t="shared" si="90"/>
        <v>0</v>
      </c>
      <c r="AC340" s="102">
        <f t="shared" si="91"/>
        <v>0</v>
      </c>
      <c r="AD340" s="102">
        <f t="shared" si="92"/>
        <v>0</v>
      </c>
    </row>
    <row r="341" spans="1:30" s="150" customFormat="1" ht="15" x14ac:dyDescent="0.25">
      <c r="A341" s="95"/>
      <c r="B341" s="96"/>
      <c r="C341" s="97"/>
      <c r="D341" s="98"/>
      <c r="E341" s="98"/>
      <c r="F341" s="98"/>
      <c r="G341" s="98"/>
      <c r="H341" s="98"/>
      <c r="I341" s="99">
        <f t="shared" si="99"/>
        <v>0</v>
      </c>
      <c r="J341" s="96"/>
      <c r="K341" s="99">
        <f t="shared" si="85"/>
        <v>0</v>
      </c>
      <c r="L341" s="100">
        <f>IF(ISBLANK($B341),0,VLOOKUP($B341,F_Parameter!$A$2:$B$44,2,FALSE))</f>
        <v>0</v>
      </c>
      <c r="M341" s="100">
        <f>IF(ISBLANK($B341),0,VLOOKUP($B341,F_Parameter!$A$2:$C$44,3,FALSE))</f>
        <v>0</v>
      </c>
      <c r="N341" s="101">
        <f t="shared" si="100"/>
        <v>0</v>
      </c>
      <c r="O341" s="101">
        <f t="shared" si="93"/>
        <v>0</v>
      </c>
      <c r="P341" s="101">
        <f t="shared" si="94"/>
        <v>0</v>
      </c>
      <c r="Q341" s="101">
        <f t="shared" si="95"/>
        <v>0</v>
      </c>
      <c r="R341" s="101">
        <f t="shared" si="96"/>
        <v>0</v>
      </c>
      <c r="S341" s="101">
        <f t="shared" si="97"/>
        <v>0</v>
      </c>
      <c r="T341" s="101">
        <f t="shared" si="98"/>
        <v>0</v>
      </c>
      <c r="U341" s="102">
        <f t="shared" ca="1" si="84"/>
        <v>0</v>
      </c>
      <c r="V341" s="102">
        <f ca="1">IF(C341=A_Stammdaten!$B$9,$K341-$W341,OFFSET(W341,0,A_Stammdaten!$B$9-2022)-$W341)</f>
        <v>0</v>
      </c>
      <c r="W341" s="102">
        <f ca="1">IFERROR(OFFSET(W341,0,A_Stammdaten!$B$9-2021),0)</f>
        <v>0</v>
      </c>
      <c r="X341" s="102">
        <f t="shared" si="86"/>
        <v>0</v>
      </c>
      <c r="Y341" s="102">
        <f t="shared" si="87"/>
        <v>0</v>
      </c>
      <c r="Z341" s="102">
        <f t="shared" si="88"/>
        <v>0</v>
      </c>
      <c r="AA341" s="102">
        <f t="shared" si="89"/>
        <v>0</v>
      </c>
      <c r="AB341" s="102">
        <f t="shared" si="90"/>
        <v>0</v>
      </c>
      <c r="AC341" s="102">
        <f t="shared" si="91"/>
        <v>0</v>
      </c>
      <c r="AD341" s="102">
        <f t="shared" si="92"/>
        <v>0</v>
      </c>
    </row>
    <row r="342" spans="1:30" s="150" customFormat="1" ht="15" x14ac:dyDescent="0.25">
      <c r="A342" s="95"/>
      <c r="B342" s="96"/>
      <c r="C342" s="97"/>
      <c r="D342" s="98"/>
      <c r="E342" s="98"/>
      <c r="F342" s="98"/>
      <c r="G342" s="98"/>
      <c r="H342" s="98"/>
      <c r="I342" s="99">
        <f t="shared" si="99"/>
        <v>0</v>
      </c>
      <c r="J342" s="96"/>
      <c r="K342" s="99">
        <f t="shared" si="85"/>
        <v>0</v>
      </c>
      <c r="L342" s="100">
        <f>IF(ISBLANK($B342),0,VLOOKUP($B342,F_Parameter!$A$2:$B$44,2,FALSE))</f>
        <v>0</v>
      </c>
      <c r="M342" s="100">
        <f>IF(ISBLANK($B342),0,VLOOKUP($B342,F_Parameter!$A$2:$C$44,3,FALSE))</f>
        <v>0</v>
      </c>
      <c r="N342" s="101">
        <f t="shared" si="100"/>
        <v>0</v>
      </c>
      <c r="O342" s="101">
        <f t="shared" si="93"/>
        <v>0</v>
      </c>
      <c r="P342" s="101">
        <f t="shared" si="94"/>
        <v>0</v>
      </c>
      <c r="Q342" s="101">
        <f t="shared" si="95"/>
        <v>0</v>
      </c>
      <c r="R342" s="101">
        <f t="shared" si="96"/>
        <v>0</v>
      </c>
      <c r="S342" s="101">
        <f t="shared" si="97"/>
        <v>0</v>
      </c>
      <c r="T342" s="101">
        <f t="shared" si="98"/>
        <v>0</v>
      </c>
      <c r="U342" s="102">
        <f t="shared" ca="1" si="84"/>
        <v>0</v>
      </c>
      <c r="V342" s="102">
        <f ca="1">IF(C342=A_Stammdaten!$B$9,$K342-$W342,OFFSET(W342,0,A_Stammdaten!$B$9-2022)-$W342)</f>
        <v>0</v>
      </c>
      <c r="W342" s="102">
        <f ca="1">IFERROR(OFFSET(W342,0,A_Stammdaten!$B$9-2021),0)</f>
        <v>0</v>
      </c>
      <c r="X342" s="102">
        <f t="shared" si="86"/>
        <v>0</v>
      </c>
      <c r="Y342" s="102">
        <f t="shared" si="87"/>
        <v>0</v>
      </c>
      <c r="Z342" s="102">
        <f t="shared" si="88"/>
        <v>0</v>
      </c>
      <c r="AA342" s="102">
        <f t="shared" si="89"/>
        <v>0</v>
      </c>
      <c r="AB342" s="102">
        <f t="shared" si="90"/>
        <v>0</v>
      </c>
      <c r="AC342" s="102">
        <f t="shared" si="91"/>
        <v>0</v>
      </c>
      <c r="AD342" s="102">
        <f t="shared" si="92"/>
        <v>0</v>
      </c>
    </row>
    <row r="343" spans="1:30" s="150" customFormat="1" ht="15" x14ac:dyDescent="0.25">
      <c r="A343" s="95"/>
      <c r="B343" s="96"/>
      <c r="C343" s="97"/>
      <c r="D343" s="98"/>
      <c r="E343" s="98"/>
      <c r="F343" s="98"/>
      <c r="G343" s="98"/>
      <c r="H343" s="98"/>
      <c r="I343" s="99">
        <f t="shared" si="99"/>
        <v>0</v>
      </c>
      <c r="J343" s="96"/>
      <c r="K343" s="99">
        <f t="shared" si="85"/>
        <v>0</v>
      </c>
      <c r="L343" s="100">
        <f>IF(ISBLANK($B343),0,VLOOKUP($B343,F_Parameter!$A$2:$B$44,2,FALSE))</f>
        <v>0</v>
      </c>
      <c r="M343" s="100">
        <f>IF(ISBLANK($B343),0,VLOOKUP($B343,F_Parameter!$A$2:$C$44,3,FALSE))</f>
        <v>0</v>
      </c>
      <c r="N343" s="101">
        <f t="shared" si="100"/>
        <v>0</v>
      </c>
      <c r="O343" s="101">
        <f t="shared" si="93"/>
        <v>0</v>
      </c>
      <c r="P343" s="101">
        <f t="shared" si="94"/>
        <v>0</v>
      </c>
      <c r="Q343" s="101">
        <f t="shared" si="95"/>
        <v>0</v>
      </c>
      <c r="R343" s="101">
        <f t="shared" si="96"/>
        <v>0</v>
      </c>
      <c r="S343" s="101">
        <f t="shared" si="97"/>
        <v>0</v>
      </c>
      <c r="T343" s="101">
        <f t="shared" si="98"/>
        <v>0</v>
      </c>
      <c r="U343" s="102">
        <f t="shared" ref="U343:U372" ca="1" si="101">W343+V343</f>
        <v>0</v>
      </c>
      <c r="V343" s="102">
        <f ca="1">IF(C343=A_Stammdaten!$B$9,$K343-$W343,OFFSET(W343,0,A_Stammdaten!$B$9-2022)-$W343)</f>
        <v>0</v>
      </c>
      <c r="W343" s="102">
        <f ca="1">IFERROR(OFFSET(W343,0,A_Stammdaten!$B$9-2021),0)</f>
        <v>0</v>
      </c>
      <c r="X343" s="102">
        <f t="shared" si="86"/>
        <v>0</v>
      </c>
      <c r="Y343" s="102">
        <f t="shared" si="87"/>
        <v>0</v>
      </c>
      <c r="Z343" s="102">
        <f t="shared" si="88"/>
        <v>0</v>
      </c>
      <c r="AA343" s="102">
        <f t="shared" si="89"/>
        <v>0</v>
      </c>
      <c r="AB343" s="102">
        <f t="shared" si="90"/>
        <v>0</v>
      </c>
      <c r="AC343" s="102">
        <f t="shared" si="91"/>
        <v>0</v>
      </c>
      <c r="AD343" s="102">
        <f t="shared" si="92"/>
        <v>0</v>
      </c>
    </row>
    <row r="344" spans="1:30" s="150" customFormat="1" ht="15" x14ac:dyDescent="0.25">
      <c r="A344" s="95"/>
      <c r="B344" s="96"/>
      <c r="C344" s="97"/>
      <c r="D344" s="98"/>
      <c r="E344" s="98"/>
      <c r="F344" s="98"/>
      <c r="G344" s="98"/>
      <c r="H344" s="98"/>
      <c r="I344" s="99">
        <f t="shared" si="99"/>
        <v>0</v>
      </c>
      <c r="J344" s="96"/>
      <c r="K344" s="99">
        <f t="shared" si="85"/>
        <v>0</v>
      </c>
      <c r="L344" s="100">
        <f>IF(ISBLANK($B344),0,VLOOKUP($B344,F_Parameter!$A$2:$B$44,2,FALSE))</f>
        <v>0</v>
      </c>
      <c r="M344" s="100">
        <f>IF(ISBLANK($B344),0,VLOOKUP($B344,F_Parameter!$A$2:$C$44,3,FALSE))</f>
        <v>0</v>
      </c>
      <c r="N344" s="101">
        <f t="shared" si="100"/>
        <v>0</v>
      </c>
      <c r="O344" s="101">
        <f t="shared" si="93"/>
        <v>0</v>
      </c>
      <c r="P344" s="101">
        <f t="shared" si="94"/>
        <v>0</v>
      </c>
      <c r="Q344" s="101">
        <f t="shared" si="95"/>
        <v>0</v>
      </c>
      <c r="R344" s="101">
        <f t="shared" si="96"/>
        <v>0</v>
      </c>
      <c r="S344" s="101">
        <f t="shared" si="97"/>
        <v>0</v>
      </c>
      <c r="T344" s="101">
        <f t="shared" si="98"/>
        <v>0</v>
      </c>
      <c r="U344" s="102">
        <f t="shared" ca="1" si="101"/>
        <v>0</v>
      </c>
      <c r="V344" s="102">
        <f ca="1">IF(C344=A_Stammdaten!$B$9,$K344-$W344,OFFSET(W344,0,A_Stammdaten!$B$9-2022)-$W344)</f>
        <v>0</v>
      </c>
      <c r="W344" s="102">
        <f ca="1">IFERROR(OFFSET(W344,0,A_Stammdaten!$B$9-2021),0)</f>
        <v>0</v>
      </c>
      <c r="X344" s="102">
        <f t="shared" si="86"/>
        <v>0</v>
      </c>
      <c r="Y344" s="102">
        <f t="shared" si="87"/>
        <v>0</v>
      </c>
      <c r="Z344" s="102">
        <f t="shared" si="88"/>
        <v>0</v>
      </c>
      <c r="AA344" s="102">
        <f t="shared" si="89"/>
        <v>0</v>
      </c>
      <c r="AB344" s="102">
        <f t="shared" si="90"/>
        <v>0</v>
      </c>
      <c r="AC344" s="102">
        <f t="shared" si="91"/>
        <v>0</v>
      </c>
      <c r="AD344" s="102">
        <f t="shared" si="92"/>
        <v>0</v>
      </c>
    </row>
    <row r="345" spans="1:30" s="150" customFormat="1" ht="15" x14ac:dyDescent="0.25">
      <c r="A345" s="95"/>
      <c r="B345" s="96"/>
      <c r="C345" s="97"/>
      <c r="D345" s="98"/>
      <c r="E345" s="98"/>
      <c r="F345" s="98"/>
      <c r="G345" s="98"/>
      <c r="H345" s="98"/>
      <c r="I345" s="99">
        <f t="shared" si="99"/>
        <v>0</v>
      </c>
      <c r="J345" s="96"/>
      <c r="K345" s="99">
        <f t="shared" si="85"/>
        <v>0</v>
      </c>
      <c r="L345" s="100">
        <f>IF(ISBLANK($B345),0,VLOOKUP($B345,F_Parameter!$A$2:$B$44,2,FALSE))</f>
        <v>0</v>
      </c>
      <c r="M345" s="100">
        <f>IF(ISBLANK($B345),0,VLOOKUP($B345,F_Parameter!$A$2:$C$44,3,FALSE))</f>
        <v>0</v>
      </c>
      <c r="N345" s="101">
        <f t="shared" si="100"/>
        <v>0</v>
      </c>
      <c r="O345" s="101">
        <f t="shared" si="93"/>
        <v>0</v>
      </c>
      <c r="P345" s="101">
        <f t="shared" si="94"/>
        <v>0</v>
      </c>
      <c r="Q345" s="101">
        <f t="shared" si="95"/>
        <v>0</v>
      </c>
      <c r="R345" s="101">
        <f t="shared" si="96"/>
        <v>0</v>
      </c>
      <c r="S345" s="101">
        <f t="shared" si="97"/>
        <v>0</v>
      </c>
      <c r="T345" s="101">
        <f t="shared" si="98"/>
        <v>0</v>
      </c>
      <c r="U345" s="102">
        <f t="shared" ca="1" si="101"/>
        <v>0</v>
      </c>
      <c r="V345" s="102">
        <f ca="1">IF(C345=A_Stammdaten!$B$9,$K345-$W345,OFFSET(W345,0,A_Stammdaten!$B$9-2022)-$W345)</f>
        <v>0</v>
      </c>
      <c r="W345" s="102">
        <f ca="1">IFERROR(OFFSET(W345,0,A_Stammdaten!$B$9-2021),0)</f>
        <v>0</v>
      </c>
      <c r="X345" s="102">
        <f t="shared" si="86"/>
        <v>0</v>
      </c>
      <c r="Y345" s="102">
        <f t="shared" si="87"/>
        <v>0</v>
      </c>
      <c r="Z345" s="102">
        <f t="shared" si="88"/>
        <v>0</v>
      </c>
      <c r="AA345" s="102">
        <f t="shared" si="89"/>
        <v>0</v>
      </c>
      <c r="AB345" s="102">
        <f t="shared" si="90"/>
        <v>0</v>
      </c>
      <c r="AC345" s="102">
        <f t="shared" si="91"/>
        <v>0</v>
      </c>
      <c r="AD345" s="102">
        <f t="shared" si="92"/>
        <v>0</v>
      </c>
    </row>
    <row r="346" spans="1:30" s="150" customFormat="1" ht="15" x14ac:dyDescent="0.25">
      <c r="A346" s="95"/>
      <c r="B346" s="96"/>
      <c r="C346" s="97"/>
      <c r="D346" s="98"/>
      <c r="E346" s="98"/>
      <c r="F346" s="98"/>
      <c r="G346" s="98"/>
      <c r="H346" s="98"/>
      <c r="I346" s="99">
        <f t="shared" si="99"/>
        <v>0</v>
      </c>
      <c r="J346" s="96"/>
      <c r="K346" s="99">
        <f t="shared" si="85"/>
        <v>0</v>
      </c>
      <c r="L346" s="100">
        <f>IF(ISBLANK($B346),0,VLOOKUP($B346,F_Parameter!$A$2:$B$44,2,FALSE))</f>
        <v>0</v>
      </c>
      <c r="M346" s="100">
        <f>IF(ISBLANK($B346),0,VLOOKUP($B346,F_Parameter!$A$2:$C$44,3,FALSE))</f>
        <v>0</v>
      </c>
      <c r="N346" s="101">
        <f t="shared" si="100"/>
        <v>0</v>
      </c>
      <c r="O346" s="101">
        <f t="shared" si="93"/>
        <v>0</v>
      </c>
      <c r="P346" s="101">
        <f t="shared" si="94"/>
        <v>0</v>
      </c>
      <c r="Q346" s="101">
        <f t="shared" si="95"/>
        <v>0</v>
      </c>
      <c r="R346" s="101">
        <f t="shared" si="96"/>
        <v>0</v>
      </c>
      <c r="S346" s="101">
        <f t="shared" si="97"/>
        <v>0</v>
      </c>
      <c r="T346" s="101">
        <f t="shared" si="98"/>
        <v>0</v>
      </c>
      <c r="U346" s="102">
        <f t="shared" ca="1" si="101"/>
        <v>0</v>
      </c>
      <c r="V346" s="102">
        <f ca="1">IF(C346=A_Stammdaten!$B$9,$K346-$W346,OFFSET(W346,0,A_Stammdaten!$B$9-2022)-$W346)</f>
        <v>0</v>
      </c>
      <c r="W346" s="102">
        <f ca="1">IFERROR(OFFSET(W346,0,A_Stammdaten!$B$9-2021),0)</f>
        <v>0</v>
      </c>
      <c r="X346" s="102">
        <f t="shared" si="86"/>
        <v>0</v>
      </c>
      <c r="Y346" s="102">
        <f t="shared" si="87"/>
        <v>0</v>
      </c>
      <c r="Z346" s="102">
        <f t="shared" si="88"/>
        <v>0</v>
      </c>
      <c r="AA346" s="102">
        <f t="shared" si="89"/>
        <v>0</v>
      </c>
      <c r="AB346" s="102">
        <f t="shared" si="90"/>
        <v>0</v>
      </c>
      <c r="AC346" s="102">
        <f t="shared" si="91"/>
        <v>0</v>
      </c>
      <c r="AD346" s="102">
        <f t="shared" si="92"/>
        <v>0</v>
      </c>
    </row>
    <row r="347" spans="1:30" s="150" customFormat="1" ht="15" x14ac:dyDescent="0.25">
      <c r="A347" s="95"/>
      <c r="B347" s="96"/>
      <c r="C347" s="97"/>
      <c r="D347" s="98"/>
      <c r="E347" s="98"/>
      <c r="F347" s="98"/>
      <c r="G347" s="98"/>
      <c r="H347" s="98"/>
      <c r="I347" s="99">
        <f t="shared" si="99"/>
        <v>0</v>
      </c>
      <c r="J347" s="96"/>
      <c r="K347" s="99">
        <f t="shared" si="85"/>
        <v>0</v>
      </c>
      <c r="L347" s="100">
        <f>IF(ISBLANK($B347),0,VLOOKUP($B347,F_Parameter!$A$2:$B$44,2,FALSE))</f>
        <v>0</v>
      </c>
      <c r="M347" s="100">
        <f>IF(ISBLANK($B347),0,VLOOKUP($B347,F_Parameter!$A$2:$C$44,3,FALSE))</f>
        <v>0</v>
      </c>
      <c r="N347" s="101">
        <f t="shared" si="100"/>
        <v>0</v>
      </c>
      <c r="O347" s="101">
        <f t="shared" si="93"/>
        <v>0</v>
      </c>
      <c r="P347" s="101">
        <f t="shared" si="94"/>
        <v>0</v>
      </c>
      <c r="Q347" s="101">
        <f t="shared" si="95"/>
        <v>0</v>
      </c>
      <c r="R347" s="101">
        <f t="shared" si="96"/>
        <v>0</v>
      </c>
      <c r="S347" s="101">
        <f t="shared" si="97"/>
        <v>0</v>
      </c>
      <c r="T347" s="101">
        <f t="shared" si="98"/>
        <v>0</v>
      </c>
      <c r="U347" s="102">
        <f t="shared" ca="1" si="101"/>
        <v>0</v>
      </c>
      <c r="V347" s="102">
        <f ca="1">IF(C347=A_Stammdaten!$B$9,$K347-$W347,OFFSET(W347,0,A_Stammdaten!$B$9-2022)-$W347)</f>
        <v>0</v>
      </c>
      <c r="W347" s="102">
        <f ca="1">IFERROR(OFFSET(W347,0,A_Stammdaten!$B$9-2021),0)</f>
        <v>0</v>
      </c>
      <c r="X347" s="102">
        <f t="shared" si="86"/>
        <v>0</v>
      </c>
      <c r="Y347" s="102">
        <f t="shared" si="87"/>
        <v>0</v>
      </c>
      <c r="Z347" s="102">
        <f t="shared" si="88"/>
        <v>0</v>
      </c>
      <c r="AA347" s="102">
        <f t="shared" si="89"/>
        <v>0</v>
      </c>
      <c r="AB347" s="102">
        <f t="shared" si="90"/>
        <v>0</v>
      </c>
      <c r="AC347" s="102">
        <f t="shared" si="91"/>
        <v>0</v>
      </c>
      <c r="AD347" s="102">
        <f t="shared" si="92"/>
        <v>0</v>
      </c>
    </row>
    <row r="348" spans="1:30" s="150" customFormat="1" ht="15" x14ac:dyDescent="0.25">
      <c r="A348" s="95"/>
      <c r="B348" s="96"/>
      <c r="C348" s="97"/>
      <c r="D348" s="98"/>
      <c r="E348" s="98"/>
      <c r="F348" s="98"/>
      <c r="G348" s="98"/>
      <c r="H348" s="98"/>
      <c r="I348" s="99">
        <f t="shared" si="99"/>
        <v>0</v>
      </c>
      <c r="J348" s="96"/>
      <c r="K348" s="99">
        <f t="shared" si="85"/>
        <v>0</v>
      </c>
      <c r="L348" s="100">
        <f>IF(ISBLANK($B348),0,VLOOKUP($B348,F_Parameter!$A$2:$B$44,2,FALSE))</f>
        <v>0</v>
      </c>
      <c r="M348" s="100">
        <f>IF(ISBLANK($B348),0,VLOOKUP($B348,F_Parameter!$A$2:$C$44,3,FALSE))</f>
        <v>0</v>
      </c>
      <c r="N348" s="101">
        <f t="shared" si="100"/>
        <v>0</v>
      </c>
      <c r="O348" s="101">
        <f t="shared" si="93"/>
        <v>0</v>
      </c>
      <c r="P348" s="101">
        <f t="shared" si="94"/>
        <v>0</v>
      </c>
      <c r="Q348" s="101">
        <f t="shared" si="95"/>
        <v>0</v>
      </c>
      <c r="R348" s="101">
        <f t="shared" si="96"/>
        <v>0</v>
      </c>
      <c r="S348" s="101">
        <f t="shared" si="97"/>
        <v>0</v>
      </c>
      <c r="T348" s="101">
        <f t="shared" si="98"/>
        <v>0</v>
      </c>
      <c r="U348" s="102">
        <f t="shared" ca="1" si="101"/>
        <v>0</v>
      </c>
      <c r="V348" s="102">
        <f ca="1">IF(C348=A_Stammdaten!$B$9,$K348-$W348,OFFSET(W348,0,A_Stammdaten!$B$9-2022)-$W348)</f>
        <v>0</v>
      </c>
      <c r="W348" s="102">
        <f ca="1">IFERROR(OFFSET(W348,0,A_Stammdaten!$B$9-2021),0)</f>
        <v>0</v>
      </c>
      <c r="X348" s="102">
        <f t="shared" si="86"/>
        <v>0</v>
      </c>
      <c r="Y348" s="102">
        <f t="shared" si="87"/>
        <v>0</v>
      </c>
      <c r="Z348" s="102">
        <f t="shared" si="88"/>
        <v>0</v>
      </c>
      <c r="AA348" s="102">
        <f t="shared" si="89"/>
        <v>0</v>
      </c>
      <c r="AB348" s="102">
        <f t="shared" si="90"/>
        <v>0</v>
      </c>
      <c r="AC348" s="102">
        <f t="shared" si="91"/>
        <v>0</v>
      </c>
      <c r="AD348" s="102">
        <f t="shared" si="92"/>
        <v>0</v>
      </c>
    </row>
    <row r="349" spans="1:30" s="150" customFormat="1" ht="15" x14ac:dyDescent="0.25">
      <c r="A349" s="95"/>
      <c r="B349" s="96"/>
      <c r="C349" s="97"/>
      <c r="D349" s="98"/>
      <c r="E349" s="98"/>
      <c r="F349" s="98"/>
      <c r="G349" s="98"/>
      <c r="H349" s="98"/>
      <c r="I349" s="99">
        <f t="shared" si="99"/>
        <v>0</v>
      </c>
      <c r="J349" s="96"/>
      <c r="K349" s="99">
        <f t="shared" si="85"/>
        <v>0</v>
      </c>
      <c r="L349" s="100">
        <f>IF(ISBLANK($B349),0,VLOOKUP($B349,F_Parameter!$A$2:$B$44,2,FALSE))</f>
        <v>0</v>
      </c>
      <c r="M349" s="100">
        <f>IF(ISBLANK($B349),0,VLOOKUP($B349,F_Parameter!$A$2:$C$44,3,FALSE))</f>
        <v>0</v>
      </c>
      <c r="N349" s="101">
        <f t="shared" si="100"/>
        <v>0</v>
      </c>
      <c r="O349" s="101">
        <f t="shared" si="93"/>
        <v>0</v>
      </c>
      <c r="P349" s="101">
        <f t="shared" si="94"/>
        <v>0</v>
      </c>
      <c r="Q349" s="101">
        <f t="shared" si="95"/>
        <v>0</v>
      </c>
      <c r="R349" s="101">
        <f t="shared" si="96"/>
        <v>0</v>
      </c>
      <c r="S349" s="101">
        <f t="shared" si="97"/>
        <v>0</v>
      </c>
      <c r="T349" s="101">
        <f t="shared" si="98"/>
        <v>0</v>
      </c>
      <c r="U349" s="102">
        <f t="shared" ca="1" si="101"/>
        <v>0</v>
      </c>
      <c r="V349" s="102">
        <f ca="1">IF(C349=A_Stammdaten!$B$9,$K349-$W349,OFFSET(W349,0,A_Stammdaten!$B$9-2022)-$W349)</f>
        <v>0</v>
      </c>
      <c r="W349" s="102">
        <f ca="1">IFERROR(OFFSET(W349,0,A_Stammdaten!$B$9-2021),0)</f>
        <v>0</v>
      </c>
      <c r="X349" s="102">
        <f t="shared" si="86"/>
        <v>0</v>
      </c>
      <c r="Y349" s="102">
        <f t="shared" si="87"/>
        <v>0</v>
      </c>
      <c r="Z349" s="102">
        <f t="shared" si="88"/>
        <v>0</v>
      </c>
      <c r="AA349" s="102">
        <f t="shared" si="89"/>
        <v>0</v>
      </c>
      <c r="AB349" s="102">
        <f t="shared" si="90"/>
        <v>0</v>
      </c>
      <c r="AC349" s="102">
        <f t="shared" si="91"/>
        <v>0</v>
      </c>
      <c r="AD349" s="102">
        <f t="shared" si="92"/>
        <v>0</v>
      </c>
    </row>
    <row r="350" spans="1:30" s="150" customFormat="1" ht="15" x14ac:dyDescent="0.25">
      <c r="A350" s="95"/>
      <c r="B350" s="96"/>
      <c r="C350" s="97"/>
      <c r="D350" s="98"/>
      <c r="E350" s="98"/>
      <c r="F350" s="98"/>
      <c r="G350" s="98"/>
      <c r="H350" s="98"/>
      <c r="I350" s="99">
        <f t="shared" si="99"/>
        <v>0</v>
      </c>
      <c r="J350" s="96"/>
      <c r="K350" s="99">
        <f t="shared" si="85"/>
        <v>0</v>
      </c>
      <c r="L350" s="100">
        <f>IF(ISBLANK($B350),0,VLOOKUP($B350,F_Parameter!$A$2:$B$44,2,FALSE))</f>
        <v>0</v>
      </c>
      <c r="M350" s="100">
        <f>IF(ISBLANK($B350),0,VLOOKUP($B350,F_Parameter!$A$2:$C$44,3,FALSE))</f>
        <v>0</v>
      </c>
      <c r="N350" s="101">
        <f t="shared" si="100"/>
        <v>0</v>
      </c>
      <c r="O350" s="101">
        <f t="shared" si="93"/>
        <v>0</v>
      </c>
      <c r="P350" s="101">
        <f t="shared" si="94"/>
        <v>0</v>
      </c>
      <c r="Q350" s="101">
        <f t="shared" si="95"/>
        <v>0</v>
      </c>
      <c r="R350" s="101">
        <f t="shared" si="96"/>
        <v>0</v>
      </c>
      <c r="S350" s="101">
        <f t="shared" si="97"/>
        <v>0</v>
      </c>
      <c r="T350" s="101">
        <f t="shared" si="98"/>
        <v>0</v>
      </c>
      <c r="U350" s="102">
        <f t="shared" ca="1" si="101"/>
        <v>0</v>
      </c>
      <c r="V350" s="102">
        <f ca="1">IF(C350=A_Stammdaten!$B$9,$K350-$W350,OFFSET(W350,0,A_Stammdaten!$B$9-2022)-$W350)</f>
        <v>0</v>
      </c>
      <c r="W350" s="102">
        <f ca="1">IFERROR(OFFSET(W350,0,A_Stammdaten!$B$9-2021),0)</f>
        <v>0</v>
      </c>
      <c r="X350" s="102">
        <f t="shared" si="86"/>
        <v>0</v>
      </c>
      <c r="Y350" s="102">
        <f t="shared" si="87"/>
        <v>0</v>
      </c>
      <c r="Z350" s="102">
        <f t="shared" si="88"/>
        <v>0</v>
      </c>
      <c r="AA350" s="102">
        <f t="shared" si="89"/>
        <v>0</v>
      </c>
      <c r="AB350" s="102">
        <f t="shared" si="90"/>
        <v>0</v>
      </c>
      <c r="AC350" s="102">
        <f t="shared" si="91"/>
        <v>0</v>
      </c>
      <c r="AD350" s="102">
        <f t="shared" si="92"/>
        <v>0</v>
      </c>
    </row>
    <row r="351" spans="1:30" s="150" customFormat="1" ht="15" x14ac:dyDescent="0.25">
      <c r="A351" s="95"/>
      <c r="B351" s="96"/>
      <c r="C351" s="97"/>
      <c r="D351" s="98"/>
      <c r="E351" s="98"/>
      <c r="F351" s="98"/>
      <c r="G351" s="98"/>
      <c r="H351" s="98"/>
      <c r="I351" s="99">
        <f t="shared" si="99"/>
        <v>0</v>
      </c>
      <c r="J351" s="96"/>
      <c r="K351" s="99">
        <f t="shared" si="85"/>
        <v>0</v>
      </c>
      <c r="L351" s="100">
        <f>IF(ISBLANK($B351),0,VLOOKUP($B351,F_Parameter!$A$2:$B$44,2,FALSE))</f>
        <v>0</v>
      </c>
      <c r="M351" s="100">
        <f>IF(ISBLANK($B351),0,VLOOKUP($B351,F_Parameter!$A$2:$C$44,3,FALSE))</f>
        <v>0</v>
      </c>
      <c r="N351" s="101">
        <f t="shared" si="100"/>
        <v>0</v>
      </c>
      <c r="O351" s="101">
        <f t="shared" si="93"/>
        <v>0</v>
      </c>
      <c r="P351" s="101">
        <f t="shared" si="94"/>
        <v>0</v>
      </c>
      <c r="Q351" s="101">
        <f t="shared" si="95"/>
        <v>0</v>
      </c>
      <c r="R351" s="101">
        <f t="shared" si="96"/>
        <v>0</v>
      </c>
      <c r="S351" s="101">
        <f t="shared" si="97"/>
        <v>0</v>
      </c>
      <c r="T351" s="101">
        <f t="shared" si="98"/>
        <v>0</v>
      </c>
      <c r="U351" s="102">
        <f t="shared" ca="1" si="101"/>
        <v>0</v>
      </c>
      <c r="V351" s="102">
        <f ca="1">IF(C351=A_Stammdaten!$B$9,$K351-$W351,OFFSET(W351,0,A_Stammdaten!$B$9-2022)-$W351)</f>
        <v>0</v>
      </c>
      <c r="W351" s="102">
        <f ca="1">IFERROR(OFFSET(W351,0,A_Stammdaten!$B$9-2021),0)</f>
        <v>0</v>
      </c>
      <c r="X351" s="102">
        <f t="shared" si="86"/>
        <v>0</v>
      </c>
      <c r="Y351" s="102">
        <f t="shared" si="87"/>
        <v>0</v>
      </c>
      <c r="Z351" s="102">
        <f t="shared" si="88"/>
        <v>0</v>
      </c>
      <c r="AA351" s="102">
        <f t="shared" si="89"/>
        <v>0</v>
      </c>
      <c r="AB351" s="102">
        <f t="shared" si="90"/>
        <v>0</v>
      </c>
      <c r="AC351" s="102">
        <f t="shared" si="91"/>
        <v>0</v>
      </c>
      <c r="AD351" s="102">
        <f t="shared" si="92"/>
        <v>0</v>
      </c>
    </row>
    <row r="352" spans="1:30" s="150" customFormat="1" ht="15" x14ac:dyDescent="0.25">
      <c r="A352" s="95"/>
      <c r="B352" s="96"/>
      <c r="C352" s="97"/>
      <c r="D352" s="98"/>
      <c r="E352" s="98"/>
      <c r="F352" s="98"/>
      <c r="G352" s="98"/>
      <c r="H352" s="98"/>
      <c r="I352" s="99">
        <f t="shared" si="99"/>
        <v>0</v>
      </c>
      <c r="J352" s="96"/>
      <c r="K352" s="99">
        <f t="shared" si="85"/>
        <v>0</v>
      </c>
      <c r="L352" s="100">
        <f>IF(ISBLANK($B352),0,VLOOKUP($B352,F_Parameter!$A$2:$B$44,2,FALSE))</f>
        <v>0</v>
      </c>
      <c r="M352" s="100">
        <f>IF(ISBLANK($B352),0,VLOOKUP($B352,F_Parameter!$A$2:$C$44,3,FALSE))</f>
        <v>0</v>
      </c>
      <c r="N352" s="101">
        <f t="shared" si="100"/>
        <v>0</v>
      </c>
      <c r="O352" s="101">
        <f t="shared" si="93"/>
        <v>0</v>
      </c>
      <c r="P352" s="101">
        <f t="shared" si="94"/>
        <v>0</v>
      </c>
      <c r="Q352" s="101">
        <f t="shared" si="95"/>
        <v>0</v>
      </c>
      <c r="R352" s="101">
        <f t="shared" si="96"/>
        <v>0</v>
      </c>
      <c r="S352" s="101">
        <f t="shared" si="97"/>
        <v>0</v>
      </c>
      <c r="T352" s="101">
        <f t="shared" si="98"/>
        <v>0</v>
      </c>
      <c r="U352" s="102">
        <f t="shared" ca="1" si="101"/>
        <v>0</v>
      </c>
      <c r="V352" s="102">
        <f ca="1">IF(C352=A_Stammdaten!$B$9,$K352-$W352,OFFSET(W352,0,A_Stammdaten!$B$9-2022)-$W352)</f>
        <v>0</v>
      </c>
      <c r="W352" s="102">
        <f ca="1">IFERROR(OFFSET(W352,0,A_Stammdaten!$B$9-2021),0)</f>
        <v>0</v>
      </c>
      <c r="X352" s="102">
        <f t="shared" si="86"/>
        <v>0</v>
      </c>
      <c r="Y352" s="102">
        <f t="shared" si="87"/>
        <v>0</v>
      </c>
      <c r="Z352" s="102">
        <f t="shared" si="88"/>
        <v>0</v>
      </c>
      <c r="AA352" s="102">
        <f t="shared" si="89"/>
        <v>0</v>
      </c>
      <c r="AB352" s="102">
        <f t="shared" si="90"/>
        <v>0</v>
      </c>
      <c r="AC352" s="102">
        <f t="shared" si="91"/>
        <v>0</v>
      </c>
      <c r="AD352" s="102">
        <f t="shared" si="92"/>
        <v>0</v>
      </c>
    </row>
    <row r="353" spans="1:30" s="150" customFormat="1" ht="15" x14ac:dyDescent="0.25">
      <c r="A353" s="95"/>
      <c r="B353" s="96"/>
      <c r="C353" s="97"/>
      <c r="D353" s="98"/>
      <c r="E353" s="98"/>
      <c r="F353" s="98"/>
      <c r="G353" s="98"/>
      <c r="H353" s="98"/>
      <c r="I353" s="99">
        <f t="shared" si="99"/>
        <v>0</v>
      </c>
      <c r="J353" s="96"/>
      <c r="K353" s="99">
        <f t="shared" si="85"/>
        <v>0</v>
      </c>
      <c r="L353" s="100">
        <f>IF(ISBLANK($B353),0,VLOOKUP($B353,F_Parameter!$A$2:$B$44,2,FALSE))</f>
        <v>0</v>
      </c>
      <c r="M353" s="100">
        <f>IF(ISBLANK($B353),0,VLOOKUP($B353,F_Parameter!$A$2:$C$44,3,FALSE))</f>
        <v>0</v>
      </c>
      <c r="N353" s="101">
        <f t="shared" si="100"/>
        <v>0</v>
      </c>
      <c r="O353" s="101">
        <f t="shared" si="93"/>
        <v>0</v>
      </c>
      <c r="P353" s="101">
        <f t="shared" si="94"/>
        <v>0</v>
      </c>
      <c r="Q353" s="101">
        <f t="shared" si="95"/>
        <v>0</v>
      </c>
      <c r="R353" s="101">
        <f t="shared" si="96"/>
        <v>0</v>
      </c>
      <c r="S353" s="101">
        <f t="shared" si="97"/>
        <v>0</v>
      </c>
      <c r="T353" s="101">
        <f t="shared" si="98"/>
        <v>0</v>
      </c>
      <c r="U353" s="102">
        <f t="shared" ca="1" si="101"/>
        <v>0</v>
      </c>
      <c r="V353" s="102">
        <f ca="1">IF(C353=A_Stammdaten!$B$9,$K353-$W353,OFFSET(W353,0,A_Stammdaten!$B$9-2022)-$W353)</f>
        <v>0</v>
      </c>
      <c r="W353" s="102">
        <f ca="1">IFERROR(OFFSET(W353,0,A_Stammdaten!$B$9-2021),0)</f>
        <v>0</v>
      </c>
      <c r="X353" s="102">
        <f t="shared" si="86"/>
        <v>0</v>
      </c>
      <c r="Y353" s="102">
        <f t="shared" si="87"/>
        <v>0</v>
      </c>
      <c r="Z353" s="102">
        <f t="shared" si="88"/>
        <v>0</v>
      </c>
      <c r="AA353" s="102">
        <f t="shared" si="89"/>
        <v>0</v>
      </c>
      <c r="AB353" s="102">
        <f t="shared" si="90"/>
        <v>0</v>
      </c>
      <c r="AC353" s="102">
        <f t="shared" si="91"/>
        <v>0</v>
      </c>
      <c r="AD353" s="102">
        <f t="shared" si="92"/>
        <v>0</v>
      </c>
    </row>
    <row r="354" spans="1:30" s="150" customFormat="1" ht="15" x14ac:dyDescent="0.25">
      <c r="A354" s="95"/>
      <c r="B354" s="96"/>
      <c r="C354" s="97"/>
      <c r="D354" s="98"/>
      <c r="E354" s="98"/>
      <c r="F354" s="98"/>
      <c r="G354" s="98"/>
      <c r="H354" s="98"/>
      <c r="I354" s="99">
        <f t="shared" si="99"/>
        <v>0</v>
      </c>
      <c r="J354" s="96"/>
      <c r="K354" s="99">
        <f t="shared" si="85"/>
        <v>0</v>
      </c>
      <c r="L354" s="100">
        <f>IF(ISBLANK($B354),0,VLOOKUP($B354,F_Parameter!$A$2:$B$44,2,FALSE))</f>
        <v>0</v>
      </c>
      <c r="M354" s="100">
        <f>IF(ISBLANK($B354),0,VLOOKUP($B354,F_Parameter!$A$2:$C$44,3,FALSE))</f>
        <v>0</v>
      </c>
      <c r="N354" s="101">
        <f t="shared" si="100"/>
        <v>0</v>
      </c>
      <c r="O354" s="101">
        <f t="shared" si="93"/>
        <v>0</v>
      </c>
      <c r="P354" s="101">
        <f t="shared" si="94"/>
        <v>0</v>
      </c>
      <c r="Q354" s="101">
        <f t="shared" si="95"/>
        <v>0</v>
      </c>
      <c r="R354" s="101">
        <f t="shared" si="96"/>
        <v>0</v>
      </c>
      <c r="S354" s="101">
        <f t="shared" si="97"/>
        <v>0</v>
      </c>
      <c r="T354" s="101">
        <f t="shared" si="98"/>
        <v>0</v>
      </c>
      <c r="U354" s="102">
        <f t="shared" ca="1" si="101"/>
        <v>0</v>
      </c>
      <c r="V354" s="102">
        <f ca="1">IF(C354=A_Stammdaten!$B$9,$K354-$W354,OFFSET(W354,0,A_Stammdaten!$B$9-2022)-$W354)</f>
        <v>0</v>
      </c>
      <c r="W354" s="102">
        <f ca="1">IFERROR(OFFSET(W354,0,A_Stammdaten!$B$9-2021),0)</f>
        <v>0</v>
      </c>
      <c r="X354" s="102">
        <f t="shared" si="86"/>
        <v>0</v>
      </c>
      <c r="Y354" s="102">
        <f t="shared" si="87"/>
        <v>0</v>
      </c>
      <c r="Z354" s="102">
        <f t="shared" si="88"/>
        <v>0</v>
      </c>
      <c r="AA354" s="102">
        <f t="shared" si="89"/>
        <v>0</v>
      </c>
      <c r="AB354" s="102">
        <f t="shared" si="90"/>
        <v>0</v>
      </c>
      <c r="AC354" s="102">
        <f t="shared" si="91"/>
        <v>0</v>
      </c>
      <c r="AD354" s="102">
        <f t="shared" si="92"/>
        <v>0</v>
      </c>
    </row>
    <row r="355" spans="1:30" s="150" customFormat="1" ht="15" x14ac:dyDescent="0.25">
      <c r="A355" s="95"/>
      <c r="B355" s="96"/>
      <c r="C355" s="97"/>
      <c r="D355" s="98"/>
      <c r="E355" s="98"/>
      <c r="F355" s="98"/>
      <c r="G355" s="98"/>
      <c r="H355" s="98"/>
      <c r="I355" s="99">
        <f t="shared" si="99"/>
        <v>0</v>
      </c>
      <c r="J355" s="96"/>
      <c r="K355" s="99">
        <f t="shared" si="85"/>
        <v>0</v>
      </c>
      <c r="L355" s="100">
        <f>IF(ISBLANK($B355),0,VLOOKUP($B355,F_Parameter!$A$2:$B$44,2,FALSE))</f>
        <v>0</v>
      </c>
      <c r="M355" s="100">
        <f>IF(ISBLANK($B355),0,VLOOKUP($B355,F_Parameter!$A$2:$C$44,3,FALSE))</f>
        <v>0</v>
      </c>
      <c r="N355" s="101">
        <f t="shared" si="100"/>
        <v>0</v>
      </c>
      <c r="O355" s="101">
        <f t="shared" si="93"/>
        <v>0</v>
      </c>
      <c r="P355" s="101">
        <f t="shared" si="94"/>
        <v>0</v>
      </c>
      <c r="Q355" s="101">
        <f t="shared" si="95"/>
        <v>0</v>
      </c>
      <c r="R355" s="101">
        <f t="shared" si="96"/>
        <v>0</v>
      </c>
      <c r="S355" s="101">
        <f t="shared" si="97"/>
        <v>0</v>
      </c>
      <c r="T355" s="101">
        <f t="shared" si="98"/>
        <v>0</v>
      </c>
      <c r="U355" s="102">
        <f t="shared" ca="1" si="101"/>
        <v>0</v>
      </c>
      <c r="V355" s="102">
        <f ca="1">IF(C355=A_Stammdaten!$B$9,$K355-$W355,OFFSET(W355,0,A_Stammdaten!$B$9-2022)-$W355)</f>
        <v>0</v>
      </c>
      <c r="W355" s="102">
        <f ca="1">IFERROR(OFFSET(W355,0,A_Stammdaten!$B$9-2021),0)</f>
        <v>0</v>
      </c>
      <c r="X355" s="102">
        <f t="shared" si="86"/>
        <v>0</v>
      </c>
      <c r="Y355" s="102">
        <f t="shared" si="87"/>
        <v>0</v>
      </c>
      <c r="Z355" s="102">
        <f t="shared" si="88"/>
        <v>0</v>
      </c>
      <c r="AA355" s="102">
        <f t="shared" si="89"/>
        <v>0</v>
      </c>
      <c r="AB355" s="102">
        <f t="shared" si="90"/>
        <v>0</v>
      </c>
      <c r="AC355" s="102">
        <f t="shared" si="91"/>
        <v>0</v>
      </c>
      <c r="AD355" s="102">
        <f t="shared" si="92"/>
        <v>0</v>
      </c>
    </row>
    <row r="356" spans="1:30" s="150" customFormat="1" ht="15" x14ac:dyDescent="0.25">
      <c r="A356" s="95"/>
      <c r="B356" s="96"/>
      <c r="C356" s="97"/>
      <c r="D356" s="98"/>
      <c r="E356" s="98"/>
      <c r="F356" s="98"/>
      <c r="G356" s="98"/>
      <c r="H356" s="98"/>
      <c r="I356" s="99">
        <f t="shared" si="99"/>
        <v>0</v>
      </c>
      <c r="J356" s="96"/>
      <c r="K356" s="99">
        <f t="shared" si="85"/>
        <v>0</v>
      </c>
      <c r="L356" s="100">
        <f>IF(ISBLANK($B356),0,VLOOKUP($B356,F_Parameter!$A$2:$B$44,2,FALSE))</f>
        <v>0</v>
      </c>
      <c r="M356" s="100">
        <f>IF(ISBLANK($B356),0,VLOOKUP($B356,F_Parameter!$A$2:$C$44,3,FALSE))</f>
        <v>0</v>
      </c>
      <c r="N356" s="101">
        <f t="shared" si="100"/>
        <v>0</v>
      </c>
      <c r="O356" s="101">
        <f t="shared" si="93"/>
        <v>0</v>
      </c>
      <c r="P356" s="101">
        <f t="shared" si="94"/>
        <v>0</v>
      </c>
      <c r="Q356" s="101">
        <f t="shared" si="95"/>
        <v>0</v>
      </c>
      <c r="R356" s="101">
        <f t="shared" si="96"/>
        <v>0</v>
      </c>
      <c r="S356" s="101">
        <f t="shared" si="97"/>
        <v>0</v>
      </c>
      <c r="T356" s="101">
        <f t="shared" si="98"/>
        <v>0</v>
      </c>
      <c r="U356" s="102">
        <f t="shared" ca="1" si="101"/>
        <v>0</v>
      </c>
      <c r="V356" s="102">
        <f ca="1">IF(C356=A_Stammdaten!$B$9,$K356-$W356,OFFSET(W356,0,A_Stammdaten!$B$9-2022)-$W356)</f>
        <v>0</v>
      </c>
      <c r="W356" s="102">
        <f ca="1">IFERROR(OFFSET(W356,0,A_Stammdaten!$B$9-2021),0)</f>
        <v>0</v>
      </c>
      <c r="X356" s="102">
        <f t="shared" si="86"/>
        <v>0</v>
      </c>
      <c r="Y356" s="102">
        <f t="shared" si="87"/>
        <v>0</v>
      </c>
      <c r="Z356" s="102">
        <f t="shared" si="88"/>
        <v>0</v>
      </c>
      <c r="AA356" s="102">
        <f t="shared" si="89"/>
        <v>0</v>
      </c>
      <c r="AB356" s="102">
        <f t="shared" si="90"/>
        <v>0</v>
      </c>
      <c r="AC356" s="102">
        <f t="shared" si="91"/>
        <v>0</v>
      </c>
      <c r="AD356" s="102">
        <f t="shared" si="92"/>
        <v>0</v>
      </c>
    </row>
    <row r="357" spans="1:30" s="150" customFormat="1" ht="15" x14ac:dyDescent="0.25">
      <c r="A357" s="95"/>
      <c r="B357" s="96"/>
      <c r="C357" s="97"/>
      <c r="D357" s="98"/>
      <c r="E357" s="98"/>
      <c r="F357" s="98"/>
      <c r="G357" s="98"/>
      <c r="H357" s="98"/>
      <c r="I357" s="99">
        <f t="shared" si="99"/>
        <v>0</v>
      </c>
      <c r="J357" s="96"/>
      <c r="K357" s="99">
        <f t="shared" si="85"/>
        <v>0</v>
      </c>
      <c r="L357" s="100">
        <f>IF(ISBLANK($B357),0,VLOOKUP($B357,F_Parameter!$A$2:$B$44,2,FALSE))</f>
        <v>0</v>
      </c>
      <c r="M357" s="100">
        <f>IF(ISBLANK($B357),0,VLOOKUP($B357,F_Parameter!$A$2:$C$44,3,FALSE))</f>
        <v>0</v>
      </c>
      <c r="N357" s="101">
        <f t="shared" si="100"/>
        <v>0</v>
      </c>
      <c r="O357" s="101">
        <f t="shared" si="93"/>
        <v>0</v>
      </c>
      <c r="P357" s="101">
        <f t="shared" si="94"/>
        <v>0</v>
      </c>
      <c r="Q357" s="101">
        <f t="shared" si="95"/>
        <v>0</v>
      </c>
      <c r="R357" s="101">
        <f t="shared" si="96"/>
        <v>0</v>
      </c>
      <c r="S357" s="101">
        <f t="shared" si="97"/>
        <v>0</v>
      </c>
      <c r="T357" s="101">
        <f t="shared" si="98"/>
        <v>0</v>
      </c>
      <c r="U357" s="102">
        <f t="shared" ca="1" si="101"/>
        <v>0</v>
      </c>
      <c r="V357" s="102">
        <f ca="1">IF(C357=A_Stammdaten!$B$9,$K357-$W357,OFFSET(W357,0,A_Stammdaten!$B$9-2022)-$W357)</f>
        <v>0</v>
      </c>
      <c r="W357" s="102">
        <f ca="1">IFERROR(OFFSET(W357,0,A_Stammdaten!$B$9-2021),0)</f>
        <v>0</v>
      </c>
      <c r="X357" s="102">
        <f t="shared" si="86"/>
        <v>0</v>
      </c>
      <c r="Y357" s="102">
        <f t="shared" si="87"/>
        <v>0</v>
      </c>
      <c r="Z357" s="102">
        <f t="shared" si="88"/>
        <v>0</v>
      </c>
      <c r="AA357" s="102">
        <f t="shared" si="89"/>
        <v>0</v>
      </c>
      <c r="AB357" s="102">
        <f t="shared" si="90"/>
        <v>0</v>
      </c>
      <c r="AC357" s="102">
        <f t="shared" si="91"/>
        <v>0</v>
      </c>
      <c r="AD357" s="102">
        <f t="shared" si="92"/>
        <v>0</v>
      </c>
    </row>
    <row r="358" spans="1:30" s="150" customFormat="1" ht="15" x14ac:dyDescent="0.25">
      <c r="A358" s="95"/>
      <c r="B358" s="96"/>
      <c r="C358" s="97"/>
      <c r="D358" s="98"/>
      <c r="E358" s="98"/>
      <c r="F358" s="98"/>
      <c r="G358" s="98"/>
      <c r="H358" s="98"/>
      <c r="I358" s="99">
        <f t="shared" si="99"/>
        <v>0</v>
      </c>
      <c r="J358" s="96"/>
      <c r="K358" s="99">
        <f t="shared" si="85"/>
        <v>0</v>
      </c>
      <c r="L358" s="100">
        <f>IF(ISBLANK($B358),0,VLOOKUP($B358,F_Parameter!$A$2:$B$44,2,FALSE))</f>
        <v>0</v>
      </c>
      <c r="M358" s="100">
        <f>IF(ISBLANK($B358),0,VLOOKUP($B358,F_Parameter!$A$2:$C$44,3,FALSE))</f>
        <v>0</v>
      </c>
      <c r="N358" s="101">
        <f t="shared" si="100"/>
        <v>0</v>
      </c>
      <c r="O358" s="101">
        <f t="shared" si="93"/>
        <v>0</v>
      </c>
      <c r="P358" s="101">
        <f t="shared" si="94"/>
        <v>0</v>
      </c>
      <c r="Q358" s="101">
        <f t="shared" si="95"/>
        <v>0</v>
      </c>
      <c r="R358" s="101">
        <f t="shared" si="96"/>
        <v>0</v>
      </c>
      <c r="S358" s="101">
        <f t="shared" si="97"/>
        <v>0</v>
      </c>
      <c r="T358" s="101">
        <f t="shared" si="98"/>
        <v>0</v>
      </c>
      <c r="U358" s="102">
        <f t="shared" ca="1" si="101"/>
        <v>0</v>
      </c>
      <c r="V358" s="102">
        <f ca="1">IF(C358=A_Stammdaten!$B$9,$K358-$W358,OFFSET(W358,0,A_Stammdaten!$B$9-2022)-$W358)</f>
        <v>0</v>
      </c>
      <c r="W358" s="102">
        <f ca="1">IFERROR(OFFSET(W358,0,A_Stammdaten!$B$9-2021),0)</f>
        <v>0</v>
      </c>
      <c r="X358" s="102">
        <f t="shared" si="86"/>
        <v>0</v>
      </c>
      <c r="Y358" s="102">
        <f t="shared" si="87"/>
        <v>0</v>
      </c>
      <c r="Z358" s="102">
        <f t="shared" si="88"/>
        <v>0</v>
      </c>
      <c r="AA358" s="102">
        <f t="shared" si="89"/>
        <v>0</v>
      </c>
      <c r="AB358" s="102">
        <f t="shared" si="90"/>
        <v>0</v>
      </c>
      <c r="AC358" s="102">
        <f t="shared" si="91"/>
        <v>0</v>
      </c>
      <c r="AD358" s="102">
        <f t="shared" si="92"/>
        <v>0</v>
      </c>
    </row>
    <row r="359" spans="1:30" s="150" customFormat="1" ht="15" x14ac:dyDescent="0.25">
      <c r="A359" s="95"/>
      <c r="B359" s="96"/>
      <c r="C359" s="97"/>
      <c r="D359" s="98"/>
      <c r="E359" s="98"/>
      <c r="F359" s="98"/>
      <c r="G359" s="98"/>
      <c r="H359" s="98"/>
      <c r="I359" s="99">
        <f t="shared" si="99"/>
        <v>0</v>
      </c>
      <c r="J359" s="96"/>
      <c r="K359" s="99">
        <f t="shared" si="85"/>
        <v>0</v>
      </c>
      <c r="L359" s="100">
        <f>IF(ISBLANK($B359),0,VLOOKUP($B359,F_Parameter!$A$2:$B$44,2,FALSE))</f>
        <v>0</v>
      </c>
      <c r="M359" s="100">
        <f>IF(ISBLANK($B359),0,VLOOKUP($B359,F_Parameter!$A$2:$C$44,3,FALSE))</f>
        <v>0</v>
      </c>
      <c r="N359" s="101">
        <f t="shared" si="100"/>
        <v>0</v>
      </c>
      <c r="O359" s="101">
        <f t="shared" si="93"/>
        <v>0</v>
      </c>
      <c r="P359" s="101">
        <f t="shared" si="94"/>
        <v>0</v>
      </c>
      <c r="Q359" s="101">
        <f t="shared" si="95"/>
        <v>0</v>
      </c>
      <c r="R359" s="101">
        <f t="shared" si="96"/>
        <v>0</v>
      </c>
      <c r="S359" s="101">
        <f t="shared" si="97"/>
        <v>0</v>
      </c>
      <c r="T359" s="101">
        <f t="shared" si="98"/>
        <v>0</v>
      </c>
      <c r="U359" s="102">
        <f t="shared" ca="1" si="101"/>
        <v>0</v>
      </c>
      <c r="V359" s="102">
        <f ca="1">IF(C359=A_Stammdaten!$B$9,$K359-$W359,OFFSET(W359,0,A_Stammdaten!$B$9-2022)-$W359)</f>
        <v>0</v>
      </c>
      <c r="W359" s="102">
        <f ca="1">IFERROR(OFFSET(W359,0,A_Stammdaten!$B$9-2021),0)</f>
        <v>0</v>
      </c>
      <c r="X359" s="102">
        <f t="shared" si="86"/>
        <v>0</v>
      </c>
      <c r="Y359" s="102">
        <f t="shared" si="87"/>
        <v>0</v>
      </c>
      <c r="Z359" s="102">
        <f t="shared" si="88"/>
        <v>0</v>
      </c>
      <c r="AA359" s="102">
        <f t="shared" si="89"/>
        <v>0</v>
      </c>
      <c r="AB359" s="102">
        <f t="shared" si="90"/>
        <v>0</v>
      </c>
      <c r="AC359" s="102">
        <f t="shared" si="91"/>
        <v>0</v>
      </c>
      <c r="AD359" s="102">
        <f t="shared" si="92"/>
        <v>0</v>
      </c>
    </row>
    <row r="360" spans="1:30" s="150" customFormat="1" ht="15" x14ac:dyDescent="0.25">
      <c r="A360" s="95"/>
      <c r="B360" s="96"/>
      <c r="C360" s="97"/>
      <c r="D360" s="98"/>
      <c r="E360" s="98"/>
      <c r="F360" s="98"/>
      <c r="G360" s="98"/>
      <c r="H360" s="98"/>
      <c r="I360" s="99">
        <f t="shared" si="99"/>
        <v>0</v>
      </c>
      <c r="J360" s="96"/>
      <c r="K360" s="99">
        <f t="shared" si="85"/>
        <v>0</v>
      </c>
      <c r="L360" s="100">
        <f>IF(ISBLANK($B360),0,VLOOKUP($B360,F_Parameter!$A$2:$B$44,2,FALSE))</f>
        <v>0</v>
      </c>
      <c r="M360" s="100">
        <f>IF(ISBLANK($B360),0,VLOOKUP($B360,F_Parameter!$A$2:$C$44,3,FALSE))</f>
        <v>0</v>
      </c>
      <c r="N360" s="101">
        <f t="shared" si="100"/>
        <v>0</v>
      </c>
      <c r="O360" s="101">
        <f t="shared" si="93"/>
        <v>0</v>
      </c>
      <c r="P360" s="101">
        <f t="shared" si="94"/>
        <v>0</v>
      </c>
      <c r="Q360" s="101">
        <f t="shared" si="95"/>
        <v>0</v>
      </c>
      <c r="R360" s="101">
        <f t="shared" si="96"/>
        <v>0</v>
      </c>
      <c r="S360" s="101">
        <f t="shared" si="97"/>
        <v>0</v>
      </c>
      <c r="T360" s="101">
        <f t="shared" si="98"/>
        <v>0</v>
      </c>
      <c r="U360" s="102">
        <f t="shared" ca="1" si="101"/>
        <v>0</v>
      </c>
      <c r="V360" s="102">
        <f ca="1">IF(C360=A_Stammdaten!$B$9,$K360-$W360,OFFSET(W360,0,A_Stammdaten!$B$9-2022)-$W360)</f>
        <v>0</v>
      </c>
      <c r="W360" s="102">
        <f ca="1">IFERROR(OFFSET(W360,0,A_Stammdaten!$B$9-2021),0)</f>
        <v>0</v>
      </c>
      <c r="X360" s="102">
        <f t="shared" si="86"/>
        <v>0</v>
      </c>
      <c r="Y360" s="102">
        <f t="shared" si="87"/>
        <v>0</v>
      </c>
      <c r="Z360" s="102">
        <f t="shared" si="88"/>
        <v>0</v>
      </c>
      <c r="AA360" s="102">
        <f t="shared" si="89"/>
        <v>0</v>
      </c>
      <c r="AB360" s="102">
        <f t="shared" si="90"/>
        <v>0</v>
      </c>
      <c r="AC360" s="102">
        <f t="shared" si="91"/>
        <v>0</v>
      </c>
      <c r="AD360" s="102">
        <f t="shared" si="92"/>
        <v>0</v>
      </c>
    </row>
    <row r="361" spans="1:30" s="150" customFormat="1" ht="15" x14ac:dyDescent="0.25">
      <c r="A361" s="95"/>
      <c r="B361" s="96"/>
      <c r="C361" s="97"/>
      <c r="D361" s="98"/>
      <c r="E361" s="98"/>
      <c r="F361" s="98"/>
      <c r="G361" s="98"/>
      <c r="H361" s="98"/>
      <c r="I361" s="99">
        <f t="shared" si="99"/>
        <v>0</v>
      </c>
      <c r="J361" s="96"/>
      <c r="K361" s="99">
        <f t="shared" si="85"/>
        <v>0</v>
      </c>
      <c r="L361" s="100">
        <f>IF(ISBLANK($B361),0,VLOOKUP($B361,F_Parameter!$A$2:$B$44,2,FALSE))</f>
        <v>0</v>
      </c>
      <c r="M361" s="100">
        <f>IF(ISBLANK($B361),0,VLOOKUP($B361,F_Parameter!$A$2:$C$44,3,FALSE))</f>
        <v>0</v>
      </c>
      <c r="N361" s="101">
        <f t="shared" si="100"/>
        <v>0</v>
      </c>
      <c r="O361" s="101">
        <f t="shared" si="93"/>
        <v>0</v>
      </c>
      <c r="P361" s="101">
        <f t="shared" si="94"/>
        <v>0</v>
      </c>
      <c r="Q361" s="101">
        <f t="shared" si="95"/>
        <v>0</v>
      </c>
      <c r="R361" s="101">
        <f t="shared" si="96"/>
        <v>0</v>
      </c>
      <c r="S361" s="101">
        <f t="shared" si="97"/>
        <v>0</v>
      </c>
      <c r="T361" s="101">
        <f t="shared" si="98"/>
        <v>0</v>
      </c>
      <c r="U361" s="102">
        <f t="shared" ca="1" si="101"/>
        <v>0</v>
      </c>
      <c r="V361" s="102">
        <f ca="1">IF(C361=A_Stammdaten!$B$9,$K361-$W361,OFFSET(W361,0,A_Stammdaten!$B$9-2022)-$W361)</f>
        <v>0</v>
      </c>
      <c r="W361" s="102">
        <f ca="1">IFERROR(OFFSET(W361,0,A_Stammdaten!$B$9-2021),0)</f>
        <v>0</v>
      </c>
      <c r="X361" s="102">
        <f t="shared" si="86"/>
        <v>0</v>
      </c>
      <c r="Y361" s="102">
        <f t="shared" si="87"/>
        <v>0</v>
      </c>
      <c r="Z361" s="102">
        <f t="shared" si="88"/>
        <v>0</v>
      </c>
      <c r="AA361" s="102">
        <f t="shared" si="89"/>
        <v>0</v>
      </c>
      <c r="AB361" s="102">
        <f t="shared" si="90"/>
        <v>0</v>
      </c>
      <c r="AC361" s="102">
        <f t="shared" si="91"/>
        <v>0</v>
      </c>
      <c r="AD361" s="102">
        <f t="shared" si="92"/>
        <v>0</v>
      </c>
    </row>
    <row r="362" spans="1:30" s="150" customFormat="1" ht="15" x14ac:dyDescent="0.25">
      <c r="A362" s="95"/>
      <c r="B362" s="96"/>
      <c r="C362" s="97"/>
      <c r="D362" s="98"/>
      <c r="E362" s="98"/>
      <c r="F362" s="98"/>
      <c r="G362" s="98"/>
      <c r="H362" s="98"/>
      <c r="I362" s="99">
        <f t="shared" si="99"/>
        <v>0</v>
      </c>
      <c r="J362" s="96"/>
      <c r="K362" s="99">
        <f t="shared" si="85"/>
        <v>0</v>
      </c>
      <c r="L362" s="100">
        <f>IF(ISBLANK($B362),0,VLOOKUP($B362,F_Parameter!$A$2:$B$44,2,FALSE))</f>
        <v>0</v>
      </c>
      <c r="M362" s="100">
        <f>IF(ISBLANK($B362),0,VLOOKUP($B362,F_Parameter!$A$2:$C$44,3,FALSE))</f>
        <v>0</v>
      </c>
      <c r="N362" s="101">
        <f t="shared" si="100"/>
        <v>0</v>
      </c>
      <c r="O362" s="101">
        <f t="shared" si="93"/>
        <v>0</v>
      </c>
      <c r="P362" s="101">
        <f t="shared" si="94"/>
        <v>0</v>
      </c>
      <c r="Q362" s="101">
        <f t="shared" si="95"/>
        <v>0</v>
      </c>
      <c r="R362" s="101">
        <f t="shared" si="96"/>
        <v>0</v>
      </c>
      <c r="S362" s="101">
        <f t="shared" si="97"/>
        <v>0</v>
      </c>
      <c r="T362" s="101">
        <f t="shared" si="98"/>
        <v>0</v>
      </c>
      <c r="U362" s="102">
        <f t="shared" ca="1" si="101"/>
        <v>0</v>
      </c>
      <c r="V362" s="102">
        <f ca="1">IF(C362=A_Stammdaten!$B$9,$K362-$W362,OFFSET(W362,0,A_Stammdaten!$B$9-2022)-$W362)</f>
        <v>0</v>
      </c>
      <c r="W362" s="102">
        <f ca="1">IFERROR(OFFSET(W362,0,A_Stammdaten!$B$9-2021),0)</f>
        <v>0</v>
      </c>
      <c r="X362" s="102">
        <f t="shared" si="86"/>
        <v>0</v>
      </c>
      <c r="Y362" s="102">
        <f t="shared" si="87"/>
        <v>0</v>
      </c>
      <c r="Z362" s="102">
        <f t="shared" si="88"/>
        <v>0</v>
      </c>
      <c r="AA362" s="102">
        <f t="shared" si="89"/>
        <v>0</v>
      </c>
      <c r="AB362" s="102">
        <f t="shared" si="90"/>
        <v>0</v>
      </c>
      <c r="AC362" s="102">
        <f t="shared" si="91"/>
        <v>0</v>
      </c>
      <c r="AD362" s="102">
        <f t="shared" si="92"/>
        <v>0</v>
      </c>
    </row>
    <row r="363" spans="1:30" s="150" customFormat="1" ht="15" x14ac:dyDescent="0.25">
      <c r="A363" s="95"/>
      <c r="B363" s="96"/>
      <c r="C363" s="97"/>
      <c r="D363" s="98"/>
      <c r="E363" s="98"/>
      <c r="F363" s="98"/>
      <c r="G363" s="98"/>
      <c r="H363" s="98"/>
      <c r="I363" s="99">
        <f t="shared" si="99"/>
        <v>0</v>
      </c>
      <c r="J363" s="96"/>
      <c r="K363" s="99">
        <f t="shared" si="85"/>
        <v>0</v>
      </c>
      <c r="L363" s="100">
        <f>IF(ISBLANK($B363),0,VLOOKUP($B363,F_Parameter!$A$2:$B$44,2,FALSE))</f>
        <v>0</v>
      </c>
      <c r="M363" s="100">
        <f>IF(ISBLANK($B363),0,VLOOKUP($B363,F_Parameter!$A$2:$C$44,3,FALSE))</f>
        <v>0</v>
      </c>
      <c r="N363" s="101">
        <f t="shared" si="100"/>
        <v>0</v>
      </c>
      <c r="O363" s="101">
        <f t="shared" si="93"/>
        <v>0</v>
      </c>
      <c r="P363" s="101">
        <f t="shared" si="94"/>
        <v>0</v>
      </c>
      <c r="Q363" s="101">
        <f t="shared" si="95"/>
        <v>0</v>
      </c>
      <c r="R363" s="101">
        <f t="shared" si="96"/>
        <v>0</v>
      </c>
      <c r="S363" s="101">
        <f t="shared" si="97"/>
        <v>0</v>
      </c>
      <c r="T363" s="101">
        <f t="shared" si="98"/>
        <v>0</v>
      </c>
      <c r="U363" s="102">
        <f t="shared" ca="1" si="101"/>
        <v>0</v>
      </c>
      <c r="V363" s="102">
        <f ca="1">IF(C363=A_Stammdaten!$B$9,$K363-$W363,OFFSET(W363,0,A_Stammdaten!$B$9-2022)-$W363)</f>
        <v>0</v>
      </c>
      <c r="W363" s="102">
        <f ca="1">IFERROR(OFFSET(W363,0,A_Stammdaten!$B$9-2021),0)</f>
        <v>0</v>
      </c>
      <c r="X363" s="102">
        <f t="shared" si="86"/>
        <v>0</v>
      </c>
      <c r="Y363" s="102">
        <f t="shared" si="87"/>
        <v>0</v>
      </c>
      <c r="Z363" s="102">
        <f t="shared" si="88"/>
        <v>0</v>
      </c>
      <c r="AA363" s="102">
        <f t="shared" si="89"/>
        <v>0</v>
      </c>
      <c r="AB363" s="102">
        <f t="shared" si="90"/>
        <v>0</v>
      </c>
      <c r="AC363" s="102">
        <f t="shared" si="91"/>
        <v>0</v>
      </c>
      <c r="AD363" s="102">
        <f t="shared" si="92"/>
        <v>0</v>
      </c>
    </row>
    <row r="364" spans="1:30" s="150" customFormat="1" ht="15" x14ac:dyDescent="0.25">
      <c r="A364" s="95"/>
      <c r="B364" s="96"/>
      <c r="C364" s="97"/>
      <c r="D364" s="98"/>
      <c r="E364" s="98"/>
      <c r="F364" s="98"/>
      <c r="G364" s="98"/>
      <c r="H364" s="98"/>
      <c r="I364" s="99">
        <f t="shared" si="99"/>
        <v>0</v>
      </c>
      <c r="J364" s="96"/>
      <c r="K364" s="99">
        <f t="shared" si="85"/>
        <v>0</v>
      </c>
      <c r="L364" s="100">
        <f>IF(ISBLANK($B364),0,VLOOKUP($B364,F_Parameter!$A$2:$B$44,2,FALSE))</f>
        <v>0</v>
      </c>
      <c r="M364" s="100">
        <f>IF(ISBLANK($B364),0,VLOOKUP($B364,F_Parameter!$A$2:$C$44,3,FALSE))</f>
        <v>0</v>
      </c>
      <c r="N364" s="101">
        <f t="shared" si="100"/>
        <v>0</v>
      </c>
      <c r="O364" s="101">
        <f t="shared" si="93"/>
        <v>0</v>
      </c>
      <c r="P364" s="101">
        <f t="shared" si="94"/>
        <v>0</v>
      </c>
      <c r="Q364" s="101">
        <f t="shared" si="95"/>
        <v>0</v>
      </c>
      <c r="R364" s="101">
        <f t="shared" si="96"/>
        <v>0</v>
      </c>
      <c r="S364" s="101">
        <f t="shared" si="97"/>
        <v>0</v>
      </c>
      <c r="T364" s="101">
        <f t="shared" si="98"/>
        <v>0</v>
      </c>
      <c r="U364" s="102">
        <f t="shared" ca="1" si="101"/>
        <v>0</v>
      </c>
      <c r="V364" s="102">
        <f ca="1">IF(C364=A_Stammdaten!$B$9,$K364-$W364,OFFSET(W364,0,A_Stammdaten!$B$9-2022)-$W364)</f>
        <v>0</v>
      </c>
      <c r="W364" s="102">
        <f ca="1">IFERROR(OFFSET(W364,0,A_Stammdaten!$B$9-2021),0)</f>
        <v>0</v>
      </c>
      <c r="X364" s="102">
        <f t="shared" si="86"/>
        <v>0</v>
      </c>
      <c r="Y364" s="102">
        <f t="shared" si="87"/>
        <v>0</v>
      </c>
      <c r="Z364" s="102">
        <f t="shared" si="88"/>
        <v>0</v>
      </c>
      <c r="AA364" s="102">
        <f t="shared" si="89"/>
        <v>0</v>
      </c>
      <c r="AB364" s="102">
        <f t="shared" si="90"/>
        <v>0</v>
      </c>
      <c r="AC364" s="102">
        <f t="shared" si="91"/>
        <v>0</v>
      </c>
      <c r="AD364" s="102">
        <f t="shared" si="92"/>
        <v>0</v>
      </c>
    </row>
    <row r="365" spans="1:30" s="150" customFormat="1" ht="15" x14ac:dyDescent="0.25">
      <c r="A365" s="95"/>
      <c r="B365" s="96"/>
      <c r="C365" s="97"/>
      <c r="D365" s="98"/>
      <c r="E365" s="98"/>
      <c r="F365" s="98"/>
      <c r="G365" s="98"/>
      <c r="H365" s="98"/>
      <c r="I365" s="99">
        <f t="shared" si="99"/>
        <v>0</v>
      </c>
      <c r="J365" s="96"/>
      <c r="K365" s="99">
        <f t="shared" si="85"/>
        <v>0</v>
      </c>
      <c r="L365" s="100">
        <f>IF(ISBLANK($B365),0,VLOOKUP($B365,F_Parameter!$A$2:$B$44,2,FALSE))</f>
        <v>0</v>
      </c>
      <c r="M365" s="100">
        <f>IF(ISBLANK($B365),0,VLOOKUP($B365,F_Parameter!$A$2:$C$44,3,FALSE))</f>
        <v>0</v>
      </c>
      <c r="N365" s="101">
        <f t="shared" si="100"/>
        <v>0</v>
      </c>
      <c r="O365" s="101">
        <f t="shared" si="93"/>
        <v>0</v>
      </c>
      <c r="P365" s="101">
        <f t="shared" si="94"/>
        <v>0</v>
      </c>
      <c r="Q365" s="101">
        <f t="shared" si="95"/>
        <v>0</v>
      </c>
      <c r="R365" s="101">
        <f t="shared" si="96"/>
        <v>0</v>
      </c>
      <c r="S365" s="101">
        <f t="shared" si="97"/>
        <v>0</v>
      </c>
      <c r="T365" s="101">
        <f t="shared" si="98"/>
        <v>0</v>
      </c>
      <c r="U365" s="102">
        <f t="shared" ca="1" si="101"/>
        <v>0</v>
      </c>
      <c r="V365" s="102">
        <f ca="1">IF(C365=A_Stammdaten!$B$9,$K365-$W365,OFFSET(W365,0,A_Stammdaten!$B$9-2022)-$W365)</f>
        <v>0</v>
      </c>
      <c r="W365" s="102">
        <f ca="1">IFERROR(OFFSET(W365,0,A_Stammdaten!$B$9-2021),0)</f>
        <v>0</v>
      </c>
      <c r="X365" s="102">
        <f t="shared" si="86"/>
        <v>0</v>
      </c>
      <c r="Y365" s="102">
        <f t="shared" si="87"/>
        <v>0</v>
      </c>
      <c r="Z365" s="102">
        <f t="shared" si="88"/>
        <v>0</v>
      </c>
      <c r="AA365" s="102">
        <f t="shared" si="89"/>
        <v>0</v>
      </c>
      <c r="AB365" s="102">
        <f t="shared" si="90"/>
        <v>0</v>
      </c>
      <c r="AC365" s="102">
        <f t="shared" si="91"/>
        <v>0</v>
      </c>
      <c r="AD365" s="102">
        <f t="shared" si="92"/>
        <v>0</v>
      </c>
    </row>
    <row r="366" spans="1:30" s="150" customFormat="1" ht="15" x14ac:dyDescent="0.25">
      <c r="A366" s="95"/>
      <c r="B366" s="96"/>
      <c r="C366" s="97"/>
      <c r="D366" s="98"/>
      <c r="E366" s="98"/>
      <c r="F366" s="98"/>
      <c r="G366" s="98"/>
      <c r="H366" s="98"/>
      <c r="I366" s="99">
        <f t="shared" si="99"/>
        <v>0</v>
      </c>
      <c r="J366" s="96"/>
      <c r="K366" s="99">
        <f t="shared" si="85"/>
        <v>0</v>
      </c>
      <c r="L366" s="100">
        <f>IF(ISBLANK($B366),0,VLOOKUP($B366,F_Parameter!$A$2:$B$44,2,FALSE))</f>
        <v>0</v>
      </c>
      <c r="M366" s="100">
        <f>IF(ISBLANK($B366),0,VLOOKUP($B366,F_Parameter!$A$2:$C$44,3,FALSE))</f>
        <v>0</v>
      </c>
      <c r="N366" s="101">
        <f t="shared" si="100"/>
        <v>0</v>
      </c>
      <c r="O366" s="101">
        <f t="shared" si="93"/>
        <v>0</v>
      </c>
      <c r="P366" s="101">
        <f t="shared" si="94"/>
        <v>0</v>
      </c>
      <c r="Q366" s="101">
        <f t="shared" si="95"/>
        <v>0</v>
      </c>
      <c r="R366" s="101">
        <f t="shared" si="96"/>
        <v>0</v>
      </c>
      <c r="S366" s="101">
        <f t="shared" si="97"/>
        <v>0</v>
      </c>
      <c r="T366" s="101">
        <f t="shared" si="98"/>
        <v>0</v>
      </c>
      <c r="U366" s="102">
        <f t="shared" ca="1" si="101"/>
        <v>0</v>
      </c>
      <c r="V366" s="102">
        <f ca="1">IF(C366=A_Stammdaten!$B$9,$K366-$W366,OFFSET(W366,0,A_Stammdaten!$B$9-2022)-$W366)</f>
        <v>0</v>
      </c>
      <c r="W366" s="102">
        <f ca="1">IFERROR(OFFSET(W366,0,A_Stammdaten!$B$9-2021),0)</f>
        <v>0</v>
      </c>
      <c r="X366" s="102">
        <f t="shared" si="86"/>
        <v>0</v>
      </c>
      <c r="Y366" s="102">
        <f t="shared" si="87"/>
        <v>0</v>
      </c>
      <c r="Z366" s="102">
        <f t="shared" si="88"/>
        <v>0</v>
      </c>
      <c r="AA366" s="102">
        <f t="shared" si="89"/>
        <v>0</v>
      </c>
      <c r="AB366" s="102">
        <f t="shared" si="90"/>
        <v>0</v>
      </c>
      <c r="AC366" s="102">
        <f t="shared" si="91"/>
        <v>0</v>
      </c>
      <c r="AD366" s="102">
        <f t="shared" si="92"/>
        <v>0</v>
      </c>
    </row>
    <row r="367" spans="1:30" s="150" customFormat="1" ht="15" x14ac:dyDescent="0.25">
      <c r="A367" s="95"/>
      <c r="B367" s="96"/>
      <c r="C367" s="97"/>
      <c r="D367" s="98"/>
      <c r="E367" s="98"/>
      <c r="F367" s="98"/>
      <c r="G367" s="98"/>
      <c r="H367" s="98"/>
      <c r="I367" s="99">
        <f t="shared" si="99"/>
        <v>0</v>
      </c>
      <c r="J367" s="96"/>
      <c r="K367" s="99">
        <f t="shared" si="85"/>
        <v>0</v>
      </c>
      <c r="L367" s="100">
        <f>IF(ISBLANK($B367),0,VLOOKUP($B367,F_Parameter!$A$2:$B$44,2,FALSE))</f>
        <v>0</v>
      </c>
      <c r="M367" s="100">
        <f>IF(ISBLANK($B367),0,VLOOKUP($B367,F_Parameter!$A$2:$C$44,3,FALSE))</f>
        <v>0</v>
      </c>
      <c r="N367" s="101">
        <f t="shared" si="100"/>
        <v>0</v>
      </c>
      <c r="O367" s="101">
        <f t="shared" si="93"/>
        <v>0</v>
      </c>
      <c r="P367" s="101">
        <f t="shared" si="94"/>
        <v>0</v>
      </c>
      <c r="Q367" s="101">
        <f t="shared" si="95"/>
        <v>0</v>
      </c>
      <c r="R367" s="101">
        <f t="shared" si="96"/>
        <v>0</v>
      </c>
      <c r="S367" s="101">
        <f t="shared" si="97"/>
        <v>0</v>
      </c>
      <c r="T367" s="101">
        <f t="shared" si="98"/>
        <v>0</v>
      </c>
      <c r="U367" s="102">
        <f t="shared" ca="1" si="101"/>
        <v>0</v>
      </c>
      <c r="V367" s="102">
        <f ca="1">IF(C367=A_Stammdaten!$B$9,$K367-$W367,OFFSET(W367,0,A_Stammdaten!$B$9-2022)-$W367)</f>
        <v>0</v>
      </c>
      <c r="W367" s="102">
        <f ca="1">IFERROR(OFFSET(W367,0,A_Stammdaten!$B$9-2021),0)</f>
        <v>0</v>
      </c>
      <c r="X367" s="102">
        <f t="shared" si="86"/>
        <v>0</v>
      </c>
      <c r="Y367" s="102">
        <f t="shared" si="87"/>
        <v>0</v>
      </c>
      <c r="Z367" s="102">
        <f t="shared" si="88"/>
        <v>0</v>
      </c>
      <c r="AA367" s="102">
        <f t="shared" si="89"/>
        <v>0</v>
      </c>
      <c r="AB367" s="102">
        <f t="shared" si="90"/>
        <v>0</v>
      </c>
      <c r="AC367" s="102">
        <f t="shared" si="91"/>
        <v>0</v>
      </c>
      <c r="AD367" s="102">
        <f t="shared" si="92"/>
        <v>0</v>
      </c>
    </row>
    <row r="368" spans="1:30" s="150" customFormat="1" ht="15" x14ac:dyDescent="0.25">
      <c r="A368" s="95"/>
      <c r="B368" s="96"/>
      <c r="C368" s="97"/>
      <c r="D368" s="98"/>
      <c r="E368" s="98"/>
      <c r="F368" s="98"/>
      <c r="G368" s="98"/>
      <c r="H368" s="98"/>
      <c r="I368" s="99">
        <f t="shared" si="99"/>
        <v>0</v>
      </c>
      <c r="J368" s="96"/>
      <c r="K368" s="99">
        <f t="shared" si="85"/>
        <v>0</v>
      </c>
      <c r="L368" s="100">
        <f>IF(ISBLANK($B368),0,VLOOKUP($B368,F_Parameter!$A$2:$B$44,2,FALSE))</f>
        <v>0</v>
      </c>
      <c r="M368" s="100">
        <f>IF(ISBLANK($B368),0,VLOOKUP($B368,F_Parameter!$A$2:$C$44,3,FALSE))</f>
        <v>0</v>
      </c>
      <c r="N368" s="101">
        <f t="shared" si="100"/>
        <v>0</v>
      </c>
      <c r="O368" s="101">
        <f t="shared" si="93"/>
        <v>0</v>
      </c>
      <c r="P368" s="101">
        <f t="shared" si="94"/>
        <v>0</v>
      </c>
      <c r="Q368" s="101">
        <f t="shared" si="95"/>
        <v>0</v>
      </c>
      <c r="R368" s="101">
        <f t="shared" si="96"/>
        <v>0</v>
      </c>
      <c r="S368" s="101">
        <f t="shared" si="97"/>
        <v>0</v>
      </c>
      <c r="T368" s="101">
        <f t="shared" si="98"/>
        <v>0</v>
      </c>
      <c r="U368" s="102">
        <f t="shared" ca="1" si="101"/>
        <v>0</v>
      </c>
      <c r="V368" s="102">
        <f ca="1">IF(C368=A_Stammdaten!$B$9,$K368-$W368,OFFSET(W368,0,A_Stammdaten!$B$9-2022)-$W368)</f>
        <v>0</v>
      </c>
      <c r="W368" s="102">
        <f ca="1">IFERROR(OFFSET(W368,0,A_Stammdaten!$B$9-2021),0)</f>
        <v>0</v>
      </c>
      <c r="X368" s="102">
        <f t="shared" si="86"/>
        <v>0</v>
      </c>
      <c r="Y368" s="102">
        <f t="shared" si="87"/>
        <v>0</v>
      </c>
      <c r="Z368" s="102">
        <f t="shared" si="88"/>
        <v>0</v>
      </c>
      <c r="AA368" s="102">
        <f t="shared" si="89"/>
        <v>0</v>
      </c>
      <c r="AB368" s="102">
        <f t="shared" si="90"/>
        <v>0</v>
      </c>
      <c r="AC368" s="102">
        <f t="shared" si="91"/>
        <v>0</v>
      </c>
      <c r="AD368" s="102">
        <f t="shared" si="92"/>
        <v>0</v>
      </c>
    </row>
    <row r="369" spans="1:30" s="150" customFormat="1" ht="15" x14ac:dyDescent="0.25">
      <c r="A369" s="95"/>
      <c r="B369" s="96"/>
      <c r="C369" s="97"/>
      <c r="D369" s="98"/>
      <c r="E369" s="98"/>
      <c r="F369" s="98"/>
      <c r="G369" s="98"/>
      <c r="H369" s="98"/>
      <c r="I369" s="99">
        <f t="shared" si="99"/>
        <v>0</v>
      </c>
      <c r="J369" s="96"/>
      <c r="K369" s="99">
        <f t="shared" si="85"/>
        <v>0</v>
      </c>
      <c r="L369" s="100">
        <f>IF(ISBLANK($B369),0,VLOOKUP($B369,F_Parameter!$A$2:$B$44,2,FALSE))</f>
        <v>0</v>
      </c>
      <c r="M369" s="100">
        <f>IF(ISBLANK($B369),0,VLOOKUP($B369,F_Parameter!$A$2:$C$44,3,FALSE))</f>
        <v>0</v>
      </c>
      <c r="N369" s="101">
        <f t="shared" si="100"/>
        <v>0</v>
      </c>
      <c r="O369" s="101">
        <f t="shared" si="93"/>
        <v>0</v>
      </c>
      <c r="P369" s="101">
        <f t="shared" si="94"/>
        <v>0</v>
      </c>
      <c r="Q369" s="101">
        <f t="shared" si="95"/>
        <v>0</v>
      </c>
      <c r="R369" s="101">
        <f t="shared" si="96"/>
        <v>0</v>
      </c>
      <c r="S369" s="101">
        <f t="shared" si="97"/>
        <v>0</v>
      </c>
      <c r="T369" s="101">
        <f t="shared" si="98"/>
        <v>0</v>
      </c>
      <c r="U369" s="102">
        <f t="shared" ca="1" si="101"/>
        <v>0</v>
      </c>
      <c r="V369" s="102">
        <f ca="1">IF(C369=A_Stammdaten!$B$9,$K369-$W369,OFFSET(W369,0,A_Stammdaten!$B$9-2022)-$W369)</f>
        <v>0</v>
      </c>
      <c r="W369" s="102">
        <f ca="1">IFERROR(OFFSET(W369,0,A_Stammdaten!$B$9-2021),0)</f>
        <v>0</v>
      </c>
      <c r="X369" s="102">
        <f t="shared" si="86"/>
        <v>0</v>
      </c>
      <c r="Y369" s="102">
        <f t="shared" si="87"/>
        <v>0</v>
      </c>
      <c r="Z369" s="102">
        <f t="shared" si="88"/>
        <v>0</v>
      </c>
      <c r="AA369" s="102">
        <f t="shared" si="89"/>
        <v>0</v>
      </c>
      <c r="AB369" s="102">
        <f t="shared" si="90"/>
        <v>0</v>
      </c>
      <c r="AC369" s="102">
        <f t="shared" si="91"/>
        <v>0</v>
      </c>
      <c r="AD369" s="102">
        <f t="shared" si="92"/>
        <v>0</v>
      </c>
    </row>
    <row r="370" spans="1:30" s="150" customFormat="1" ht="15" x14ac:dyDescent="0.25">
      <c r="A370" s="95"/>
      <c r="B370" s="96"/>
      <c r="C370" s="97"/>
      <c r="D370" s="98"/>
      <c r="E370" s="98"/>
      <c r="F370" s="98"/>
      <c r="G370" s="98"/>
      <c r="H370" s="98"/>
      <c r="I370" s="99">
        <f t="shared" si="99"/>
        <v>0</v>
      </c>
      <c r="J370" s="96"/>
      <c r="K370" s="99">
        <f t="shared" si="85"/>
        <v>0</v>
      </c>
      <c r="L370" s="100">
        <f>IF(ISBLANK($B370),0,VLOOKUP($B370,F_Parameter!$A$2:$B$44,2,FALSE))</f>
        <v>0</v>
      </c>
      <c r="M370" s="100">
        <f>IF(ISBLANK($B370),0,VLOOKUP($B370,F_Parameter!$A$2:$C$44,3,FALSE))</f>
        <v>0</v>
      </c>
      <c r="N370" s="101">
        <f t="shared" si="100"/>
        <v>0</v>
      </c>
      <c r="O370" s="101">
        <f t="shared" si="93"/>
        <v>0</v>
      </c>
      <c r="P370" s="101">
        <f t="shared" si="94"/>
        <v>0</v>
      </c>
      <c r="Q370" s="101">
        <f t="shared" si="95"/>
        <v>0</v>
      </c>
      <c r="R370" s="101">
        <f t="shared" si="96"/>
        <v>0</v>
      </c>
      <c r="S370" s="101">
        <f t="shared" si="97"/>
        <v>0</v>
      </c>
      <c r="T370" s="101">
        <f t="shared" si="98"/>
        <v>0</v>
      </c>
      <c r="U370" s="102">
        <f t="shared" ca="1" si="101"/>
        <v>0</v>
      </c>
      <c r="V370" s="102">
        <f ca="1">IF(C370=A_Stammdaten!$B$9,$K370-$W370,OFFSET(W370,0,A_Stammdaten!$B$9-2022)-$W370)</f>
        <v>0</v>
      </c>
      <c r="W370" s="102">
        <f ca="1">IFERROR(OFFSET(W370,0,A_Stammdaten!$B$9-2021),0)</f>
        <v>0</v>
      </c>
      <c r="X370" s="102">
        <f t="shared" si="86"/>
        <v>0</v>
      </c>
      <c r="Y370" s="102">
        <f t="shared" si="87"/>
        <v>0</v>
      </c>
      <c r="Z370" s="102">
        <f t="shared" si="88"/>
        <v>0</v>
      </c>
      <c r="AA370" s="102">
        <f t="shared" si="89"/>
        <v>0</v>
      </c>
      <c r="AB370" s="102">
        <f t="shared" si="90"/>
        <v>0</v>
      </c>
      <c r="AC370" s="102">
        <f t="shared" si="91"/>
        <v>0</v>
      </c>
      <c r="AD370" s="102">
        <f t="shared" si="92"/>
        <v>0</v>
      </c>
    </row>
    <row r="371" spans="1:30" s="150" customFormat="1" ht="15" x14ac:dyDescent="0.25">
      <c r="A371" s="95"/>
      <c r="B371" s="96"/>
      <c r="C371" s="97"/>
      <c r="D371" s="98"/>
      <c r="E371" s="98"/>
      <c r="F371" s="98"/>
      <c r="G371" s="98"/>
      <c r="H371" s="98"/>
      <c r="I371" s="99">
        <f t="shared" si="99"/>
        <v>0</v>
      </c>
      <c r="J371" s="96"/>
      <c r="K371" s="99">
        <f t="shared" si="85"/>
        <v>0</v>
      </c>
      <c r="L371" s="100">
        <f>IF(ISBLANK($B371),0,VLOOKUP($B371,F_Parameter!$A$2:$B$44,2,FALSE))</f>
        <v>0</v>
      </c>
      <c r="M371" s="100">
        <f>IF(ISBLANK($B371),0,VLOOKUP($B371,F_Parameter!$A$2:$C$44,3,FALSE))</f>
        <v>0</v>
      </c>
      <c r="N371" s="101">
        <f t="shared" si="100"/>
        <v>0</v>
      </c>
      <c r="O371" s="101">
        <f t="shared" si="93"/>
        <v>0</v>
      </c>
      <c r="P371" s="101">
        <f t="shared" si="94"/>
        <v>0</v>
      </c>
      <c r="Q371" s="101">
        <f t="shared" si="95"/>
        <v>0</v>
      </c>
      <c r="R371" s="101">
        <f t="shared" si="96"/>
        <v>0</v>
      </c>
      <c r="S371" s="101">
        <f t="shared" si="97"/>
        <v>0</v>
      </c>
      <c r="T371" s="101">
        <f t="shared" si="98"/>
        <v>0</v>
      </c>
      <c r="U371" s="102">
        <f t="shared" ca="1" si="101"/>
        <v>0</v>
      </c>
      <c r="V371" s="102">
        <f ca="1">IF(C371=A_Stammdaten!$B$9,$K371-$W371,OFFSET(W371,0,A_Stammdaten!$B$9-2022)-$W371)</f>
        <v>0</v>
      </c>
      <c r="W371" s="102">
        <f ca="1">IFERROR(OFFSET(W371,0,A_Stammdaten!$B$9-2021),0)</f>
        <v>0</v>
      </c>
      <c r="X371" s="102">
        <f t="shared" si="86"/>
        <v>0</v>
      </c>
      <c r="Y371" s="102">
        <f t="shared" si="87"/>
        <v>0</v>
      </c>
      <c r="Z371" s="102">
        <f t="shared" si="88"/>
        <v>0</v>
      </c>
      <c r="AA371" s="102">
        <f t="shared" si="89"/>
        <v>0</v>
      </c>
      <c r="AB371" s="102">
        <f t="shared" si="90"/>
        <v>0</v>
      </c>
      <c r="AC371" s="102">
        <f t="shared" si="91"/>
        <v>0</v>
      </c>
      <c r="AD371" s="102">
        <f t="shared" si="92"/>
        <v>0</v>
      </c>
    </row>
    <row r="372" spans="1:30" s="150" customFormat="1" ht="15" x14ac:dyDescent="0.25">
      <c r="A372" s="95"/>
      <c r="B372" s="96"/>
      <c r="C372" s="97"/>
      <c r="D372" s="98"/>
      <c r="E372" s="98"/>
      <c r="F372" s="98"/>
      <c r="G372" s="98"/>
      <c r="H372" s="98"/>
      <c r="I372" s="99">
        <f t="shared" si="99"/>
        <v>0</v>
      </c>
      <c r="J372" s="96"/>
      <c r="K372" s="99">
        <f t="shared" si="85"/>
        <v>0</v>
      </c>
      <c r="L372" s="100">
        <f>IF(ISBLANK($B372),0,VLOOKUP($B372,F_Parameter!$A$2:$B$44,2,FALSE))</f>
        <v>0</v>
      </c>
      <c r="M372" s="100">
        <f>IF(ISBLANK($B372),0,VLOOKUP($B372,F_Parameter!$A$2:$C$44,3,FALSE))</f>
        <v>0</v>
      </c>
      <c r="N372" s="101">
        <f t="shared" si="100"/>
        <v>0</v>
      </c>
      <c r="O372" s="101">
        <f t="shared" si="93"/>
        <v>0</v>
      </c>
      <c r="P372" s="101">
        <f t="shared" si="94"/>
        <v>0</v>
      </c>
      <c r="Q372" s="101">
        <f t="shared" si="95"/>
        <v>0</v>
      </c>
      <c r="R372" s="101">
        <f t="shared" si="96"/>
        <v>0</v>
      </c>
      <c r="S372" s="101">
        <f t="shared" si="97"/>
        <v>0</v>
      </c>
      <c r="T372" s="101">
        <f t="shared" si="98"/>
        <v>0</v>
      </c>
      <c r="U372" s="102">
        <f t="shared" ca="1" si="101"/>
        <v>0</v>
      </c>
      <c r="V372" s="102">
        <f ca="1">IF(C372=A_Stammdaten!$B$9,$K372-$W372,OFFSET(W372,0,A_Stammdaten!$B$9-2022)-$W372)</f>
        <v>0</v>
      </c>
      <c r="W372" s="102">
        <f ca="1">IFERROR(OFFSET(W372,0,A_Stammdaten!$B$9-2021),0)</f>
        <v>0</v>
      </c>
      <c r="X372" s="102">
        <f t="shared" si="86"/>
        <v>0</v>
      </c>
      <c r="Y372" s="102">
        <f t="shared" si="87"/>
        <v>0</v>
      </c>
      <c r="Z372" s="102">
        <f t="shared" si="88"/>
        <v>0</v>
      </c>
      <c r="AA372" s="102">
        <f t="shared" si="89"/>
        <v>0</v>
      </c>
      <c r="AB372" s="102">
        <f t="shared" si="90"/>
        <v>0</v>
      </c>
      <c r="AC372" s="102">
        <f t="shared" si="91"/>
        <v>0</v>
      </c>
      <c r="AD372" s="102">
        <f t="shared" si="92"/>
        <v>0</v>
      </c>
    </row>
    <row r="373" spans="1:30" s="150" customFormat="1" ht="15" x14ac:dyDescent="0.25">
      <c r="A373" s="95"/>
      <c r="B373" s="96"/>
      <c r="C373" s="97"/>
      <c r="D373" s="98"/>
      <c r="E373" s="98"/>
      <c r="F373" s="98"/>
      <c r="G373" s="98"/>
      <c r="H373" s="98"/>
      <c r="I373" s="99">
        <f t="shared" si="99"/>
        <v>0</v>
      </c>
      <c r="J373" s="96"/>
      <c r="K373" s="99">
        <f t="shared" si="85"/>
        <v>0</v>
      </c>
      <c r="L373" s="100">
        <f>IF(ISBLANK($B373),0,VLOOKUP($B373,F_Parameter!$A$2:$B$44,2,FALSE))</f>
        <v>0</v>
      </c>
      <c r="M373" s="100">
        <f>IF(ISBLANK($B373),0,VLOOKUP($B373,F_Parameter!$A$2:$C$44,3,FALSE))</f>
        <v>0</v>
      </c>
      <c r="N373" s="101">
        <f t="shared" si="100"/>
        <v>0</v>
      </c>
      <c r="O373" s="101">
        <f t="shared" si="93"/>
        <v>0</v>
      </c>
      <c r="P373" s="101">
        <f t="shared" si="94"/>
        <v>0</v>
      </c>
      <c r="Q373" s="101">
        <f t="shared" si="95"/>
        <v>0</v>
      </c>
      <c r="R373" s="101">
        <f t="shared" si="96"/>
        <v>0</v>
      </c>
      <c r="S373" s="101">
        <f t="shared" si="97"/>
        <v>0</v>
      </c>
      <c r="T373" s="101">
        <f t="shared" si="98"/>
        <v>0</v>
      </c>
      <c r="U373" s="102">
        <f t="shared" ca="1" si="84"/>
        <v>0</v>
      </c>
      <c r="V373" s="102">
        <f ca="1">IF(C373=A_Stammdaten!$B$9,$K373-$W373,OFFSET(W373,0,A_Stammdaten!$B$9-2022)-$W373)</f>
        <v>0</v>
      </c>
      <c r="W373" s="102">
        <f ca="1">IFERROR(OFFSET(W373,0,A_Stammdaten!$B$9-2021),0)</f>
        <v>0</v>
      </c>
      <c r="X373" s="102">
        <f t="shared" si="86"/>
        <v>0</v>
      </c>
      <c r="Y373" s="102">
        <f t="shared" si="87"/>
        <v>0</v>
      </c>
      <c r="Z373" s="102">
        <f t="shared" si="88"/>
        <v>0</v>
      </c>
      <c r="AA373" s="102">
        <f t="shared" si="89"/>
        <v>0</v>
      </c>
      <c r="AB373" s="102">
        <f t="shared" si="90"/>
        <v>0</v>
      </c>
      <c r="AC373" s="102">
        <f t="shared" si="91"/>
        <v>0</v>
      </c>
      <c r="AD373" s="102">
        <f t="shared" si="92"/>
        <v>0</v>
      </c>
    </row>
    <row r="374" spans="1:30" ht="15" x14ac:dyDescent="0.25">
      <c r="A374" s="95"/>
      <c r="B374" s="96"/>
      <c r="C374" s="97"/>
      <c r="D374" s="98"/>
      <c r="E374" s="98"/>
      <c r="F374" s="98"/>
      <c r="G374" s="98"/>
      <c r="H374" s="98"/>
      <c r="I374" s="99">
        <f t="shared" si="99"/>
        <v>0</v>
      </c>
      <c r="J374" s="96"/>
      <c r="K374" s="99">
        <f t="shared" si="85"/>
        <v>0</v>
      </c>
      <c r="L374" s="100">
        <f>IF(ISBLANK($B374),0,VLOOKUP($B374,F_Parameter!$A$2:$B$44,2,FALSE))</f>
        <v>0</v>
      </c>
      <c r="M374" s="100">
        <f>IF(ISBLANK($B374),0,VLOOKUP($B374,F_Parameter!$A$2:$C$44,3,FALSE))</f>
        <v>0</v>
      </c>
      <c r="N374" s="101">
        <f t="shared" si="100"/>
        <v>0</v>
      </c>
      <c r="O374" s="101">
        <f t="shared" si="93"/>
        <v>0</v>
      </c>
      <c r="P374" s="101">
        <f t="shared" si="94"/>
        <v>0</v>
      </c>
      <c r="Q374" s="101">
        <f t="shared" si="95"/>
        <v>0</v>
      </c>
      <c r="R374" s="101">
        <f t="shared" si="96"/>
        <v>0</v>
      </c>
      <c r="S374" s="101">
        <f t="shared" si="97"/>
        <v>0</v>
      </c>
      <c r="T374" s="101">
        <f t="shared" si="98"/>
        <v>0</v>
      </c>
      <c r="U374" s="102">
        <f t="shared" ca="1" si="84"/>
        <v>0</v>
      </c>
      <c r="V374" s="102">
        <f ca="1">IF(C374=A_Stammdaten!$B$9,$K374-$W374,OFFSET(W374,0,A_Stammdaten!$B$9-2022)-$W374)</f>
        <v>0</v>
      </c>
      <c r="W374" s="102">
        <f ca="1">IFERROR(OFFSET(W374,0,A_Stammdaten!$B$9-2021),0)</f>
        <v>0</v>
      </c>
      <c r="X374" s="102">
        <f t="shared" si="86"/>
        <v>0</v>
      </c>
      <c r="Y374" s="102">
        <f t="shared" si="87"/>
        <v>0</v>
      </c>
      <c r="Z374" s="102">
        <f t="shared" si="88"/>
        <v>0</v>
      </c>
      <c r="AA374" s="102">
        <f t="shared" si="89"/>
        <v>0</v>
      </c>
      <c r="AB374" s="102">
        <f t="shared" si="90"/>
        <v>0</v>
      </c>
      <c r="AC374" s="102">
        <f t="shared" si="91"/>
        <v>0</v>
      </c>
      <c r="AD374" s="102">
        <f t="shared" si="92"/>
        <v>0</v>
      </c>
    </row>
    <row r="375" spans="1:30" ht="15" x14ac:dyDescent="0.25">
      <c r="A375" s="95"/>
      <c r="B375" s="96"/>
      <c r="C375" s="97"/>
      <c r="D375" s="98"/>
      <c r="E375" s="98"/>
      <c r="F375" s="98"/>
      <c r="G375" s="98"/>
      <c r="H375" s="98"/>
      <c r="I375" s="99">
        <f t="shared" si="99"/>
        <v>0</v>
      </c>
      <c r="J375" s="96"/>
      <c r="K375" s="99">
        <f t="shared" si="85"/>
        <v>0</v>
      </c>
      <c r="L375" s="100">
        <f>IF(ISBLANK($B375),0,VLOOKUP($B375,F_Parameter!$A$2:$B$44,2,FALSE))</f>
        <v>0</v>
      </c>
      <c r="M375" s="100">
        <f>IF(ISBLANK($B375),0,VLOOKUP($B375,F_Parameter!$A$2:$C$44,3,FALSE))</f>
        <v>0</v>
      </c>
      <c r="N375" s="101">
        <f t="shared" si="100"/>
        <v>0</v>
      </c>
      <c r="O375" s="101">
        <f t="shared" si="93"/>
        <v>0</v>
      </c>
      <c r="P375" s="101">
        <f t="shared" si="94"/>
        <v>0</v>
      </c>
      <c r="Q375" s="101">
        <f t="shared" si="95"/>
        <v>0</v>
      </c>
      <c r="R375" s="101">
        <f t="shared" si="96"/>
        <v>0</v>
      </c>
      <c r="S375" s="101">
        <f t="shared" si="97"/>
        <v>0</v>
      </c>
      <c r="T375" s="101">
        <f t="shared" si="98"/>
        <v>0</v>
      </c>
      <c r="U375" s="102">
        <f t="shared" ca="1" si="84"/>
        <v>0</v>
      </c>
      <c r="V375" s="102">
        <f ca="1">IF(C375=A_Stammdaten!$B$9,$K375-$W375,OFFSET(W375,0,A_Stammdaten!$B$9-2022)-$W375)</f>
        <v>0</v>
      </c>
      <c r="W375" s="102">
        <f ca="1">IFERROR(OFFSET(W375,0,A_Stammdaten!$B$9-2021),0)</f>
        <v>0</v>
      </c>
      <c r="X375" s="102">
        <f t="shared" si="86"/>
        <v>0</v>
      </c>
      <c r="Y375" s="102">
        <f t="shared" si="87"/>
        <v>0</v>
      </c>
      <c r="Z375" s="102">
        <f t="shared" si="88"/>
        <v>0</v>
      </c>
      <c r="AA375" s="102">
        <f t="shared" si="89"/>
        <v>0</v>
      </c>
      <c r="AB375" s="102">
        <f t="shared" si="90"/>
        <v>0</v>
      </c>
      <c r="AC375" s="102">
        <f t="shared" si="91"/>
        <v>0</v>
      </c>
      <c r="AD375" s="102">
        <f t="shared" si="92"/>
        <v>0</v>
      </c>
    </row>
    <row r="376" spans="1:30" ht="15" x14ac:dyDescent="0.25">
      <c r="A376" s="95"/>
      <c r="B376" s="96"/>
      <c r="C376" s="97"/>
      <c r="D376" s="98"/>
      <c r="E376" s="98"/>
      <c r="F376" s="98"/>
      <c r="G376" s="98"/>
      <c r="H376" s="98"/>
      <c r="I376" s="99">
        <f t="shared" si="99"/>
        <v>0</v>
      </c>
      <c r="J376" s="96"/>
      <c r="K376" s="99">
        <f t="shared" si="85"/>
        <v>0</v>
      </c>
      <c r="L376" s="100">
        <f>IF(ISBLANK($B376),0,VLOOKUP($B376,F_Parameter!$A$2:$B$44,2,FALSE))</f>
        <v>0</v>
      </c>
      <c r="M376" s="100">
        <f>IF(ISBLANK($B376),0,VLOOKUP($B376,F_Parameter!$A$2:$C$44,3,FALSE))</f>
        <v>0</v>
      </c>
      <c r="N376" s="101">
        <f t="shared" si="100"/>
        <v>0</v>
      </c>
      <c r="O376" s="101">
        <f t="shared" si="93"/>
        <v>0</v>
      </c>
      <c r="P376" s="101">
        <f t="shared" si="94"/>
        <v>0</v>
      </c>
      <c r="Q376" s="101">
        <f t="shared" si="95"/>
        <v>0</v>
      </c>
      <c r="R376" s="101">
        <f t="shared" si="96"/>
        <v>0</v>
      </c>
      <c r="S376" s="101">
        <f t="shared" si="97"/>
        <v>0</v>
      </c>
      <c r="T376" s="101">
        <f t="shared" si="98"/>
        <v>0</v>
      </c>
      <c r="U376" s="102">
        <f t="shared" ca="1" si="84"/>
        <v>0</v>
      </c>
      <c r="V376" s="102">
        <f ca="1">IF(C376=A_Stammdaten!$B$9,$K376-$W376,OFFSET(W376,0,A_Stammdaten!$B$9-2022)-$W376)</f>
        <v>0</v>
      </c>
      <c r="W376" s="102">
        <f ca="1">IFERROR(OFFSET(W376,0,A_Stammdaten!$B$9-2021),0)</f>
        <v>0</v>
      </c>
      <c r="X376" s="102">
        <f t="shared" si="86"/>
        <v>0</v>
      </c>
      <c r="Y376" s="102">
        <f t="shared" si="87"/>
        <v>0</v>
      </c>
      <c r="Z376" s="102">
        <f t="shared" si="88"/>
        <v>0</v>
      </c>
      <c r="AA376" s="102">
        <f t="shared" si="89"/>
        <v>0</v>
      </c>
      <c r="AB376" s="102">
        <f t="shared" si="90"/>
        <v>0</v>
      </c>
      <c r="AC376" s="102">
        <f t="shared" si="91"/>
        <v>0</v>
      </c>
      <c r="AD376" s="102">
        <f t="shared" si="92"/>
        <v>0</v>
      </c>
    </row>
    <row r="377" spans="1:30" ht="15" x14ac:dyDescent="0.25">
      <c r="A377" s="95"/>
      <c r="B377" s="96"/>
      <c r="C377" s="97"/>
      <c r="D377" s="98"/>
      <c r="E377" s="98"/>
      <c r="F377" s="98"/>
      <c r="G377" s="98"/>
      <c r="H377" s="98"/>
      <c r="I377" s="99">
        <f t="shared" si="99"/>
        <v>0</v>
      </c>
      <c r="J377" s="96"/>
      <c r="K377" s="99">
        <f t="shared" si="85"/>
        <v>0</v>
      </c>
      <c r="L377" s="100">
        <f>IF(ISBLANK($B377),0,VLOOKUP($B377,F_Parameter!$A$2:$B$44,2,FALSE))</f>
        <v>0</v>
      </c>
      <c r="M377" s="100">
        <f>IF(ISBLANK($B377),0,VLOOKUP($B377,F_Parameter!$A$2:$C$44,3,FALSE))</f>
        <v>0</v>
      </c>
      <c r="N377" s="101">
        <f t="shared" si="100"/>
        <v>0</v>
      </c>
      <c r="O377" s="101">
        <f t="shared" si="93"/>
        <v>0</v>
      </c>
      <c r="P377" s="101">
        <f t="shared" si="94"/>
        <v>0</v>
      </c>
      <c r="Q377" s="101">
        <f t="shared" si="95"/>
        <v>0</v>
      </c>
      <c r="R377" s="101">
        <f t="shared" si="96"/>
        <v>0</v>
      </c>
      <c r="S377" s="101">
        <f t="shared" si="97"/>
        <v>0</v>
      </c>
      <c r="T377" s="101">
        <f t="shared" si="98"/>
        <v>0</v>
      </c>
      <c r="U377" s="102">
        <f t="shared" ca="1" si="84"/>
        <v>0</v>
      </c>
      <c r="V377" s="102">
        <f ca="1">IF(C377=A_Stammdaten!$B$9,$K377-$W377,OFFSET(W377,0,A_Stammdaten!$B$9-2022)-$W377)</f>
        <v>0</v>
      </c>
      <c r="W377" s="102">
        <f ca="1">IFERROR(OFFSET(W377,0,A_Stammdaten!$B$9-2021),0)</f>
        <v>0</v>
      </c>
      <c r="X377" s="102">
        <f t="shared" si="86"/>
        <v>0</v>
      </c>
      <c r="Y377" s="102">
        <f t="shared" si="87"/>
        <v>0</v>
      </c>
      <c r="Z377" s="102">
        <f t="shared" si="88"/>
        <v>0</v>
      </c>
      <c r="AA377" s="102">
        <f t="shared" si="89"/>
        <v>0</v>
      </c>
      <c r="AB377" s="102">
        <f t="shared" si="90"/>
        <v>0</v>
      </c>
      <c r="AC377" s="102">
        <f t="shared" si="91"/>
        <v>0</v>
      </c>
      <c r="AD377" s="102">
        <f t="shared" si="92"/>
        <v>0</v>
      </c>
    </row>
    <row r="378" spans="1:30" ht="15" x14ac:dyDescent="0.25">
      <c r="A378" s="95"/>
      <c r="B378" s="96"/>
      <c r="C378" s="97"/>
      <c r="D378" s="98"/>
      <c r="E378" s="98"/>
      <c r="F378" s="98"/>
      <c r="G378" s="98"/>
      <c r="H378" s="98"/>
      <c r="I378" s="99">
        <f t="shared" si="99"/>
        <v>0</v>
      </c>
      <c r="J378" s="96"/>
      <c r="K378" s="99">
        <f t="shared" si="85"/>
        <v>0</v>
      </c>
      <c r="L378" s="100">
        <f>IF(ISBLANK($B378),0,VLOOKUP($B378,F_Parameter!$A$2:$B$44,2,FALSE))</f>
        <v>0</v>
      </c>
      <c r="M378" s="100">
        <f>IF(ISBLANK($B378),0,VLOOKUP($B378,F_Parameter!$A$2:$C$44,3,FALSE))</f>
        <v>0</v>
      </c>
      <c r="N378" s="101">
        <f t="shared" si="100"/>
        <v>0</v>
      </c>
      <c r="O378" s="101">
        <f t="shared" si="93"/>
        <v>0</v>
      </c>
      <c r="P378" s="101">
        <f t="shared" si="94"/>
        <v>0</v>
      </c>
      <c r="Q378" s="101">
        <f t="shared" si="95"/>
        <v>0</v>
      </c>
      <c r="R378" s="101">
        <f t="shared" si="96"/>
        <v>0</v>
      </c>
      <c r="S378" s="101">
        <f t="shared" si="97"/>
        <v>0</v>
      </c>
      <c r="T378" s="101">
        <f t="shared" si="98"/>
        <v>0</v>
      </c>
      <c r="U378" s="102">
        <f t="shared" ca="1" si="84"/>
        <v>0</v>
      </c>
      <c r="V378" s="102">
        <f ca="1">IF(C378=A_Stammdaten!$B$9,$K378-$W378,OFFSET(W378,0,A_Stammdaten!$B$9-2022)-$W378)</f>
        <v>0</v>
      </c>
      <c r="W378" s="102">
        <f ca="1">IFERROR(OFFSET(W378,0,A_Stammdaten!$B$9-2021),0)</f>
        <v>0</v>
      </c>
      <c r="X378" s="102">
        <f t="shared" si="86"/>
        <v>0</v>
      </c>
      <c r="Y378" s="102">
        <f t="shared" si="87"/>
        <v>0</v>
      </c>
      <c r="Z378" s="102">
        <f t="shared" si="88"/>
        <v>0</v>
      </c>
      <c r="AA378" s="102">
        <f t="shared" si="89"/>
        <v>0</v>
      </c>
      <c r="AB378" s="102">
        <f t="shared" si="90"/>
        <v>0</v>
      </c>
      <c r="AC378" s="102">
        <f t="shared" si="91"/>
        <v>0</v>
      </c>
      <c r="AD378" s="102">
        <f t="shared" si="92"/>
        <v>0</v>
      </c>
    </row>
    <row r="379" spans="1:30" ht="15" x14ac:dyDescent="0.25">
      <c r="A379" s="95"/>
      <c r="B379" s="96"/>
      <c r="C379" s="97"/>
      <c r="D379" s="98"/>
      <c r="E379" s="98"/>
      <c r="F379" s="98"/>
      <c r="G379" s="98"/>
      <c r="H379" s="98"/>
      <c r="I379" s="99">
        <f t="shared" si="99"/>
        <v>0</v>
      </c>
      <c r="J379" s="96"/>
      <c r="K379" s="99">
        <f t="shared" si="85"/>
        <v>0</v>
      </c>
      <c r="L379" s="100">
        <f>IF(ISBLANK($B379),0,VLOOKUP($B379,F_Parameter!$A$2:$B$44,2,FALSE))</f>
        <v>0</v>
      </c>
      <c r="M379" s="100">
        <f>IF(ISBLANK($B379),0,VLOOKUP($B379,F_Parameter!$A$2:$C$44,3,FALSE))</f>
        <v>0</v>
      </c>
      <c r="N379" s="101">
        <f t="shared" si="100"/>
        <v>0</v>
      </c>
      <c r="O379" s="101">
        <f t="shared" si="93"/>
        <v>0</v>
      </c>
      <c r="P379" s="101">
        <f t="shared" si="94"/>
        <v>0</v>
      </c>
      <c r="Q379" s="101">
        <f t="shared" si="95"/>
        <v>0</v>
      </c>
      <c r="R379" s="101">
        <f t="shared" si="96"/>
        <v>0</v>
      </c>
      <c r="S379" s="101">
        <f t="shared" si="97"/>
        <v>0</v>
      </c>
      <c r="T379" s="101">
        <f t="shared" si="98"/>
        <v>0</v>
      </c>
      <c r="U379" s="102">
        <f t="shared" ca="1" si="84"/>
        <v>0</v>
      </c>
      <c r="V379" s="102">
        <f ca="1">IF(C379=A_Stammdaten!$B$9,$K379-$W379,OFFSET(W379,0,A_Stammdaten!$B$9-2022)-$W379)</f>
        <v>0</v>
      </c>
      <c r="W379" s="102">
        <f ca="1">IFERROR(OFFSET(W379,0,A_Stammdaten!$B$9-2021),0)</f>
        <v>0</v>
      </c>
      <c r="X379" s="102">
        <f t="shared" si="86"/>
        <v>0</v>
      </c>
      <c r="Y379" s="102">
        <f t="shared" si="87"/>
        <v>0</v>
      </c>
      <c r="Z379" s="102">
        <f t="shared" si="88"/>
        <v>0</v>
      </c>
      <c r="AA379" s="102">
        <f t="shared" si="89"/>
        <v>0</v>
      </c>
      <c r="AB379" s="102">
        <f t="shared" si="90"/>
        <v>0</v>
      </c>
      <c r="AC379" s="102">
        <f t="shared" si="91"/>
        <v>0</v>
      </c>
      <c r="AD379" s="102">
        <f t="shared" si="92"/>
        <v>0</v>
      </c>
    </row>
    <row r="380" spans="1:30" ht="15" x14ac:dyDescent="0.25">
      <c r="A380" s="95"/>
      <c r="B380" s="96"/>
      <c r="C380" s="97"/>
      <c r="D380" s="98"/>
      <c r="E380" s="98"/>
      <c r="F380" s="98"/>
      <c r="G380" s="98"/>
      <c r="H380" s="98"/>
      <c r="I380" s="99">
        <f t="shared" si="99"/>
        <v>0</v>
      </c>
      <c r="J380" s="96"/>
      <c r="K380" s="99">
        <f t="shared" si="85"/>
        <v>0</v>
      </c>
      <c r="L380" s="100">
        <f>IF(ISBLANK($B380),0,VLOOKUP($B380,F_Parameter!$A$2:$B$44,2,FALSE))</f>
        <v>0</v>
      </c>
      <c r="M380" s="100">
        <f>IF(ISBLANK($B380),0,VLOOKUP($B380,F_Parameter!$A$2:$C$44,3,FALSE))</f>
        <v>0</v>
      </c>
      <c r="N380" s="101">
        <f t="shared" si="100"/>
        <v>0</v>
      </c>
      <c r="O380" s="101">
        <f t="shared" si="93"/>
        <v>0</v>
      </c>
      <c r="P380" s="101">
        <f t="shared" si="94"/>
        <v>0</v>
      </c>
      <c r="Q380" s="101">
        <f t="shared" si="95"/>
        <v>0</v>
      </c>
      <c r="R380" s="101">
        <f t="shared" si="96"/>
        <v>0</v>
      </c>
      <c r="S380" s="101">
        <f t="shared" si="97"/>
        <v>0</v>
      </c>
      <c r="T380" s="101">
        <f t="shared" si="98"/>
        <v>0</v>
      </c>
      <c r="U380" s="102">
        <f t="shared" ca="1" si="84"/>
        <v>0</v>
      </c>
      <c r="V380" s="102">
        <f ca="1">IF(C380=A_Stammdaten!$B$9,$K380-$W380,OFFSET(W380,0,A_Stammdaten!$B$9-2022)-$W380)</f>
        <v>0</v>
      </c>
      <c r="W380" s="102">
        <f ca="1">IFERROR(OFFSET(W380,0,A_Stammdaten!$B$9-2021),0)</f>
        <v>0</v>
      </c>
      <c r="X380" s="102">
        <f t="shared" si="86"/>
        <v>0</v>
      </c>
      <c r="Y380" s="102">
        <f t="shared" si="87"/>
        <v>0</v>
      </c>
      <c r="Z380" s="102">
        <f t="shared" si="88"/>
        <v>0</v>
      </c>
      <c r="AA380" s="102">
        <f t="shared" si="89"/>
        <v>0</v>
      </c>
      <c r="AB380" s="102">
        <f t="shared" si="90"/>
        <v>0</v>
      </c>
      <c r="AC380" s="102">
        <f t="shared" si="91"/>
        <v>0</v>
      </c>
      <c r="AD380" s="102">
        <f t="shared" si="92"/>
        <v>0</v>
      </c>
    </row>
    <row r="381" spans="1:30" ht="15" x14ac:dyDescent="0.25">
      <c r="A381" s="95"/>
      <c r="B381" s="96"/>
      <c r="C381" s="97"/>
      <c r="D381" s="98"/>
      <c r="E381" s="98"/>
      <c r="F381" s="98"/>
      <c r="G381" s="98"/>
      <c r="H381" s="98"/>
      <c r="I381" s="99">
        <f t="shared" si="99"/>
        <v>0</v>
      </c>
      <c r="J381" s="96"/>
      <c r="K381" s="99">
        <f t="shared" si="85"/>
        <v>0</v>
      </c>
      <c r="L381" s="100">
        <f>IF(ISBLANK($B381),0,VLOOKUP($B381,F_Parameter!$A$2:$B$44,2,FALSE))</f>
        <v>0</v>
      </c>
      <c r="M381" s="100">
        <f>IF(ISBLANK($B381),0,VLOOKUP($B381,F_Parameter!$A$2:$C$44,3,FALSE))</f>
        <v>0</v>
      </c>
      <c r="N381" s="101">
        <f t="shared" si="100"/>
        <v>0</v>
      </c>
      <c r="O381" s="101">
        <f t="shared" si="93"/>
        <v>0</v>
      </c>
      <c r="P381" s="101">
        <f t="shared" si="94"/>
        <v>0</v>
      </c>
      <c r="Q381" s="101">
        <f t="shared" si="95"/>
        <v>0</v>
      </c>
      <c r="R381" s="101">
        <f t="shared" si="96"/>
        <v>0</v>
      </c>
      <c r="S381" s="101">
        <f t="shared" si="97"/>
        <v>0</v>
      </c>
      <c r="T381" s="101">
        <f t="shared" si="98"/>
        <v>0</v>
      </c>
      <c r="U381" s="102">
        <f t="shared" ca="1" si="84"/>
        <v>0</v>
      </c>
      <c r="V381" s="102">
        <f ca="1">IF(C381=A_Stammdaten!$B$9,$K381-$W381,OFFSET(W381,0,A_Stammdaten!$B$9-2022)-$W381)</f>
        <v>0</v>
      </c>
      <c r="W381" s="102">
        <f ca="1">IFERROR(OFFSET(W381,0,A_Stammdaten!$B$9-2021),0)</f>
        <v>0</v>
      </c>
      <c r="X381" s="102">
        <f t="shared" si="86"/>
        <v>0</v>
      </c>
      <c r="Y381" s="102">
        <f t="shared" si="87"/>
        <v>0</v>
      </c>
      <c r="Z381" s="102">
        <f t="shared" si="88"/>
        <v>0</v>
      </c>
      <c r="AA381" s="102">
        <f t="shared" si="89"/>
        <v>0</v>
      </c>
      <c r="AB381" s="102">
        <f t="shared" si="90"/>
        <v>0</v>
      </c>
      <c r="AC381" s="102">
        <f t="shared" si="91"/>
        <v>0</v>
      </c>
      <c r="AD381" s="102">
        <f t="shared" si="92"/>
        <v>0</v>
      </c>
    </row>
    <row r="382" spans="1:30" ht="15" x14ac:dyDescent="0.25">
      <c r="A382" s="95"/>
      <c r="B382" s="96"/>
      <c r="C382" s="97"/>
      <c r="D382" s="98"/>
      <c r="E382" s="98"/>
      <c r="F382" s="98"/>
      <c r="G382" s="98"/>
      <c r="H382" s="98"/>
      <c r="I382" s="99">
        <f t="shared" si="99"/>
        <v>0</v>
      </c>
      <c r="J382" s="96"/>
      <c r="K382" s="99">
        <f t="shared" si="85"/>
        <v>0</v>
      </c>
      <c r="L382" s="100">
        <f>IF(ISBLANK($B382),0,VLOOKUP($B382,F_Parameter!$A$2:$B$44,2,FALSE))</f>
        <v>0</v>
      </c>
      <c r="M382" s="100">
        <f>IF(ISBLANK($B382),0,VLOOKUP($B382,F_Parameter!$A$2:$C$44,3,FALSE))</f>
        <v>0</v>
      </c>
      <c r="N382" s="101">
        <f t="shared" si="100"/>
        <v>0</v>
      </c>
      <c r="O382" s="101">
        <f t="shared" si="93"/>
        <v>0</v>
      </c>
      <c r="P382" s="101">
        <f t="shared" si="94"/>
        <v>0</v>
      </c>
      <c r="Q382" s="101">
        <f t="shared" si="95"/>
        <v>0</v>
      </c>
      <c r="R382" s="101">
        <f t="shared" si="96"/>
        <v>0</v>
      </c>
      <c r="S382" s="101">
        <f t="shared" si="97"/>
        <v>0</v>
      </c>
      <c r="T382" s="101">
        <f t="shared" si="98"/>
        <v>0</v>
      </c>
      <c r="U382" s="102">
        <f t="shared" ca="1" si="84"/>
        <v>0</v>
      </c>
      <c r="V382" s="102">
        <f ca="1">IF(C382=A_Stammdaten!$B$9,$K382-$W382,OFFSET(W382,0,A_Stammdaten!$B$9-2022)-$W382)</f>
        <v>0</v>
      </c>
      <c r="W382" s="102">
        <f ca="1">IFERROR(OFFSET(W382,0,A_Stammdaten!$B$9-2021),0)</f>
        <v>0</v>
      </c>
      <c r="X382" s="102">
        <f t="shared" si="86"/>
        <v>0</v>
      </c>
      <c r="Y382" s="102">
        <f t="shared" si="87"/>
        <v>0</v>
      </c>
      <c r="Z382" s="102">
        <f t="shared" si="88"/>
        <v>0</v>
      </c>
      <c r="AA382" s="102">
        <f t="shared" si="89"/>
        <v>0</v>
      </c>
      <c r="AB382" s="102">
        <f t="shared" si="90"/>
        <v>0</v>
      </c>
      <c r="AC382" s="102">
        <f t="shared" si="91"/>
        <v>0</v>
      </c>
      <c r="AD382" s="102">
        <f t="shared" si="92"/>
        <v>0</v>
      </c>
    </row>
    <row r="383" spans="1:30" ht="15" x14ac:dyDescent="0.25">
      <c r="A383" s="95"/>
      <c r="B383" s="96"/>
      <c r="C383" s="97"/>
      <c r="D383" s="98"/>
      <c r="E383" s="98"/>
      <c r="F383" s="98"/>
      <c r="G383" s="98"/>
      <c r="H383" s="98"/>
      <c r="I383" s="99">
        <f t="shared" si="99"/>
        <v>0</v>
      </c>
      <c r="J383" s="96"/>
      <c r="K383" s="99">
        <f t="shared" si="85"/>
        <v>0</v>
      </c>
      <c r="L383" s="100">
        <f>IF(ISBLANK($B383),0,VLOOKUP($B383,F_Parameter!$A$2:$B$44,2,FALSE))</f>
        <v>0</v>
      </c>
      <c r="M383" s="100">
        <f>IF(ISBLANK($B383),0,VLOOKUP($B383,F_Parameter!$A$2:$C$44,3,FALSE))</f>
        <v>0</v>
      </c>
      <c r="N383" s="101">
        <f t="shared" si="100"/>
        <v>0</v>
      </c>
      <c r="O383" s="101">
        <f t="shared" si="93"/>
        <v>0</v>
      </c>
      <c r="P383" s="101">
        <f t="shared" si="94"/>
        <v>0</v>
      </c>
      <c r="Q383" s="101">
        <f t="shared" si="95"/>
        <v>0</v>
      </c>
      <c r="R383" s="101">
        <f t="shared" si="96"/>
        <v>0</v>
      </c>
      <c r="S383" s="101">
        <f t="shared" si="97"/>
        <v>0</v>
      </c>
      <c r="T383" s="101">
        <f t="shared" si="98"/>
        <v>0</v>
      </c>
      <c r="U383" s="102">
        <f t="shared" ca="1" si="84"/>
        <v>0</v>
      </c>
      <c r="V383" s="102">
        <f ca="1">IF(C383=A_Stammdaten!$B$9,$K383-$W383,OFFSET(W383,0,A_Stammdaten!$B$9-2022)-$W383)</f>
        <v>0</v>
      </c>
      <c r="W383" s="102">
        <f ca="1">IFERROR(OFFSET(W383,0,A_Stammdaten!$B$9-2021),0)</f>
        <v>0</v>
      </c>
      <c r="X383" s="102">
        <f t="shared" si="86"/>
        <v>0</v>
      </c>
      <c r="Y383" s="102">
        <f t="shared" si="87"/>
        <v>0</v>
      </c>
      <c r="Z383" s="102">
        <f t="shared" si="88"/>
        <v>0</v>
      </c>
      <c r="AA383" s="102">
        <f t="shared" si="89"/>
        <v>0</v>
      </c>
      <c r="AB383" s="102">
        <f t="shared" si="90"/>
        <v>0</v>
      </c>
      <c r="AC383" s="102">
        <f t="shared" si="91"/>
        <v>0</v>
      </c>
      <c r="AD383" s="102">
        <f t="shared" si="92"/>
        <v>0</v>
      </c>
    </row>
    <row r="384" spans="1:30" ht="15" x14ac:dyDescent="0.25">
      <c r="A384" s="95"/>
      <c r="B384" s="96"/>
      <c r="C384" s="97"/>
      <c r="D384" s="98"/>
      <c r="E384" s="98"/>
      <c r="F384" s="98"/>
      <c r="G384" s="98"/>
      <c r="H384" s="98"/>
      <c r="I384" s="99">
        <f t="shared" si="99"/>
        <v>0</v>
      </c>
      <c r="J384" s="96"/>
      <c r="K384" s="99">
        <f t="shared" si="85"/>
        <v>0</v>
      </c>
      <c r="L384" s="100">
        <f>IF(ISBLANK($B384),0,VLOOKUP($B384,F_Parameter!$A$2:$B$44,2,FALSE))</f>
        <v>0</v>
      </c>
      <c r="M384" s="100">
        <f>IF(ISBLANK($B384),0,VLOOKUP($B384,F_Parameter!$A$2:$C$44,3,FALSE))</f>
        <v>0</v>
      </c>
      <c r="N384" s="101">
        <f t="shared" si="100"/>
        <v>0</v>
      </c>
      <c r="O384" s="101">
        <f t="shared" si="93"/>
        <v>0</v>
      </c>
      <c r="P384" s="101">
        <f t="shared" si="94"/>
        <v>0</v>
      </c>
      <c r="Q384" s="101">
        <f t="shared" si="95"/>
        <v>0</v>
      </c>
      <c r="R384" s="101">
        <f t="shared" si="96"/>
        <v>0</v>
      </c>
      <c r="S384" s="101">
        <f t="shared" si="97"/>
        <v>0</v>
      </c>
      <c r="T384" s="101">
        <f t="shared" si="98"/>
        <v>0</v>
      </c>
      <c r="U384" s="102">
        <f t="shared" ca="1" si="84"/>
        <v>0</v>
      </c>
      <c r="V384" s="102">
        <f ca="1">IF(C384=A_Stammdaten!$B$9,$K384-$W384,OFFSET(W384,0,A_Stammdaten!$B$9-2022)-$W384)</f>
        <v>0</v>
      </c>
      <c r="W384" s="102">
        <f ca="1">IFERROR(OFFSET(W384,0,A_Stammdaten!$B$9-2021),0)</f>
        <v>0</v>
      </c>
      <c r="X384" s="102">
        <f t="shared" si="86"/>
        <v>0</v>
      </c>
      <c r="Y384" s="102">
        <f t="shared" si="87"/>
        <v>0</v>
      </c>
      <c r="Z384" s="102">
        <f t="shared" si="88"/>
        <v>0</v>
      </c>
      <c r="AA384" s="102">
        <f t="shared" si="89"/>
        <v>0</v>
      </c>
      <c r="AB384" s="102">
        <f t="shared" si="90"/>
        <v>0</v>
      </c>
      <c r="AC384" s="102">
        <f t="shared" si="91"/>
        <v>0</v>
      </c>
      <c r="AD384" s="102">
        <f t="shared" si="92"/>
        <v>0</v>
      </c>
    </row>
    <row r="385" spans="1:31" ht="15" x14ac:dyDescent="0.25">
      <c r="A385" s="95"/>
      <c r="B385" s="96"/>
      <c r="C385" s="97"/>
      <c r="D385" s="98"/>
      <c r="E385" s="98"/>
      <c r="F385" s="98"/>
      <c r="G385" s="98"/>
      <c r="H385" s="98"/>
      <c r="I385" s="99">
        <f t="shared" si="99"/>
        <v>0</v>
      </c>
      <c r="J385" s="96"/>
      <c r="K385" s="99">
        <f t="shared" si="85"/>
        <v>0</v>
      </c>
      <c r="L385" s="100">
        <f>IF(ISBLANK($B385),0,VLOOKUP($B385,F_Parameter!$A$2:$B$44,2,FALSE))</f>
        <v>0</v>
      </c>
      <c r="M385" s="100">
        <f>IF(ISBLANK($B385),0,VLOOKUP($B385,F_Parameter!$A$2:$C$44,3,FALSE))</f>
        <v>0</v>
      </c>
      <c r="N385" s="101">
        <f t="shared" si="100"/>
        <v>0</v>
      </c>
      <c r="O385" s="101">
        <f t="shared" si="93"/>
        <v>0</v>
      </c>
      <c r="P385" s="101">
        <f t="shared" si="94"/>
        <v>0</v>
      </c>
      <c r="Q385" s="101">
        <f t="shared" si="95"/>
        <v>0</v>
      </c>
      <c r="R385" s="101">
        <f t="shared" si="96"/>
        <v>0</v>
      </c>
      <c r="S385" s="101">
        <f t="shared" si="97"/>
        <v>0</v>
      </c>
      <c r="T385" s="101">
        <f t="shared" si="98"/>
        <v>0</v>
      </c>
      <c r="U385" s="102">
        <f t="shared" ca="1" si="84"/>
        <v>0</v>
      </c>
      <c r="V385" s="102">
        <f ca="1">IF(C385=A_Stammdaten!$B$9,$K385-$W385,OFFSET(W385,0,A_Stammdaten!$B$9-2022)-$W385)</f>
        <v>0</v>
      </c>
      <c r="W385" s="102">
        <f ca="1">IFERROR(OFFSET(W385,0,A_Stammdaten!$B$9-2021),0)</f>
        <v>0</v>
      </c>
      <c r="X385" s="102">
        <f t="shared" si="86"/>
        <v>0</v>
      </c>
      <c r="Y385" s="102">
        <f t="shared" si="87"/>
        <v>0</v>
      </c>
      <c r="Z385" s="102">
        <f t="shared" si="88"/>
        <v>0</v>
      </c>
      <c r="AA385" s="102">
        <f t="shared" si="89"/>
        <v>0</v>
      </c>
      <c r="AB385" s="102">
        <f t="shared" si="90"/>
        <v>0</v>
      </c>
      <c r="AC385" s="102">
        <f t="shared" si="91"/>
        <v>0</v>
      </c>
      <c r="AD385" s="102">
        <f t="shared" si="92"/>
        <v>0</v>
      </c>
    </row>
    <row r="386" spans="1:31" ht="15" x14ac:dyDescent="0.25">
      <c r="A386" s="95"/>
      <c r="B386" s="96"/>
      <c r="C386" s="97"/>
      <c r="D386" s="98"/>
      <c r="E386" s="98"/>
      <c r="F386" s="98"/>
      <c r="G386" s="98"/>
      <c r="H386" s="98"/>
      <c r="I386" s="99">
        <f t="shared" si="99"/>
        <v>0</v>
      </c>
      <c r="J386" s="96"/>
      <c r="K386" s="99">
        <f t="shared" si="85"/>
        <v>0</v>
      </c>
      <c r="L386" s="100">
        <f>IF(ISBLANK($B386),0,VLOOKUP($B386,F_Parameter!$A$2:$B$44,2,FALSE))</f>
        <v>0</v>
      </c>
      <c r="M386" s="100">
        <f>IF(ISBLANK($B386),0,VLOOKUP($B386,F_Parameter!$A$2:$C$44,3,FALSE))</f>
        <v>0</v>
      </c>
      <c r="N386" s="101">
        <f t="shared" si="100"/>
        <v>0</v>
      </c>
      <c r="O386" s="101">
        <f t="shared" si="93"/>
        <v>0</v>
      </c>
      <c r="P386" s="101">
        <f t="shared" si="94"/>
        <v>0</v>
      </c>
      <c r="Q386" s="101">
        <f t="shared" si="95"/>
        <v>0</v>
      </c>
      <c r="R386" s="101">
        <f t="shared" si="96"/>
        <v>0</v>
      </c>
      <c r="S386" s="101">
        <f t="shared" si="97"/>
        <v>0</v>
      </c>
      <c r="T386" s="101">
        <f t="shared" si="98"/>
        <v>0</v>
      </c>
      <c r="U386" s="102">
        <f t="shared" ca="1" si="84"/>
        <v>0</v>
      </c>
      <c r="V386" s="102">
        <f ca="1">IF(C386=A_Stammdaten!$B$9,$K386-$W386,OFFSET(W386,0,A_Stammdaten!$B$9-2022)-$W386)</f>
        <v>0</v>
      </c>
      <c r="W386" s="102">
        <f ca="1">IFERROR(OFFSET(W386,0,A_Stammdaten!$B$9-2021),0)</f>
        <v>0</v>
      </c>
      <c r="X386" s="102">
        <f t="shared" si="86"/>
        <v>0</v>
      </c>
      <c r="Y386" s="102">
        <f t="shared" si="87"/>
        <v>0</v>
      </c>
      <c r="Z386" s="102">
        <f t="shared" si="88"/>
        <v>0</v>
      </c>
      <c r="AA386" s="102">
        <f t="shared" si="89"/>
        <v>0</v>
      </c>
      <c r="AB386" s="102">
        <f t="shared" si="90"/>
        <v>0</v>
      </c>
      <c r="AC386" s="102">
        <f t="shared" si="91"/>
        <v>0</v>
      </c>
      <c r="AD386" s="102">
        <f t="shared" si="92"/>
        <v>0</v>
      </c>
    </row>
    <row r="387" spans="1:31" ht="15" x14ac:dyDescent="0.25">
      <c r="A387" s="95"/>
      <c r="B387" s="96"/>
      <c r="C387" s="97"/>
      <c r="D387" s="98"/>
      <c r="E387" s="98"/>
      <c r="F387" s="98"/>
      <c r="G387" s="98"/>
      <c r="H387" s="98"/>
      <c r="I387" s="99">
        <f t="shared" si="99"/>
        <v>0</v>
      </c>
      <c r="J387" s="96"/>
      <c r="K387" s="99">
        <f t="shared" si="85"/>
        <v>0</v>
      </c>
      <c r="L387" s="100">
        <f>IF(ISBLANK($B387),0,VLOOKUP($B387,F_Parameter!$A$2:$B$44,2,FALSE))</f>
        <v>0</v>
      </c>
      <c r="M387" s="100">
        <f>IF(ISBLANK($B387),0,VLOOKUP($B387,F_Parameter!$A$2:$C$44,3,FALSE))</f>
        <v>0</v>
      </c>
      <c r="N387" s="101">
        <f t="shared" si="100"/>
        <v>0</v>
      </c>
      <c r="O387" s="101">
        <f t="shared" si="93"/>
        <v>0</v>
      </c>
      <c r="P387" s="101">
        <f t="shared" si="94"/>
        <v>0</v>
      </c>
      <c r="Q387" s="101">
        <f t="shared" si="95"/>
        <v>0</v>
      </c>
      <c r="R387" s="101">
        <f t="shared" si="96"/>
        <v>0</v>
      </c>
      <c r="S387" s="101">
        <f t="shared" si="97"/>
        <v>0</v>
      </c>
      <c r="T387" s="101">
        <f t="shared" si="98"/>
        <v>0</v>
      </c>
      <c r="U387" s="102">
        <f t="shared" ca="1" si="84"/>
        <v>0</v>
      </c>
      <c r="V387" s="102">
        <f ca="1">IF(C387=A_Stammdaten!$B$9,$K387-$W387,OFFSET(W387,0,A_Stammdaten!$B$9-2022)-$W387)</f>
        <v>0</v>
      </c>
      <c r="W387" s="102">
        <f ca="1">IFERROR(OFFSET(W387,0,A_Stammdaten!$B$9-2021),0)</f>
        <v>0</v>
      </c>
      <c r="X387" s="102">
        <f t="shared" si="86"/>
        <v>0</v>
      </c>
      <c r="Y387" s="102">
        <f t="shared" si="87"/>
        <v>0</v>
      </c>
      <c r="Z387" s="102">
        <f t="shared" si="88"/>
        <v>0</v>
      </c>
      <c r="AA387" s="102">
        <f t="shared" si="89"/>
        <v>0</v>
      </c>
      <c r="AB387" s="102">
        <f t="shared" si="90"/>
        <v>0</v>
      </c>
      <c r="AC387" s="102">
        <f t="shared" si="91"/>
        <v>0</v>
      </c>
      <c r="AD387" s="102">
        <f t="shared" si="92"/>
        <v>0</v>
      </c>
    </row>
    <row r="388" spans="1:31" ht="15" x14ac:dyDescent="0.25">
      <c r="A388" s="95"/>
      <c r="B388" s="96"/>
      <c r="C388" s="97"/>
      <c r="D388" s="103"/>
      <c r="E388" s="98"/>
      <c r="F388" s="103"/>
      <c r="G388" s="98"/>
      <c r="H388" s="103"/>
      <c r="I388" s="99">
        <f t="shared" si="99"/>
        <v>0</v>
      </c>
      <c r="J388" s="96"/>
      <c r="K388" s="104">
        <f t="shared" si="85"/>
        <v>0</v>
      </c>
      <c r="L388" s="105">
        <f>IF(ISBLANK($B388),0,VLOOKUP($B388,F_Parameter!$A$2:$B$44,2,FALSE))</f>
        <v>0</v>
      </c>
      <c r="M388" s="100">
        <f>IF(ISBLANK($B388),0,VLOOKUP($B388,F_Parameter!$A$2:$C$44,3,FALSE))</f>
        <v>0</v>
      </c>
      <c r="N388" s="101">
        <f t="shared" si="100"/>
        <v>0</v>
      </c>
      <c r="O388" s="101">
        <f t="shared" si="93"/>
        <v>0</v>
      </c>
      <c r="P388" s="101">
        <f t="shared" si="94"/>
        <v>0</v>
      </c>
      <c r="Q388" s="101">
        <f t="shared" si="95"/>
        <v>0</v>
      </c>
      <c r="R388" s="101">
        <f t="shared" si="96"/>
        <v>0</v>
      </c>
      <c r="S388" s="101">
        <f t="shared" si="97"/>
        <v>0</v>
      </c>
      <c r="T388" s="101">
        <f t="shared" si="98"/>
        <v>0</v>
      </c>
      <c r="U388" s="106">
        <f t="shared" ref="U388:U392" ca="1" si="102">W388+V388</f>
        <v>0</v>
      </c>
      <c r="V388" s="102">
        <f ca="1">IF(C388=A_Stammdaten!$B$9,$K388-$W388,OFFSET(W388,0,A_Stammdaten!$B$9-2022)-$W388)</f>
        <v>0</v>
      </c>
      <c r="W388" s="102">
        <f ca="1">IFERROR(OFFSET(W388,0,A_Stammdaten!$B$9-2021),0)</f>
        <v>0</v>
      </c>
      <c r="X388" s="102">
        <f t="shared" si="86"/>
        <v>0</v>
      </c>
      <c r="Y388" s="102">
        <f t="shared" si="87"/>
        <v>0</v>
      </c>
      <c r="Z388" s="102">
        <f t="shared" si="88"/>
        <v>0</v>
      </c>
      <c r="AA388" s="102">
        <f t="shared" si="89"/>
        <v>0</v>
      </c>
      <c r="AB388" s="102">
        <f t="shared" si="90"/>
        <v>0</v>
      </c>
      <c r="AC388" s="102">
        <f t="shared" si="91"/>
        <v>0</v>
      </c>
      <c r="AD388" s="102">
        <f t="shared" si="92"/>
        <v>0</v>
      </c>
    </row>
    <row r="389" spans="1:31" ht="15" x14ac:dyDescent="0.25">
      <c r="A389" s="95"/>
      <c r="B389" s="96"/>
      <c r="C389" s="97"/>
      <c r="D389" s="103"/>
      <c r="E389" s="98"/>
      <c r="F389" s="103"/>
      <c r="G389" s="98"/>
      <c r="H389" s="103"/>
      <c r="I389" s="99">
        <f t="shared" si="99"/>
        <v>0</v>
      </c>
      <c r="J389" s="96"/>
      <c r="K389" s="104">
        <f t="shared" si="85"/>
        <v>0</v>
      </c>
      <c r="L389" s="105">
        <f>IF(ISBLANK($B389),0,VLOOKUP($B389,F_Parameter!$A$2:$B$44,2,FALSE))</f>
        <v>0</v>
      </c>
      <c r="M389" s="100">
        <f>IF(ISBLANK($B389),0,VLOOKUP($B389,F_Parameter!$A$2:$C$44,3,FALSE))</f>
        <v>0</v>
      </c>
      <c r="N389" s="101">
        <f t="shared" si="100"/>
        <v>0</v>
      </c>
      <c r="O389" s="101">
        <f t="shared" si="93"/>
        <v>0</v>
      </c>
      <c r="P389" s="101">
        <f t="shared" si="94"/>
        <v>0</v>
      </c>
      <c r="Q389" s="101">
        <f t="shared" si="95"/>
        <v>0</v>
      </c>
      <c r="R389" s="101">
        <f t="shared" si="96"/>
        <v>0</v>
      </c>
      <c r="S389" s="101">
        <f t="shared" si="97"/>
        <v>0</v>
      </c>
      <c r="T389" s="101">
        <f t="shared" si="98"/>
        <v>0</v>
      </c>
      <c r="U389" s="106">
        <f t="shared" ca="1" si="102"/>
        <v>0</v>
      </c>
      <c r="V389" s="102">
        <f ca="1">IF(C389=A_Stammdaten!$B$9,$K389-$W389,OFFSET(W389,0,A_Stammdaten!$B$9-2022)-$W389)</f>
        <v>0</v>
      </c>
      <c r="W389" s="102">
        <f ca="1">IFERROR(OFFSET(W389,0,A_Stammdaten!$B$9-2021),0)</f>
        <v>0</v>
      </c>
      <c r="X389" s="102">
        <f t="shared" si="86"/>
        <v>0</v>
      </c>
      <c r="Y389" s="102">
        <f t="shared" si="87"/>
        <v>0</v>
      </c>
      <c r="Z389" s="102">
        <f t="shared" si="88"/>
        <v>0</v>
      </c>
      <c r="AA389" s="102">
        <f t="shared" si="89"/>
        <v>0</v>
      </c>
      <c r="AB389" s="102">
        <f t="shared" si="90"/>
        <v>0</v>
      </c>
      <c r="AC389" s="102">
        <f t="shared" si="91"/>
        <v>0</v>
      </c>
      <c r="AD389" s="102">
        <f t="shared" si="92"/>
        <v>0</v>
      </c>
    </row>
    <row r="390" spans="1:31" ht="15" x14ac:dyDescent="0.25">
      <c r="A390" s="95"/>
      <c r="B390" s="96"/>
      <c r="C390" s="97"/>
      <c r="D390" s="103"/>
      <c r="E390" s="98"/>
      <c r="F390" s="103"/>
      <c r="G390" s="98"/>
      <c r="H390" s="103"/>
      <c r="I390" s="99">
        <f t="shared" si="99"/>
        <v>0</v>
      </c>
      <c r="J390" s="96"/>
      <c r="K390" s="104">
        <f t="shared" si="85"/>
        <v>0</v>
      </c>
      <c r="L390" s="105">
        <f>IF(ISBLANK($B390),0,VLOOKUP($B390,F_Parameter!$A$2:$B$44,2,FALSE))</f>
        <v>0</v>
      </c>
      <c r="M390" s="100">
        <f>IF(ISBLANK($B390),0,VLOOKUP($B390,F_Parameter!$A$2:$C$44,3,FALSE))</f>
        <v>0</v>
      </c>
      <c r="N390" s="101">
        <f t="shared" si="100"/>
        <v>0</v>
      </c>
      <c r="O390" s="101">
        <f t="shared" si="93"/>
        <v>0</v>
      </c>
      <c r="P390" s="101">
        <f t="shared" si="94"/>
        <v>0</v>
      </c>
      <c r="Q390" s="101">
        <f t="shared" si="95"/>
        <v>0</v>
      </c>
      <c r="R390" s="101">
        <f t="shared" si="96"/>
        <v>0</v>
      </c>
      <c r="S390" s="101">
        <f t="shared" si="97"/>
        <v>0</v>
      </c>
      <c r="T390" s="101">
        <f t="shared" si="98"/>
        <v>0</v>
      </c>
      <c r="U390" s="106">
        <f t="shared" ca="1" si="102"/>
        <v>0</v>
      </c>
      <c r="V390" s="102">
        <f ca="1">IF(C390=A_Stammdaten!$B$9,$K390-$W390,OFFSET(W390,0,A_Stammdaten!$B$9-2022)-$W390)</f>
        <v>0</v>
      </c>
      <c r="W390" s="102">
        <f ca="1">IFERROR(OFFSET(W390,0,A_Stammdaten!$B$9-2021),0)</f>
        <v>0</v>
      </c>
      <c r="X390" s="102">
        <f t="shared" si="86"/>
        <v>0</v>
      </c>
      <c r="Y390" s="102">
        <f t="shared" si="87"/>
        <v>0</v>
      </c>
      <c r="Z390" s="102">
        <f t="shared" si="88"/>
        <v>0</v>
      </c>
      <c r="AA390" s="102">
        <f t="shared" si="89"/>
        <v>0</v>
      </c>
      <c r="AB390" s="102">
        <f t="shared" si="90"/>
        <v>0</v>
      </c>
      <c r="AC390" s="102">
        <f t="shared" si="91"/>
        <v>0</v>
      </c>
      <c r="AD390" s="102">
        <f t="shared" si="92"/>
        <v>0</v>
      </c>
    </row>
    <row r="391" spans="1:31" ht="15" x14ac:dyDescent="0.25">
      <c r="A391" s="95"/>
      <c r="B391" s="96"/>
      <c r="C391" s="97"/>
      <c r="D391" s="103"/>
      <c r="E391" s="98"/>
      <c r="F391" s="103"/>
      <c r="G391" s="98"/>
      <c r="H391" s="103"/>
      <c r="I391" s="99">
        <f t="shared" si="99"/>
        <v>0</v>
      </c>
      <c r="J391" s="96"/>
      <c r="K391" s="104">
        <f t="shared" ref="K391:K402" si="103">I391-J391</f>
        <v>0</v>
      </c>
      <c r="L391" s="105">
        <f>IF(ISBLANK($B391),0,VLOOKUP($B391,F_Parameter!$A$2:$B$44,2,FALSE))</f>
        <v>0</v>
      </c>
      <c r="M391" s="100">
        <f>IF(ISBLANK($B391),0,VLOOKUP($B391,F_Parameter!$A$2:$C$44,3,FALSE))</f>
        <v>0</v>
      </c>
      <c r="N391" s="101">
        <f t="shared" si="100"/>
        <v>0</v>
      </c>
      <c r="O391" s="101">
        <f t="shared" si="93"/>
        <v>0</v>
      </c>
      <c r="P391" s="101">
        <f t="shared" si="94"/>
        <v>0</v>
      </c>
      <c r="Q391" s="101">
        <f t="shared" si="95"/>
        <v>0</v>
      </c>
      <c r="R391" s="101">
        <f t="shared" si="96"/>
        <v>0</v>
      </c>
      <c r="S391" s="101">
        <f t="shared" si="97"/>
        <v>0</v>
      </c>
      <c r="T391" s="101">
        <f t="shared" si="98"/>
        <v>0</v>
      </c>
      <c r="U391" s="106">
        <f t="shared" ca="1" si="102"/>
        <v>0</v>
      </c>
      <c r="V391" s="102">
        <f ca="1">IF(C391=A_Stammdaten!$B$9,$K391-$W391,OFFSET(W391,0,A_Stammdaten!$B$9-2022)-$W391)</f>
        <v>0</v>
      </c>
      <c r="W391" s="102">
        <f ca="1">IFERROR(OFFSET(W391,0,A_Stammdaten!$B$9-2021),0)</f>
        <v>0</v>
      </c>
      <c r="X391" s="102">
        <f t="shared" ref="X391:X402" si="104">IF(OR($C391=0,$K391=0),0,IF($C391&lt;=VALUE(X$6),$K391-$K391/N391*(VALUE(X$6)-$C391+1),0))</f>
        <v>0</v>
      </c>
      <c r="Y391" s="102">
        <f t="shared" ref="Y391:Y402" si="105">IF(OR($C391=0,$K391=0,O391-(VALUE(Y$6)-$C391)=0),0,
IF($C391&lt;VALUE(Y$6),X391-X391/(O391-(VALUE(Y$6)-$C391)),
IF($C391=VALUE(Y$6),$K391-$K391/O391,0)))</f>
        <v>0</v>
      </c>
      <c r="Z391" s="102">
        <f t="shared" ref="Z391:Z402" si="106">IF(OR($C391=0,$K391=0,P391-(VALUE(Z$6)-$C391)=0),0,
IF($C391&lt;VALUE(Z$6),Y391-Y391/(P391-(VALUE(Z$6)-$C391)),
IF($C391=VALUE(Z$6),$K391-$K391/P391,0)))</f>
        <v>0</v>
      </c>
      <c r="AA391" s="102">
        <f t="shared" ref="AA391:AA402" si="107">IF(OR($C391=0,$K391=0,Q391-(VALUE(AA$6)-$C391)=0),0,
IF($C391&lt;VALUE(AA$6),Z391-Z391/(Q391-(VALUE(AA$6)-$C391)),
IF($C391=VALUE(AA$6),$K391-$K391/Q391,0)))</f>
        <v>0</v>
      </c>
      <c r="AB391" s="102">
        <f t="shared" ref="AB391:AB402" si="108">IF(OR($C391=0,$K391=0,R391-(VALUE(AB$6)-$C391)=0),0,
IF($C391&lt;VALUE(AB$6),AA391-AA391/(R391-(VALUE(AB$6)-$C391)),
IF($C391=VALUE(AB$6),$K391-$K391/R391,0)))</f>
        <v>0</v>
      </c>
      <c r="AC391" s="102">
        <f t="shared" ref="AC391:AC402" si="109">IF(OR($C391=0,$K391=0,S391-(VALUE(AC$6)-$C391)=0),0,
IF($C391&lt;VALUE(AC$6),AB391-AB391/(S391-(VALUE(AC$6)-$C391)),
IF($C391=VALUE(AC$6),$K391-$K391/S391,0)))</f>
        <v>0</v>
      </c>
      <c r="AD391" s="102">
        <f t="shared" ref="AD391:AD402" si="110">IF(OR($C391=0,$K391=0,T391-(VALUE(AD$6)-$C391)=0),0,
IF($C391&lt;VALUE(AD$6),AC391-AC391/(T391-(VALUE(AD$6)-$C391)),
IF($C391=VALUE(AD$6),$K391-$K391/T391,0)))</f>
        <v>0</v>
      </c>
    </row>
    <row r="392" spans="1:31" ht="15" x14ac:dyDescent="0.25">
      <c r="A392" s="95"/>
      <c r="B392" s="96"/>
      <c r="C392" s="97"/>
      <c r="D392" s="103"/>
      <c r="E392" s="98"/>
      <c r="F392" s="103"/>
      <c r="G392" s="98"/>
      <c r="H392" s="103"/>
      <c r="I392" s="99">
        <f t="shared" si="99"/>
        <v>0</v>
      </c>
      <c r="J392" s="96"/>
      <c r="K392" s="104">
        <f t="shared" si="103"/>
        <v>0</v>
      </c>
      <c r="L392" s="105">
        <f>IF(ISBLANK($B392),0,VLOOKUP($B392,F_Parameter!$A$2:$B$44,2,FALSE))</f>
        <v>0</v>
      </c>
      <c r="M392" s="100">
        <f>IF(ISBLANK($B392),0,VLOOKUP($B392,F_Parameter!$A$2:$C$44,3,FALSE))</f>
        <v>0</v>
      </c>
      <c r="N392" s="101">
        <f t="shared" si="100"/>
        <v>0</v>
      </c>
      <c r="O392" s="101">
        <f t="shared" si="93"/>
        <v>0</v>
      </c>
      <c r="P392" s="101">
        <f t="shared" si="94"/>
        <v>0</v>
      </c>
      <c r="Q392" s="101">
        <f t="shared" si="95"/>
        <v>0</v>
      </c>
      <c r="R392" s="101">
        <f t="shared" si="96"/>
        <v>0</v>
      </c>
      <c r="S392" s="101">
        <f t="shared" si="97"/>
        <v>0</v>
      </c>
      <c r="T392" s="101">
        <f t="shared" si="98"/>
        <v>0</v>
      </c>
      <c r="U392" s="106">
        <f t="shared" ca="1" si="102"/>
        <v>0</v>
      </c>
      <c r="V392" s="102">
        <f ca="1">IF(C392=A_Stammdaten!$B$9,$K392-$W392,OFFSET(W392,0,A_Stammdaten!$B$9-2022)-$W392)</f>
        <v>0</v>
      </c>
      <c r="W392" s="102">
        <f ca="1">IFERROR(OFFSET(W392,0,A_Stammdaten!$B$9-2021),0)</f>
        <v>0</v>
      </c>
      <c r="X392" s="102">
        <f t="shared" si="104"/>
        <v>0</v>
      </c>
      <c r="Y392" s="102">
        <f t="shared" si="105"/>
        <v>0</v>
      </c>
      <c r="Z392" s="102">
        <f t="shared" si="106"/>
        <v>0</v>
      </c>
      <c r="AA392" s="102">
        <f t="shared" si="107"/>
        <v>0</v>
      </c>
      <c r="AB392" s="102">
        <f t="shared" si="108"/>
        <v>0</v>
      </c>
      <c r="AC392" s="102">
        <f t="shared" si="109"/>
        <v>0</v>
      </c>
      <c r="AD392" s="102">
        <f t="shared" si="110"/>
        <v>0</v>
      </c>
    </row>
    <row r="393" spans="1:31" ht="15" x14ac:dyDescent="0.25">
      <c r="A393" s="95"/>
      <c r="B393" s="96"/>
      <c r="C393" s="97"/>
      <c r="D393" s="103"/>
      <c r="E393" s="98"/>
      <c r="F393" s="103"/>
      <c r="G393" s="98"/>
      <c r="H393" s="103"/>
      <c r="I393" s="99">
        <f t="shared" si="99"/>
        <v>0</v>
      </c>
      <c r="J393" s="96"/>
      <c r="K393" s="104">
        <f t="shared" si="103"/>
        <v>0</v>
      </c>
      <c r="L393" s="105">
        <f>IF(ISBLANK($B393),0,VLOOKUP($B393,F_Parameter!$A$2:$B$44,2,FALSE))</f>
        <v>0</v>
      </c>
      <c r="M393" s="100">
        <f>IF(ISBLANK($B393),0,VLOOKUP($B393,F_Parameter!$A$2:$C$44,3,FALSE))</f>
        <v>0</v>
      </c>
      <c r="N393" s="101">
        <f t="shared" si="100"/>
        <v>0</v>
      </c>
      <c r="O393" s="101">
        <f t="shared" si="93"/>
        <v>0</v>
      </c>
      <c r="P393" s="101">
        <f t="shared" si="94"/>
        <v>0</v>
      </c>
      <c r="Q393" s="101">
        <f t="shared" si="95"/>
        <v>0</v>
      </c>
      <c r="R393" s="101">
        <f t="shared" si="96"/>
        <v>0</v>
      </c>
      <c r="S393" s="101">
        <f t="shared" si="97"/>
        <v>0</v>
      </c>
      <c r="T393" s="101">
        <f t="shared" si="98"/>
        <v>0</v>
      </c>
      <c r="U393" s="106">
        <f t="shared" ref="U393:U397" ca="1" si="111">W393+V393</f>
        <v>0</v>
      </c>
      <c r="V393" s="102">
        <f ca="1">IF(C393=A_Stammdaten!$B$9,$K393-$W393,OFFSET(W393,0,A_Stammdaten!$B$9-2022)-$W393)</f>
        <v>0</v>
      </c>
      <c r="W393" s="102">
        <f ca="1">IFERROR(OFFSET(W393,0,A_Stammdaten!$B$9-2021),0)</f>
        <v>0</v>
      </c>
      <c r="X393" s="102">
        <f t="shared" si="104"/>
        <v>0</v>
      </c>
      <c r="Y393" s="102">
        <f t="shared" si="105"/>
        <v>0</v>
      </c>
      <c r="Z393" s="102">
        <f t="shared" si="106"/>
        <v>0</v>
      </c>
      <c r="AA393" s="102">
        <f t="shared" si="107"/>
        <v>0</v>
      </c>
      <c r="AB393" s="102">
        <f t="shared" si="108"/>
        <v>0</v>
      </c>
      <c r="AC393" s="102">
        <f t="shared" si="109"/>
        <v>0</v>
      </c>
      <c r="AD393" s="102">
        <f t="shared" si="110"/>
        <v>0</v>
      </c>
    </row>
    <row r="394" spans="1:31" ht="15" x14ac:dyDescent="0.25">
      <c r="A394" s="95"/>
      <c r="B394" s="96"/>
      <c r="C394" s="97"/>
      <c r="D394" s="103"/>
      <c r="E394" s="98"/>
      <c r="F394" s="103"/>
      <c r="G394" s="98"/>
      <c r="H394" s="103"/>
      <c r="I394" s="99">
        <f t="shared" si="99"/>
        <v>0</v>
      </c>
      <c r="J394" s="96"/>
      <c r="K394" s="104">
        <f t="shared" si="103"/>
        <v>0</v>
      </c>
      <c r="L394" s="105">
        <f>IF(ISBLANK($B394),0,VLOOKUP($B394,F_Parameter!$A$2:$B$44,2,FALSE))</f>
        <v>0</v>
      </c>
      <c r="M394" s="100">
        <f>IF(ISBLANK($B394),0,VLOOKUP($B394,F_Parameter!$A$2:$C$44,3,FALSE))</f>
        <v>0</v>
      </c>
      <c r="N394" s="101">
        <f t="shared" si="100"/>
        <v>0</v>
      </c>
      <c r="O394" s="101">
        <f t="shared" si="93"/>
        <v>0</v>
      </c>
      <c r="P394" s="101">
        <f t="shared" si="94"/>
        <v>0</v>
      </c>
      <c r="Q394" s="101">
        <f t="shared" si="95"/>
        <v>0</v>
      </c>
      <c r="R394" s="101">
        <f t="shared" si="96"/>
        <v>0</v>
      </c>
      <c r="S394" s="101">
        <f t="shared" si="97"/>
        <v>0</v>
      </c>
      <c r="T394" s="101">
        <f t="shared" si="98"/>
        <v>0</v>
      </c>
      <c r="U394" s="106">
        <f t="shared" ca="1" si="111"/>
        <v>0</v>
      </c>
      <c r="V394" s="102">
        <f ca="1">IF(C394=A_Stammdaten!$B$9,$K394-$W394,OFFSET(W394,0,A_Stammdaten!$B$9-2022)-$W394)</f>
        <v>0</v>
      </c>
      <c r="W394" s="102">
        <f ca="1">IFERROR(OFFSET(W394,0,A_Stammdaten!$B$9-2021),0)</f>
        <v>0</v>
      </c>
      <c r="X394" s="102">
        <f t="shared" si="104"/>
        <v>0</v>
      </c>
      <c r="Y394" s="102">
        <f t="shared" si="105"/>
        <v>0</v>
      </c>
      <c r="Z394" s="102">
        <f t="shared" si="106"/>
        <v>0</v>
      </c>
      <c r="AA394" s="102">
        <f t="shared" si="107"/>
        <v>0</v>
      </c>
      <c r="AB394" s="102">
        <f t="shared" si="108"/>
        <v>0</v>
      </c>
      <c r="AC394" s="102">
        <f t="shared" si="109"/>
        <v>0</v>
      </c>
      <c r="AD394" s="102">
        <f t="shared" si="110"/>
        <v>0</v>
      </c>
    </row>
    <row r="395" spans="1:31" ht="15" x14ac:dyDescent="0.25">
      <c r="A395" s="95"/>
      <c r="B395" s="96"/>
      <c r="C395" s="97"/>
      <c r="D395" s="103"/>
      <c r="E395" s="98"/>
      <c r="F395" s="103"/>
      <c r="G395" s="98"/>
      <c r="H395" s="103"/>
      <c r="I395" s="99">
        <f t="shared" si="99"/>
        <v>0</v>
      </c>
      <c r="J395" s="96"/>
      <c r="K395" s="104">
        <f t="shared" si="103"/>
        <v>0</v>
      </c>
      <c r="L395" s="105">
        <f>IF(ISBLANK($B395),0,VLOOKUP($B395,F_Parameter!$A$2:$B$44,2,FALSE))</f>
        <v>0</v>
      </c>
      <c r="M395" s="100">
        <f>IF(ISBLANK($B395),0,VLOOKUP($B395,F_Parameter!$A$2:$C$44,3,FALSE))</f>
        <v>0</v>
      </c>
      <c r="N395" s="101">
        <f t="shared" si="100"/>
        <v>0</v>
      </c>
      <c r="O395" s="101">
        <f t="shared" si="93"/>
        <v>0</v>
      </c>
      <c r="P395" s="101">
        <f t="shared" si="94"/>
        <v>0</v>
      </c>
      <c r="Q395" s="101">
        <f t="shared" si="95"/>
        <v>0</v>
      </c>
      <c r="R395" s="101">
        <f t="shared" si="96"/>
        <v>0</v>
      </c>
      <c r="S395" s="101">
        <f t="shared" si="97"/>
        <v>0</v>
      </c>
      <c r="T395" s="101">
        <f t="shared" si="98"/>
        <v>0</v>
      </c>
      <c r="U395" s="106">
        <f t="shared" ca="1" si="111"/>
        <v>0</v>
      </c>
      <c r="V395" s="102">
        <f ca="1">IF(C395=A_Stammdaten!$B$9,$K395-$W395,OFFSET(W395,0,A_Stammdaten!$B$9-2022)-$W395)</f>
        <v>0</v>
      </c>
      <c r="W395" s="102">
        <f ca="1">IFERROR(OFFSET(W395,0,A_Stammdaten!$B$9-2021),0)</f>
        <v>0</v>
      </c>
      <c r="X395" s="102">
        <f t="shared" si="104"/>
        <v>0</v>
      </c>
      <c r="Y395" s="102">
        <f t="shared" si="105"/>
        <v>0</v>
      </c>
      <c r="Z395" s="102">
        <f t="shared" si="106"/>
        <v>0</v>
      </c>
      <c r="AA395" s="102">
        <f t="shared" si="107"/>
        <v>0</v>
      </c>
      <c r="AB395" s="102">
        <f t="shared" si="108"/>
        <v>0</v>
      </c>
      <c r="AC395" s="102">
        <f t="shared" si="109"/>
        <v>0</v>
      </c>
      <c r="AD395" s="102">
        <f t="shared" si="110"/>
        <v>0</v>
      </c>
    </row>
    <row r="396" spans="1:31" ht="15" x14ac:dyDescent="0.25">
      <c r="A396" s="95"/>
      <c r="B396" s="96"/>
      <c r="C396" s="97"/>
      <c r="D396" s="103"/>
      <c r="E396" s="98"/>
      <c r="F396" s="103"/>
      <c r="G396" s="98"/>
      <c r="H396" s="103"/>
      <c r="I396" s="99">
        <f t="shared" si="99"/>
        <v>0</v>
      </c>
      <c r="J396" s="96"/>
      <c r="K396" s="104">
        <f t="shared" si="103"/>
        <v>0</v>
      </c>
      <c r="L396" s="105">
        <f>IF(ISBLANK($B396),0,VLOOKUP($B396,F_Parameter!$A$2:$B$44,2,FALSE))</f>
        <v>0</v>
      </c>
      <c r="M396" s="100">
        <f>IF(ISBLANK($B396),0,VLOOKUP($B396,F_Parameter!$A$2:$C$44,3,FALSE))</f>
        <v>0</v>
      </c>
      <c r="N396" s="101">
        <f t="shared" si="100"/>
        <v>0</v>
      </c>
      <c r="O396" s="101">
        <f t="shared" ref="O396:O402" si="112">N396</f>
        <v>0</v>
      </c>
      <c r="P396" s="101">
        <f t="shared" ref="P396:P402" si="113">O396</f>
        <v>0</v>
      </c>
      <c r="Q396" s="101">
        <f t="shared" ref="Q396:Q402" si="114">P396</f>
        <v>0</v>
      </c>
      <c r="R396" s="101">
        <f t="shared" ref="R396:R402" si="115">Q396</f>
        <v>0</v>
      </c>
      <c r="S396" s="101">
        <f t="shared" ref="S396:S402" si="116">R396</f>
        <v>0</v>
      </c>
      <c r="T396" s="101">
        <f t="shared" ref="T396:T402" si="117">S396</f>
        <v>0</v>
      </c>
      <c r="U396" s="106">
        <f t="shared" ca="1" si="111"/>
        <v>0</v>
      </c>
      <c r="V396" s="102">
        <f ca="1">IF(C396=A_Stammdaten!$B$9,$K396-$W396,OFFSET(W396,0,A_Stammdaten!$B$9-2022)-$W396)</f>
        <v>0</v>
      </c>
      <c r="W396" s="102">
        <f ca="1">IFERROR(OFFSET(W396,0,A_Stammdaten!$B$9-2021),0)</f>
        <v>0</v>
      </c>
      <c r="X396" s="102">
        <f t="shared" si="104"/>
        <v>0</v>
      </c>
      <c r="Y396" s="102">
        <f t="shared" si="105"/>
        <v>0</v>
      </c>
      <c r="Z396" s="102">
        <f t="shared" si="106"/>
        <v>0</v>
      </c>
      <c r="AA396" s="102">
        <f t="shared" si="107"/>
        <v>0</v>
      </c>
      <c r="AB396" s="102">
        <f t="shared" si="108"/>
        <v>0</v>
      </c>
      <c r="AC396" s="102">
        <f t="shared" si="109"/>
        <v>0</v>
      </c>
      <c r="AD396" s="102">
        <f t="shared" si="110"/>
        <v>0</v>
      </c>
    </row>
    <row r="397" spans="1:31" ht="15" x14ac:dyDescent="0.25">
      <c r="A397" s="95"/>
      <c r="B397" s="96"/>
      <c r="C397" s="97"/>
      <c r="D397" s="103"/>
      <c r="E397" s="98"/>
      <c r="F397" s="103"/>
      <c r="G397" s="98"/>
      <c r="H397" s="103"/>
      <c r="I397" s="99">
        <f t="shared" si="99"/>
        <v>0</v>
      </c>
      <c r="J397" s="96"/>
      <c r="K397" s="104">
        <f t="shared" si="103"/>
        <v>0</v>
      </c>
      <c r="L397" s="105">
        <f>IF(ISBLANK($B397),0,VLOOKUP($B397,F_Parameter!$A$2:$B$44,2,FALSE))</f>
        <v>0</v>
      </c>
      <c r="M397" s="100">
        <f>IF(ISBLANK($B397),0,VLOOKUP($B397,F_Parameter!$A$2:$C$44,3,FALSE))</f>
        <v>0</v>
      </c>
      <c r="N397" s="101">
        <f t="shared" si="100"/>
        <v>0</v>
      </c>
      <c r="O397" s="101">
        <f t="shared" si="112"/>
        <v>0</v>
      </c>
      <c r="P397" s="101">
        <f t="shared" si="113"/>
        <v>0</v>
      </c>
      <c r="Q397" s="101">
        <f t="shared" si="114"/>
        <v>0</v>
      </c>
      <c r="R397" s="101">
        <f t="shared" si="115"/>
        <v>0</v>
      </c>
      <c r="S397" s="101">
        <f t="shared" si="116"/>
        <v>0</v>
      </c>
      <c r="T397" s="101">
        <f t="shared" si="117"/>
        <v>0</v>
      </c>
      <c r="U397" s="106">
        <f t="shared" ca="1" si="111"/>
        <v>0</v>
      </c>
      <c r="V397" s="102">
        <f ca="1">IF(C397=A_Stammdaten!$B$9,$K397-$W397,OFFSET(W397,0,A_Stammdaten!$B$9-2022)-$W397)</f>
        <v>0</v>
      </c>
      <c r="W397" s="102">
        <f ca="1">IFERROR(OFFSET(W397,0,A_Stammdaten!$B$9-2021),0)</f>
        <v>0</v>
      </c>
      <c r="X397" s="102">
        <f t="shared" si="104"/>
        <v>0</v>
      </c>
      <c r="Y397" s="102">
        <f t="shared" si="105"/>
        <v>0</v>
      </c>
      <c r="Z397" s="102">
        <f t="shared" si="106"/>
        <v>0</v>
      </c>
      <c r="AA397" s="102">
        <f t="shared" si="107"/>
        <v>0</v>
      </c>
      <c r="AB397" s="102">
        <f t="shared" si="108"/>
        <v>0</v>
      </c>
      <c r="AC397" s="102">
        <f t="shared" si="109"/>
        <v>0</v>
      </c>
      <c r="AD397" s="102">
        <f t="shared" si="110"/>
        <v>0</v>
      </c>
    </row>
    <row r="398" spans="1:31" ht="15" x14ac:dyDescent="0.25">
      <c r="A398" s="95"/>
      <c r="B398" s="96"/>
      <c r="C398" s="97"/>
      <c r="D398" s="103"/>
      <c r="E398" s="98"/>
      <c r="F398" s="103"/>
      <c r="G398" s="98"/>
      <c r="H398" s="103"/>
      <c r="I398" s="99">
        <f t="shared" ref="I398:I402" si="118">D398+F398-H398</f>
        <v>0</v>
      </c>
      <c r="J398" s="96"/>
      <c r="K398" s="104">
        <f t="shared" si="103"/>
        <v>0</v>
      </c>
      <c r="L398" s="105">
        <f>IF(ISBLANK($B398),0,VLOOKUP($B398,F_Parameter!$A$2:$B$44,2,FALSE))</f>
        <v>0</v>
      </c>
      <c r="M398" s="100">
        <f>IF(ISBLANK($B398),0,VLOOKUP($B398,F_Parameter!$A$2:$C$44,3,FALSE))</f>
        <v>0</v>
      </c>
      <c r="N398" s="101">
        <f t="shared" ref="N398:N402" si="119">$L398</f>
        <v>0</v>
      </c>
      <c r="O398" s="101">
        <f t="shared" si="112"/>
        <v>0</v>
      </c>
      <c r="P398" s="101">
        <f t="shared" si="113"/>
        <v>0</v>
      </c>
      <c r="Q398" s="101">
        <f t="shared" si="114"/>
        <v>0</v>
      </c>
      <c r="R398" s="101">
        <f t="shared" si="115"/>
        <v>0</v>
      </c>
      <c r="S398" s="101">
        <f t="shared" si="116"/>
        <v>0</v>
      </c>
      <c r="T398" s="101">
        <f t="shared" si="117"/>
        <v>0</v>
      </c>
      <c r="U398" s="106">
        <f ca="1">W398+V398</f>
        <v>0</v>
      </c>
      <c r="V398" s="102">
        <f ca="1">IF(C398=A_Stammdaten!$B$9,$K398-$W398,OFFSET(W398,0,A_Stammdaten!$B$9-2022)-$W398)</f>
        <v>0</v>
      </c>
      <c r="W398" s="102">
        <f ca="1">IFERROR(OFFSET(W398,0,A_Stammdaten!$B$9-2021),0)</f>
        <v>0</v>
      </c>
      <c r="X398" s="102">
        <f t="shared" si="104"/>
        <v>0</v>
      </c>
      <c r="Y398" s="102">
        <f t="shared" si="105"/>
        <v>0</v>
      </c>
      <c r="Z398" s="102">
        <f t="shared" si="106"/>
        <v>0</v>
      </c>
      <c r="AA398" s="102">
        <f t="shared" si="107"/>
        <v>0</v>
      </c>
      <c r="AB398" s="102">
        <f t="shared" si="108"/>
        <v>0</v>
      </c>
      <c r="AC398" s="102">
        <f t="shared" si="109"/>
        <v>0</v>
      </c>
      <c r="AD398" s="102">
        <f t="shared" si="110"/>
        <v>0</v>
      </c>
    </row>
    <row r="399" spans="1:31" ht="15.75" thickBot="1" x14ac:dyDescent="0.3">
      <c r="A399" s="95"/>
      <c r="B399" s="96"/>
      <c r="C399" s="97"/>
      <c r="D399" s="103"/>
      <c r="E399" s="98"/>
      <c r="F399" s="103"/>
      <c r="G399" s="98"/>
      <c r="H399" s="103"/>
      <c r="I399" s="99">
        <f t="shared" si="118"/>
        <v>0</v>
      </c>
      <c r="J399" s="96"/>
      <c r="K399" s="104">
        <f t="shared" si="103"/>
        <v>0</v>
      </c>
      <c r="L399" s="105">
        <f>IF(ISBLANK($B399),0,VLOOKUP($B399,F_Parameter!$A$2:$B$44,2,FALSE))</f>
        <v>0</v>
      </c>
      <c r="M399" s="100">
        <f>IF(ISBLANK($B399),0,VLOOKUP($B399,F_Parameter!$A$2:$C$44,3,FALSE))</f>
        <v>0</v>
      </c>
      <c r="N399" s="101">
        <f t="shared" si="119"/>
        <v>0</v>
      </c>
      <c r="O399" s="101">
        <f t="shared" si="112"/>
        <v>0</v>
      </c>
      <c r="P399" s="101">
        <f t="shared" si="113"/>
        <v>0</v>
      </c>
      <c r="Q399" s="101">
        <f t="shared" si="114"/>
        <v>0</v>
      </c>
      <c r="R399" s="101">
        <f t="shared" si="115"/>
        <v>0</v>
      </c>
      <c r="S399" s="101">
        <f t="shared" si="116"/>
        <v>0</v>
      </c>
      <c r="T399" s="101">
        <f t="shared" si="117"/>
        <v>0</v>
      </c>
      <c r="U399" s="106">
        <f ca="1">W399+V399</f>
        <v>0</v>
      </c>
      <c r="V399" s="102">
        <f ca="1">IF(C399=A_Stammdaten!$B$9,$K399-$W399,OFFSET(W399,0,A_Stammdaten!$B$9-2022)-$W399)</f>
        <v>0</v>
      </c>
      <c r="W399" s="102">
        <f ca="1">IFERROR(OFFSET(W399,0,A_Stammdaten!$B$9-2021),0)</f>
        <v>0</v>
      </c>
      <c r="X399" s="102">
        <f t="shared" si="104"/>
        <v>0</v>
      </c>
      <c r="Y399" s="102">
        <f t="shared" si="105"/>
        <v>0</v>
      </c>
      <c r="Z399" s="102">
        <f t="shared" si="106"/>
        <v>0</v>
      </c>
      <c r="AA399" s="102">
        <f t="shared" si="107"/>
        <v>0</v>
      </c>
      <c r="AB399" s="102">
        <f t="shared" si="108"/>
        <v>0</v>
      </c>
      <c r="AC399" s="102">
        <f t="shared" si="109"/>
        <v>0</v>
      </c>
      <c r="AD399" s="102">
        <f t="shared" si="110"/>
        <v>0</v>
      </c>
    </row>
    <row r="400" spans="1:31" ht="15.75" thickBot="1" x14ac:dyDescent="0.3">
      <c r="A400" s="95"/>
      <c r="B400" s="96"/>
      <c r="C400" s="97"/>
      <c r="D400" s="103"/>
      <c r="E400" s="98"/>
      <c r="F400" s="103"/>
      <c r="G400" s="98"/>
      <c r="H400" s="103"/>
      <c r="I400" s="99">
        <f t="shared" si="118"/>
        <v>0</v>
      </c>
      <c r="J400" s="96"/>
      <c r="K400" s="104">
        <f t="shared" si="103"/>
        <v>0</v>
      </c>
      <c r="L400" s="105">
        <f>IF(ISBLANK($B400),0,VLOOKUP($B400,F_Parameter!$A$2:$B$44,2,FALSE))</f>
        <v>0</v>
      </c>
      <c r="M400" s="100">
        <f>IF(ISBLANK($B400),0,VLOOKUP($B400,F_Parameter!$A$2:$C$44,3,FALSE))</f>
        <v>0</v>
      </c>
      <c r="N400" s="101">
        <f t="shared" si="119"/>
        <v>0</v>
      </c>
      <c r="O400" s="101">
        <f t="shared" si="112"/>
        <v>0</v>
      </c>
      <c r="P400" s="101">
        <f t="shared" si="113"/>
        <v>0</v>
      </c>
      <c r="Q400" s="101">
        <f t="shared" si="114"/>
        <v>0</v>
      </c>
      <c r="R400" s="101">
        <f t="shared" si="115"/>
        <v>0</v>
      </c>
      <c r="S400" s="101">
        <f t="shared" si="116"/>
        <v>0</v>
      </c>
      <c r="T400" s="101">
        <f t="shared" si="117"/>
        <v>0</v>
      </c>
      <c r="U400" s="106">
        <f ca="1">W400+V400</f>
        <v>0</v>
      </c>
      <c r="V400" s="102">
        <f ca="1">IF(C400=A_Stammdaten!$B$9,$K400-$W400,OFFSET(W400,0,A_Stammdaten!$B$9-2022)-$W400)</f>
        <v>0</v>
      </c>
      <c r="W400" s="102">
        <f ca="1">IFERROR(OFFSET(W400,0,A_Stammdaten!$B$9-2021),0)</f>
        <v>0</v>
      </c>
      <c r="X400" s="102">
        <f t="shared" si="104"/>
        <v>0</v>
      </c>
      <c r="Y400" s="102">
        <f t="shared" si="105"/>
        <v>0</v>
      </c>
      <c r="Z400" s="102">
        <f t="shared" si="106"/>
        <v>0</v>
      </c>
      <c r="AA400" s="102">
        <f t="shared" si="107"/>
        <v>0</v>
      </c>
      <c r="AB400" s="102">
        <f t="shared" si="108"/>
        <v>0</v>
      </c>
      <c r="AC400" s="102">
        <f t="shared" si="109"/>
        <v>0</v>
      </c>
      <c r="AD400" s="102">
        <f t="shared" si="110"/>
        <v>0</v>
      </c>
      <c r="AE400" s="163"/>
    </row>
    <row r="401" spans="1:30" ht="15" x14ac:dyDescent="0.25">
      <c r="A401" s="95"/>
      <c r="B401" s="96"/>
      <c r="C401" s="97"/>
      <c r="D401" s="103"/>
      <c r="E401" s="98"/>
      <c r="F401" s="103"/>
      <c r="G401" s="98"/>
      <c r="H401" s="103"/>
      <c r="I401" s="99">
        <f t="shared" si="118"/>
        <v>0</v>
      </c>
      <c r="J401" s="96"/>
      <c r="K401" s="104">
        <f t="shared" si="103"/>
        <v>0</v>
      </c>
      <c r="L401" s="105">
        <f>IF(ISBLANK($B401),0,VLOOKUP($B401,F_Parameter!$A$2:$B$44,2,FALSE))</f>
        <v>0</v>
      </c>
      <c r="M401" s="100">
        <f>IF(ISBLANK($B401),0,VLOOKUP($B401,F_Parameter!$A$2:$C$44,3,FALSE))</f>
        <v>0</v>
      </c>
      <c r="N401" s="101">
        <f t="shared" si="119"/>
        <v>0</v>
      </c>
      <c r="O401" s="101">
        <f t="shared" si="112"/>
        <v>0</v>
      </c>
      <c r="P401" s="101">
        <f t="shared" si="113"/>
        <v>0</v>
      </c>
      <c r="Q401" s="101">
        <f t="shared" si="114"/>
        <v>0</v>
      </c>
      <c r="R401" s="101">
        <f t="shared" si="115"/>
        <v>0</v>
      </c>
      <c r="S401" s="101">
        <f t="shared" si="116"/>
        <v>0</v>
      </c>
      <c r="T401" s="101">
        <f t="shared" si="117"/>
        <v>0</v>
      </c>
      <c r="U401" s="106">
        <f ca="1">W401+V401</f>
        <v>0</v>
      </c>
      <c r="V401" s="102">
        <f ca="1">IF(C401=A_Stammdaten!$B$9,$K401-$W401,OFFSET(W401,0,A_Stammdaten!$B$9-2022)-$W401)</f>
        <v>0</v>
      </c>
      <c r="W401" s="102">
        <f ca="1">IFERROR(OFFSET(W401,0,A_Stammdaten!$B$9-2021),0)</f>
        <v>0</v>
      </c>
      <c r="X401" s="102">
        <f t="shared" si="104"/>
        <v>0</v>
      </c>
      <c r="Y401" s="102">
        <f t="shared" si="105"/>
        <v>0</v>
      </c>
      <c r="Z401" s="102">
        <f t="shared" si="106"/>
        <v>0</v>
      </c>
      <c r="AA401" s="102">
        <f t="shared" si="107"/>
        <v>0</v>
      </c>
      <c r="AB401" s="102">
        <f t="shared" si="108"/>
        <v>0</v>
      </c>
      <c r="AC401" s="102">
        <f t="shared" si="109"/>
        <v>0</v>
      </c>
      <c r="AD401" s="102">
        <f t="shared" si="110"/>
        <v>0</v>
      </c>
    </row>
    <row r="402" spans="1:30" ht="15.75" thickBot="1" x14ac:dyDescent="0.3">
      <c r="A402" s="95"/>
      <c r="B402" s="96"/>
      <c r="C402" s="97"/>
      <c r="D402" s="103"/>
      <c r="E402" s="98"/>
      <c r="F402" s="103"/>
      <c r="G402" s="98"/>
      <c r="H402" s="103"/>
      <c r="I402" s="99">
        <f t="shared" si="118"/>
        <v>0</v>
      </c>
      <c r="J402" s="96"/>
      <c r="K402" s="104">
        <f t="shared" si="103"/>
        <v>0</v>
      </c>
      <c r="L402" s="105">
        <f>IF(ISBLANK($B402),0,VLOOKUP($B402,F_Parameter!$A$2:$B$44,2,FALSE))</f>
        <v>0</v>
      </c>
      <c r="M402" s="100">
        <f>IF(ISBLANK($B402),0,VLOOKUP($B402,F_Parameter!$A$2:$C$44,3,FALSE))</f>
        <v>0</v>
      </c>
      <c r="N402" s="101">
        <f t="shared" si="119"/>
        <v>0</v>
      </c>
      <c r="O402" s="101">
        <f t="shared" si="112"/>
        <v>0</v>
      </c>
      <c r="P402" s="101">
        <f t="shared" si="113"/>
        <v>0</v>
      </c>
      <c r="Q402" s="101">
        <f t="shared" si="114"/>
        <v>0</v>
      </c>
      <c r="R402" s="101">
        <f t="shared" si="115"/>
        <v>0</v>
      </c>
      <c r="S402" s="101">
        <f t="shared" si="116"/>
        <v>0</v>
      </c>
      <c r="T402" s="101">
        <f t="shared" si="117"/>
        <v>0</v>
      </c>
      <c r="U402" s="106">
        <f t="shared" ca="1" si="84"/>
        <v>0</v>
      </c>
      <c r="V402" s="102">
        <f ca="1">IF(C402=A_Stammdaten!$B$9,$K402-$W402,OFFSET(W402,0,A_Stammdaten!$B$9-2022)-$W402)</f>
        <v>0</v>
      </c>
      <c r="W402" s="102">
        <f ca="1">IFERROR(OFFSET(W402,0,A_Stammdaten!$B$9-2021),0)</f>
        <v>0</v>
      </c>
      <c r="X402" s="102">
        <f t="shared" si="104"/>
        <v>0</v>
      </c>
      <c r="Y402" s="102">
        <f t="shared" si="105"/>
        <v>0</v>
      </c>
      <c r="Z402" s="102">
        <f t="shared" si="106"/>
        <v>0</v>
      </c>
      <c r="AA402" s="102">
        <f t="shared" si="107"/>
        <v>0</v>
      </c>
      <c r="AB402" s="102">
        <f t="shared" si="108"/>
        <v>0</v>
      </c>
      <c r="AC402" s="102">
        <f t="shared" si="109"/>
        <v>0</v>
      </c>
      <c r="AD402" s="102">
        <f t="shared" si="110"/>
        <v>0</v>
      </c>
    </row>
    <row r="403" spans="1:30" ht="15.75" thickBot="1" x14ac:dyDescent="0.3">
      <c r="A403" s="138" t="s">
        <v>103</v>
      </c>
      <c r="B403" s="139"/>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40"/>
      <c r="AD403" s="140"/>
    </row>
    <row r="404" spans="1:30" x14ac:dyDescent="0.2">
      <c r="J404" s="165"/>
    </row>
  </sheetData>
  <mergeCells count="3">
    <mergeCell ref="L3:T3"/>
    <mergeCell ref="U3:W3"/>
    <mergeCell ref="X3:AD3"/>
  </mergeCells>
  <phoneticPr fontId="31" type="noConversion"/>
  <conditionalFormatting sqref="C7:C402">
    <cfRule type="cellIs" dxfId="25" priority="5" operator="equal">
      <formula>0</formula>
    </cfRule>
    <cfRule type="cellIs" dxfId="24" priority="6" operator="lessThan">
      <formula>2017</formula>
    </cfRule>
  </conditionalFormatting>
  <dataValidations count="2">
    <dataValidation type="list" allowBlank="1" showInputMessage="1" showErrorMessage="1" sqref="B7:B402" xr:uid="{00000000-0002-0000-0400-000000000000}">
      <formula1>Anlagengruppen</formula1>
    </dataValidation>
    <dataValidation type="whole" errorStyle="warning" allowBlank="1" showErrorMessage="1" errorTitle="Nutzungsdauer" error="Die angegebene Nutzungsdauer liegt außerhalb der betriebsgewöhnlichen Nutzungsdauern gemäß Anlage zur GasNEV._x000a_Wollen Sie trotzdem fortfahren?" sqref="N7:T402" xr:uid="{00000000-0002-0000-0400-000001000000}">
      <formula1>$L7</formula1>
      <formula2>$M7</formula2>
    </dataValidation>
  </dataValidations>
  <pageMargins left="0.70866141732283472" right="0.70866141732283472" top="0.74803149606299213" bottom="0.74803149606299213" header="0.31496062992125984" footer="0.31496062992125984"/>
  <pageSetup paperSize="9" scale="31" fitToHeight="0" orientation="landscape" r:id="rId1"/>
  <headerFooter>
    <oddFooter>&amp;C&amp;P</oddFooter>
  </headerFooter>
  <rowBreaks count="5" manualBreakCount="5">
    <brk id="48" max="16383" man="1"/>
    <brk id="88" max="16383" man="1"/>
    <brk id="275" max="16383" man="1"/>
    <brk id="315" max="16383" man="1"/>
    <brk id="385" max="16383" man="1"/>
  </rowBreaks>
  <customProperties>
    <customPr name="_pios_id" r:id="rId2"/>
    <customPr name="EpmWorksheetKeyString_GUID" r:id="rId3"/>
  </customProperties>
  <ignoredErrors>
    <ignoredError sqref="N128:T402" unlockedFormula="1"/>
  </ignoredErrors>
  <tableParts count="1">
    <tablePart r:id="rId4"/>
  </tableParts>
  <extLst>
    <ext xmlns:x14="http://schemas.microsoft.com/office/spreadsheetml/2009/9/main" uri="{CCE6A557-97BC-4b89-ADB6-D9C93CAAB3DF}">
      <x14:dataValidations xmlns:xm="http://schemas.microsoft.com/office/excel/2006/main" count="4">
        <x14:dataValidation type="list" showInputMessage="1" showErrorMessage="1" xr:uid="{00000000-0002-0000-0400-000002000000}">
          <x14:formula1>
            <xm:f>A_Stammdaten!$A$99:$A$119</xm:f>
          </x14:formula1>
          <xm:sqref>A7:A402</xm:sqref>
        </x14:dataValidation>
        <x14:dataValidation type="list" errorStyle="warning" allowBlank="1" xr:uid="{00000000-0002-0000-0400-000003000000}">
          <x14:formula1>
            <xm:f>F_Parameter!$G$2:$G$8</xm:f>
          </x14:formula1>
          <xm:sqref>C7:C402</xm:sqref>
        </x14:dataValidation>
        <x14:dataValidation type="list" allowBlank="1" showInputMessage="1" showErrorMessage="1" xr:uid="{0624605A-958D-4875-980B-960BC79AD877}">
          <x14:formula1>
            <xm:f>F_Parameter!$L$2:$L$4</xm:f>
          </x14:formula1>
          <xm:sqref>E7:E402</xm:sqref>
        </x14:dataValidation>
        <x14:dataValidation type="list" allowBlank="1" showInputMessage="1" showErrorMessage="1" xr:uid="{1CA6C68B-20A4-4802-9121-2A54CFDBDBD6}">
          <x14:formula1>
            <xm:f>F_Parameter!$M$2:$M$4</xm:f>
          </x14:formula1>
          <xm:sqref>G7:G402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tabColor rgb="FFFFFF99"/>
  </sheetPr>
  <dimension ref="A1:M1816"/>
  <sheetViews>
    <sheetView zoomScale="70" zoomScaleNormal="70" workbookViewId="0">
      <pane ySplit="7" topLeftCell="A8" activePane="bottomLeft" state="frozen"/>
      <selection activeCell="A4" sqref="A4"/>
      <selection pane="bottomLeft" activeCell="D18" sqref="D18"/>
    </sheetView>
  </sheetViews>
  <sheetFormatPr baseColWidth="10" defaultColWidth="11.28515625" defaultRowHeight="14.25" x14ac:dyDescent="0.2"/>
  <cols>
    <col min="1" max="1" width="8.7109375" style="185" customWidth="1"/>
    <col min="2" max="2" width="30.7109375" style="185" customWidth="1"/>
    <col min="3" max="3" width="10.7109375" style="185" customWidth="1"/>
    <col min="4" max="5" width="30.7109375" style="185" customWidth="1"/>
    <col min="6" max="8" width="20.7109375" style="185" customWidth="1"/>
    <col min="9" max="9" width="21.140625" style="185" customWidth="1"/>
    <col min="10" max="10" width="20.7109375" style="185" customWidth="1"/>
    <col min="11" max="11" width="25.7109375" style="185" customWidth="1"/>
    <col min="12" max="12" width="20.7109375" style="185" customWidth="1"/>
    <col min="13" max="13" width="67" style="185" customWidth="1"/>
    <col min="14" max="16384" width="11.28515625" style="185"/>
  </cols>
  <sheetData>
    <row r="1" spans="1:13" ht="30.6" customHeight="1" x14ac:dyDescent="0.2">
      <c r="A1" s="186" t="s">
        <v>226</v>
      </c>
      <c r="J1" s="305" t="s">
        <v>69</v>
      </c>
    </row>
    <row r="2" spans="1:13" ht="30.6" customHeight="1" x14ac:dyDescent="0.2">
      <c r="A2" s="186"/>
      <c r="H2" s="350" t="s">
        <v>109</v>
      </c>
      <c r="I2" s="351"/>
      <c r="J2" s="303">
        <f>SUMIF(D2_SAV_Netto[Projektart],H2,D2_SAV_Netto[(Erwartete) historische AK/HK zum Stand 31.12. des Antragsjahres bereinigt um Investitionsmaß-nahmen])</f>
        <v>0</v>
      </c>
      <c r="K2" s="305" t="s">
        <v>290</v>
      </c>
      <c r="L2" s="303">
        <f>SUM(D2_SAV_Netto[(Erwartete) historische AK/HK zum Stand 31.12. des Antragsjahres bereinigt um Investitionsmaß-nahmen])</f>
        <v>0</v>
      </c>
    </row>
    <row r="3" spans="1:13" ht="30.6" customHeight="1" x14ac:dyDescent="0.2">
      <c r="A3" s="186"/>
      <c r="H3" s="350" t="s">
        <v>110</v>
      </c>
      <c r="I3" s="351"/>
      <c r="J3" s="303">
        <f>SUMIF(D2_SAV_Netto[Projektart],H3,D2_SAV_Netto[(Erwartete) historische AK/HK zum Stand 31.12. des Antragsjahres bereinigt um Investitionsmaß-nahmen])</f>
        <v>0</v>
      </c>
      <c r="K3" s="305" t="s">
        <v>276</v>
      </c>
      <c r="L3" s="303">
        <f>SUBTOTAL(9,D2_SAV_Netto[(Erwartete) historische AK/HK zum Stand 31.12. des Antragsjahres bereinigt um Investitionsmaß-nahmen])</f>
        <v>0</v>
      </c>
    </row>
    <row r="4" spans="1:13" ht="30.6" customHeight="1" x14ac:dyDescent="0.2">
      <c r="A4" s="186"/>
      <c r="H4" s="350" t="s">
        <v>111</v>
      </c>
      <c r="I4" s="351"/>
      <c r="J4" s="303">
        <f>SUMIF(D2_SAV_Netto[Projektart],H4,D2_SAV_Netto[(Erwartete) historische AK/HK zum Stand 31.12. des Antragsjahres bereinigt um Investitionsmaß-nahmen])</f>
        <v>0</v>
      </c>
      <c r="L4" s="304"/>
    </row>
    <row r="5" spans="1:13" ht="30.6" customHeight="1" x14ac:dyDescent="0.25">
      <c r="A5" s="186"/>
      <c r="G5" s="282" t="s">
        <v>294</v>
      </c>
      <c r="H5" s="350" t="s">
        <v>196</v>
      </c>
      <c r="I5" s="351"/>
      <c r="J5" s="303">
        <f>SUMIF(D2_SAV_Netto[Projektart],H5,D2_SAV_Netto[(Erwartete) historische AK/HK zum Stand 31.12. des Antragsjahres bereinigt um Investitionsmaß-nahmen])</f>
        <v>0</v>
      </c>
    </row>
    <row r="6" spans="1:13" ht="5.0999999999999996" customHeight="1" x14ac:dyDescent="0.2">
      <c r="A6" s="186"/>
    </row>
    <row r="7" spans="1:13" ht="105" x14ac:dyDescent="0.2">
      <c r="A7" s="258" t="s">
        <v>54</v>
      </c>
      <c r="B7" s="259" t="s">
        <v>75</v>
      </c>
      <c r="C7" s="259" t="s">
        <v>227</v>
      </c>
      <c r="D7" s="259" t="s">
        <v>129</v>
      </c>
      <c r="E7" s="259" t="s">
        <v>33</v>
      </c>
      <c r="F7" s="259" t="s">
        <v>104</v>
      </c>
      <c r="G7" s="259" t="s">
        <v>215</v>
      </c>
      <c r="H7" s="259" t="s">
        <v>106</v>
      </c>
      <c r="I7" s="259" t="s">
        <v>107</v>
      </c>
      <c r="J7" s="259" t="s">
        <v>264</v>
      </c>
      <c r="K7" s="259" t="s">
        <v>302</v>
      </c>
      <c r="L7" s="259" t="s">
        <v>80</v>
      </c>
      <c r="M7" s="260" t="s">
        <v>300</v>
      </c>
    </row>
    <row r="8" spans="1:13" x14ac:dyDescent="0.2">
      <c r="A8" s="257"/>
      <c r="B8" s="289"/>
      <c r="C8" s="57"/>
      <c r="D8" s="108"/>
      <c r="E8" s="108"/>
      <c r="F8" s="108"/>
      <c r="G8" s="108"/>
      <c r="H8" s="108"/>
      <c r="I8" s="108"/>
      <c r="J8" s="108"/>
      <c r="K8" s="108"/>
      <c r="L8" s="293"/>
      <c r="M8" s="290"/>
    </row>
    <row r="9" spans="1:13" x14ac:dyDescent="0.2">
      <c r="A9" s="257"/>
      <c r="B9" s="289"/>
      <c r="C9" s="57"/>
      <c r="D9" s="108"/>
      <c r="E9" s="108"/>
      <c r="F9" s="108"/>
      <c r="G9" s="108"/>
      <c r="H9" s="108"/>
      <c r="I9" s="108"/>
      <c r="J9" s="108"/>
      <c r="K9" s="108"/>
      <c r="L9" s="293"/>
      <c r="M9" s="290"/>
    </row>
    <row r="10" spans="1:13" x14ac:dyDescent="0.2">
      <c r="A10" s="257"/>
      <c r="B10" s="289"/>
      <c r="C10" s="57"/>
      <c r="D10" s="108"/>
      <c r="E10" s="108"/>
      <c r="F10" s="108"/>
      <c r="G10" s="108"/>
      <c r="H10" s="108"/>
      <c r="I10" s="108"/>
      <c r="J10" s="108"/>
      <c r="K10" s="108"/>
      <c r="L10" s="293"/>
      <c r="M10" s="290"/>
    </row>
    <row r="11" spans="1:13" x14ac:dyDescent="0.2">
      <c r="A11" s="257"/>
      <c r="B11" s="289"/>
      <c r="C11" s="57"/>
      <c r="D11" s="108"/>
      <c r="E11" s="108"/>
      <c r="F11" s="108"/>
      <c r="G11" s="108"/>
      <c r="H11" s="108"/>
      <c r="I11" s="108"/>
      <c r="J11" s="108"/>
      <c r="K11" s="108"/>
      <c r="L11" s="293"/>
      <c r="M11" s="290"/>
    </row>
    <row r="12" spans="1:13" x14ac:dyDescent="0.2">
      <c r="A12" s="257"/>
      <c r="B12" s="289"/>
      <c r="C12" s="57"/>
      <c r="D12" s="108"/>
      <c r="E12" s="108"/>
      <c r="F12" s="108"/>
      <c r="G12" s="108"/>
      <c r="H12" s="108"/>
      <c r="I12" s="108"/>
      <c r="J12" s="108"/>
      <c r="K12" s="108"/>
      <c r="L12" s="293"/>
      <c r="M12" s="290"/>
    </row>
    <row r="13" spans="1:13" x14ac:dyDescent="0.2">
      <c r="A13" s="257"/>
      <c r="B13" s="289"/>
      <c r="C13" s="57"/>
      <c r="D13" s="108"/>
      <c r="E13" s="108"/>
      <c r="F13" s="108"/>
      <c r="G13" s="108"/>
      <c r="H13" s="108"/>
      <c r="I13" s="108"/>
      <c r="J13" s="108"/>
      <c r="K13" s="108"/>
      <c r="L13" s="293"/>
      <c r="M13" s="290"/>
    </row>
    <row r="14" spans="1:13" x14ac:dyDescent="0.2">
      <c r="A14" s="257"/>
      <c r="B14" s="289"/>
      <c r="C14" s="57"/>
      <c r="D14" s="108"/>
      <c r="E14" s="108"/>
      <c r="F14" s="108"/>
      <c r="G14" s="108"/>
      <c r="H14" s="108"/>
      <c r="I14" s="108"/>
      <c r="J14" s="108"/>
      <c r="K14" s="108"/>
      <c r="L14" s="293"/>
      <c r="M14" s="290"/>
    </row>
    <row r="15" spans="1:13" x14ac:dyDescent="0.2">
      <c r="A15" s="257"/>
      <c r="B15" s="289"/>
      <c r="C15" s="57"/>
      <c r="D15" s="108"/>
      <c r="E15" s="108"/>
      <c r="F15" s="108"/>
      <c r="G15" s="108"/>
      <c r="H15" s="108"/>
      <c r="I15" s="108"/>
      <c r="J15" s="108"/>
      <c r="K15" s="108"/>
      <c r="L15" s="293"/>
      <c r="M15" s="290"/>
    </row>
    <row r="16" spans="1:13" x14ac:dyDescent="0.2">
      <c r="A16" s="257"/>
      <c r="B16" s="289"/>
      <c r="C16" s="57"/>
      <c r="D16" s="108"/>
      <c r="E16" s="108"/>
      <c r="F16" s="108"/>
      <c r="G16" s="108"/>
      <c r="H16" s="108"/>
      <c r="I16" s="108"/>
      <c r="J16" s="108"/>
      <c r="K16" s="108"/>
      <c r="L16" s="293"/>
      <c r="M16" s="290"/>
    </row>
    <row r="17" spans="1:13" x14ac:dyDescent="0.2">
      <c r="A17" s="257"/>
      <c r="B17" s="289"/>
      <c r="C17" s="57"/>
      <c r="D17" s="108"/>
      <c r="E17" s="108"/>
      <c r="F17" s="108"/>
      <c r="G17" s="108"/>
      <c r="H17" s="108"/>
      <c r="I17" s="108"/>
      <c r="J17" s="108"/>
      <c r="K17" s="108"/>
      <c r="L17" s="293"/>
      <c r="M17" s="290"/>
    </row>
    <row r="18" spans="1:13" x14ac:dyDescent="0.2">
      <c r="A18" s="257"/>
      <c r="B18" s="289"/>
      <c r="C18" s="57"/>
      <c r="D18" s="108"/>
      <c r="E18" s="108"/>
      <c r="F18" s="108"/>
      <c r="G18" s="108"/>
      <c r="H18" s="108"/>
      <c r="I18" s="108"/>
      <c r="J18" s="108"/>
      <c r="K18" s="108"/>
      <c r="L18" s="293"/>
      <c r="M18" s="290"/>
    </row>
    <row r="19" spans="1:13" x14ac:dyDescent="0.2">
      <c r="A19" s="257"/>
      <c r="B19" s="289"/>
      <c r="C19" s="57"/>
      <c r="D19" s="108"/>
      <c r="E19" s="108"/>
      <c r="F19" s="108"/>
      <c r="G19" s="108"/>
      <c r="H19" s="108"/>
      <c r="I19" s="108"/>
      <c r="J19" s="108"/>
      <c r="K19" s="108"/>
      <c r="L19" s="293"/>
      <c r="M19" s="290"/>
    </row>
    <row r="20" spans="1:13" x14ac:dyDescent="0.2">
      <c r="A20" s="257"/>
      <c r="B20" s="289"/>
      <c r="C20" s="57"/>
      <c r="D20" s="108"/>
      <c r="E20" s="108"/>
      <c r="F20" s="108"/>
      <c r="G20" s="108"/>
      <c r="H20" s="108"/>
      <c r="I20" s="108"/>
      <c r="J20" s="108"/>
      <c r="K20" s="108"/>
      <c r="L20" s="293"/>
      <c r="M20" s="290"/>
    </row>
    <row r="21" spans="1:13" x14ac:dyDescent="0.2">
      <c r="A21" s="257"/>
      <c r="B21" s="289"/>
      <c r="C21" s="57"/>
      <c r="D21" s="108"/>
      <c r="E21" s="108"/>
      <c r="F21" s="108"/>
      <c r="G21" s="108"/>
      <c r="H21" s="108"/>
      <c r="I21" s="108"/>
      <c r="J21" s="108"/>
      <c r="K21" s="108"/>
      <c r="L21" s="293"/>
      <c r="M21" s="290"/>
    </row>
    <row r="22" spans="1:13" x14ac:dyDescent="0.2">
      <c r="A22" s="257"/>
      <c r="B22" s="289"/>
      <c r="C22" s="57"/>
      <c r="D22" s="108"/>
      <c r="E22" s="108"/>
      <c r="F22" s="108"/>
      <c r="G22" s="108"/>
      <c r="H22" s="108"/>
      <c r="I22" s="108"/>
      <c r="J22" s="108"/>
      <c r="K22" s="108"/>
      <c r="L22" s="293"/>
      <c r="M22" s="290"/>
    </row>
    <row r="23" spans="1:13" x14ac:dyDescent="0.2">
      <c r="A23" s="257"/>
      <c r="B23" s="289"/>
      <c r="C23" s="57"/>
      <c r="D23" s="108"/>
      <c r="E23" s="108"/>
      <c r="F23" s="108"/>
      <c r="G23" s="108"/>
      <c r="H23" s="108"/>
      <c r="I23" s="108"/>
      <c r="J23" s="108"/>
      <c r="K23" s="108"/>
      <c r="L23" s="293"/>
      <c r="M23" s="290"/>
    </row>
    <row r="24" spans="1:13" x14ac:dyDescent="0.2">
      <c r="A24" s="257"/>
      <c r="B24" s="289"/>
      <c r="C24" s="57"/>
      <c r="D24" s="108"/>
      <c r="E24" s="108"/>
      <c r="F24" s="108"/>
      <c r="G24" s="108"/>
      <c r="H24" s="108"/>
      <c r="I24" s="108"/>
      <c r="J24" s="108"/>
      <c r="K24" s="108"/>
      <c r="L24" s="293"/>
      <c r="M24" s="290"/>
    </row>
    <row r="25" spans="1:13" x14ac:dyDescent="0.2">
      <c r="A25" s="257"/>
      <c r="B25" s="289"/>
      <c r="C25" s="57"/>
      <c r="D25" s="108"/>
      <c r="E25" s="108"/>
      <c r="F25" s="108"/>
      <c r="G25" s="108"/>
      <c r="H25" s="108"/>
      <c r="I25" s="108"/>
      <c r="J25" s="108"/>
      <c r="K25" s="108"/>
      <c r="L25" s="293"/>
      <c r="M25" s="290"/>
    </row>
    <row r="26" spans="1:13" x14ac:dyDescent="0.2">
      <c r="A26" s="257"/>
      <c r="B26" s="289"/>
      <c r="C26" s="57"/>
      <c r="D26" s="108"/>
      <c r="E26" s="108"/>
      <c r="F26" s="108"/>
      <c r="G26" s="108"/>
      <c r="H26" s="108"/>
      <c r="I26" s="108"/>
      <c r="J26" s="108"/>
      <c r="K26" s="108"/>
      <c r="L26" s="293"/>
      <c r="M26" s="290"/>
    </row>
    <row r="27" spans="1:13" x14ac:dyDescent="0.2">
      <c r="A27" s="257"/>
      <c r="B27" s="289"/>
      <c r="C27" s="57"/>
      <c r="D27" s="108"/>
      <c r="E27" s="108"/>
      <c r="F27" s="108"/>
      <c r="G27" s="108"/>
      <c r="H27" s="108"/>
      <c r="I27" s="108"/>
      <c r="J27" s="108"/>
      <c r="K27" s="108"/>
      <c r="L27" s="293"/>
      <c r="M27" s="290"/>
    </row>
    <row r="28" spans="1:13" x14ac:dyDescent="0.2">
      <c r="A28" s="257"/>
      <c r="B28" s="289"/>
      <c r="C28" s="57"/>
      <c r="D28" s="108"/>
      <c r="E28" s="108"/>
      <c r="F28" s="108"/>
      <c r="G28" s="108"/>
      <c r="H28" s="108"/>
      <c r="I28" s="108"/>
      <c r="J28" s="108"/>
      <c r="K28" s="108"/>
      <c r="L28" s="293"/>
      <c r="M28" s="290"/>
    </row>
    <row r="29" spans="1:13" x14ac:dyDescent="0.2">
      <c r="A29" s="257"/>
      <c r="B29" s="289"/>
      <c r="C29" s="57"/>
      <c r="D29" s="108"/>
      <c r="E29" s="108"/>
      <c r="F29" s="108"/>
      <c r="G29" s="108"/>
      <c r="H29" s="108"/>
      <c r="I29" s="108"/>
      <c r="J29" s="108"/>
      <c r="K29" s="108"/>
      <c r="L29" s="293"/>
      <c r="M29" s="290"/>
    </row>
    <row r="30" spans="1:13" x14ac:dyDescent="0.2">
      <c r="A30" s="257"/>
      <c r="B30" s="289"/>
      <c r="C30" s="57"/>
      <c r="D30" s="108"/>
      <c r="E30" s="108"/>
      <c r="F30" s="108"/>
      <c r="G30" s="108"/>
      <c r="H30" s="108"/>
      <c r="I30" s="108"/>
      <c r="J30" s="108"/>
      <c r="K30" s="108"/>
      <c r="L30" s="293"/>
      <c r="M30" s="290"/>
    </row>
    <row r="31" spans="1:13" x14ac:dyDescent="0.2">
      <c r="A31" s="257"/>
      <c r="B31" s="289"/>
      <c r="C31" s="57"/>
      <c r="D31" s="108"/>
      <c r="E31" s="108"/>
      <c r="F31" s="108"/>
      <c r="G31" s="108"/>
      <c r="H31" s="108"/>
      <c r="I31" s="108"/>
      <c r="J31" s="108"/>
      <c r="K31" s="108"/>
      <c r="L31" s="293"/>
      <c r="M31" s="290"/>
    </row>
    <row r="32" spans="1:13" x14ac:dyDescent="0.2">
      <c r="A32" s="257"/>
      <c r="B32" s="289"/>
      <c r="C32" s="57"/>
      <c r="D32" s="108"/>
      <c r="E32" s="108"/>
      <c r="F32" s="108"/>
      <c r="G32" s="108"/>
      <c r="H32" s="108"/>
      <c r="I32" s="108"/>
      <c r="J32" s="108"/>
      <c r="K32" s="108"/>
      <c r="L32" s="293"/>
      <c r="M32" s="290"/>
    </row>
    <row r="33" spans="1:13" x14ac:dyDescent="0.2">
      <c r="A33" s="257"/>
      <c r="B33" s="289"/>
      <c r="C33" s="57"/>
      <c r="D33" s="108"/>
      <c r="E33" s="108"/>
      <c r="F33" s="108"/>
      <c r="G33" s="108"/>
      <c r="H33" s="108"/>
      <c r="I33" s="108"/>
      <c r="J33" s="108"/>
      <c r="K33" s="108"/>
      <c r="L33" s="293"/>
      <c r="M33" s="290"/>
    </row>
    <row r="34" spans="1:13" x14ac:dyDescent="0.2">
      <c r="A34" s="257"/>
      <c r="B34" s="289"/>
      <c r="C34" s="57"/>
      <c r="D34" s="108"/>
      <c r="E34" s="108"/>
      <c r="F34" s="108"/>
      <c r="G34" s="108"/>
      <c r="H34" s="108"/>
      <c r="I34" s="108"/>
      <c r="J34" s="108"/>
      <c r="K34" s="108"/>
      <c r="L34" s="293"/>
      <c r="M34" s="290"/>
    </row>
    <row r="35" spans="1:13" x14ac:dyDescent="0.2">
      <c r="A35" s="257"/>
      <c r="B35" s="289"/>
      <c r="C35" s="57"/>
      <c r="D35" s="108"/>
      <c r="E35" s="108"/>
      <c r="F35" s="108"/>
      <c r="G35" s="108"/>
      <c r="H35" s="108"/>
      <c r="I35" s="108"/>
      <c r="J35" s="108"/>
      <c r="K35" s="108"/>
      <c r="L35" s="293"/>
      <c r="M35" s="290"/>
    </row>
    <row r="36" spans="1:13" x14ac:dyDescent="0.2">
      <c r="A36" s="257"/>
      <c r="B36" s="289"/>
      <c r="C36" s="57"/>
      <c r="D36" s="108"/>
      <c r="E36" s="108"/>
      <c r="F36" s="108"/>
      <c r="G36" s="108"/>
      <c r="H36" s="108"/>
      <c r="I36" s="108"/>
      <c r="J36" s="108"/>
      <c r="K36" s="108"/>
      <c r="L36" s="293"/>
      <c r="M36" s="290"/>
    </row>
    <row r="37" spans="1:13" x14ac:dyDescent="0.2">
      <c r="A37" s="257"/>
      <c r="B37" s="289"/>
      <c r="C37" s="57"/>
      <c r="D37" s="108"/>
      <c r="E37" s="108"/>
      <c r="F37" s="108"/>
      <c r="G37" s="108"/>
      <c r="H37" s="108"/>
      <c r="I37" s="108"/>
      <c r="J37" s="108"/>
      <c r="K37" s="108"/>
      <c r="L37" s="293"/>
      <c r="M37" s="290"/>
    </row>
    <row r="38" spans="1:13" x14ac:dyDescent="0.2">
      <c r="A38" s="257"/>
      <c r="B38" s="289"/>
      <c r="C38" s="57"/>
      <c r="D38" s="108"/>
      <c r="E38" s="108"/>
      <c r="F38" s="108"/>
      <c r="G38" s="108"/>
      <c r="H38" s="108"/>
      <c r="I38" s="108"/>
      <c r="J38" s="108"/>
      <c r="K38" s="108"/>
      <c r="L38" s="293"/>
      <c r="M38" s="290"/>
    </row>
    <row r="39" spans="1:13" x14ac:dyDescent="0.2">
      <c r="A39" s="257"/>
      <c r="B39" s="289"/>
      <c r="C39" s="57"/>
      <c r="D39" s="108"/>
      <c r="E39" s="108"/>
      <c r="F39" s="108"/>
      <c r="G39" s="108"/>
      <c r="H39" s="108"/>
      <c r="I39" s="108"/>
      <c r="J39" s="108"/>
      <c r="K39" s="108"/>
      <c r="L39" s="293"/>
      <c r="M39" s="290"/>
    </row>
    <row r="40" spans="1:13" x14ac:dyDescent="0.2">
      <c r="A40" s="257"/>
      <c r="B40" s="289"/>
      <c r="C40" s="57"/>
      <c r="D40" s="108"/>
      <c r="E40" s="108"/>
      <c r="F40" s="108"/>
      <c r="G40" s="108"/>
      <c r="H40" s="108"/>
      <c r="I40" s="108"/>
      <c r="J40" s="108"/>
      <c r="K40" s="108"/>
      <c r="L40" s="293"/>
      <c r="M40" s="290"/>
    </row>
    <row r="41" spans="1:13" x14ac:dyDescent="0.2">
      <c r="A41" s="257"/>
      <c r="B41" s="289"/>
      <c r="C41" s="57"/>
      <c r="D41" s="108"/>
      <c r="E41" s="108"/>
      <c r="F41" s="108"/>
      <c r="G41" s="108"/>
      <c r="H41" s="108"/>
      <c r="I41" s="108"/>
      <c r="J41" s="108"/>
      <c r="K41" s="108"/>
      <c r="L41" s="293"/>
      <c r="M41" s="290"/>
    </row>
    <row r="42" spans="1:13" x14ac:dyDescent="0.2">
      <c r="A42" s="257"/>
      <c r="B42" s="289"/>
      <c r="C42" s="57"/>
      <c r="D42" s="108"/>
      <c r="E42" s="108"/>
      <c r="F42" s="108"/>
      <c r="G42" s="108"/>
      <c r="H42" s="108"/>
      <c r="I42" s="108"/>
      <c r="J42" s="108"/>
      <c r="K42" s="108"/>
      <c r="L42" s="293"/>
      <c r="M42" s="290"/>
    </row>
    <row r="43" spans="1:13" x14ac:dyDescent="0.2">
      <c r="A43" s="257"/>
      <c r="B43" s="289"/>
      <c r="C43" s="57"/>
      <c r="D43" s="108"/>
      <c r="E43" s="108"/>
      <c r="F43" s="108"/>
      <c r="G43" s="108"/>
      <c r="H43" s="108"/>
      <c r="I43" s="108"/>
      <c r="J43" s="108"/>
      <c r="K43" s="108"/>
      <c r="L43" s="293"/>
      <c r="M43" s="290"/>
    </row>
    <row r="44" spans="1:13" x14ac:dyDescent="0.2">
      <c r="A44" s="257"/>
      <c r="B44" s="289"/>
      <c r="C44" s="57"/>
      <c r="D44" s="108"/>
      <c r="E44" s="108"/>
      <c r="F44" s="108"/>
      <c r="G44" s="108"/>
      <c r="H44" s="108"/>
      <c r="I44" s="108"/>
      <c r="J44" s="108"/>
      <c r="K44" s="108"/>
      <c r="L44" s="293"/>
      <c r="M44" s="290"/>
    </row>
    <row r="45" spans="1:13" x14ac:dyDescent="0.2">
      <c r="A45" s="257"/>
      <c r="B45" s="289"/>
      <c r="C45" s="57"/>
      <c r="D45" s="108"/>
      <c r="E45" s="108"/>
      <c r="F45" s="108"/>
      <c r="G45" s="108"/>
      <c r="H45" s="108"/>
      <c r="I45" s="108"/>
      <c r="J45" s="108"/>
      <c r="K45" s="108"/>
      <c r="L45" s="293"/>
      <c r="M45" s="290"/>
    </row>
    <row r="46" spans="1:13" x14ac:dyDescent="0.2">
      <c r="A46" s="257"/>
      <c r="B46" s="289"/>
      <c r="C46" s="57"/>
      <c r="D46" s="108"/>
      <c r="E46" s="108"/>
      <c r="F46" s="108"/>
      <c r="G46" s="108"/>
      <c r="H46" s="108"/>
      <c r="I46" s="108"/>
      <c r="J46" s="108"/>
      <c r="K46" s="108"/>
      <c r="L46" s="293"/>
      <c r="M46" s="290"/>
    </row>
    <row r="47" spans="1:13" x14ac:dyDescent="0.2">
      <c r="A47" s="257"/>
      <c r="B47" s="289"/>
      <c r="C47" s="57"/>
      <c r="D47" s="108"/>
      <c r="E47" s="108"/>
      <c r="F47" s="108"/>
      <c r="G47" s="108"/>
      <c r="H47" s="108"/>
      <c r="I47" s="108"/>
      <c r="J47" s="108"/>
      <c r="K47" s="108"/>
      <c r="L47" s="293"/>
      <c r="M47" s="290"/>
    </row>
    <row r="48" spans="1:13" x14ac:dyDescent="0.2">
      <c r="A48" s="257"/>
      <c r="B48" s="289"/>
      <c r="C48" s="57"/>
      <c r="D48" s="108"/>
      <c r="E48" s="108"/>
      <c r="F48" s="108"/>
      <c r="G48" s="108"/>
      <c r="H48" s="108"/>
      <c r="I48" s="108"/>
      <c r="J48" s="108"/>
      <c r="K48" s="108"/>
      <c r="L48" s="293"/>
      <c r="M48" s="290"/>
    </row>
    <row r="49" spans="1:13" x14ac:dyDescent="0.2">
      <c r="A49" s="257"/>
      <c r="B49" s="289"/>
      <c r="C49" s="57"/>
      <c r="D49" s="108"/>
      <c r="E49" s="108"/>
      <c r="F49" s="108"/>
      <c r="G49" s="108"/>
      <c r="H49" s="108"/>
      <c r="I49" s="108"/>
      <c r="J49" s="108"/>
      <c r="K49" s="108"/>
      <c r="L49" s="293"/>
      <c r="M49" s="290"/>
    </row>
    <row r="50" spans="1:13" x14ac:dyDescent="0.2">
      <c r="A50" s="257"/>
      <c r="B50" s="289"/>
      <c r="C50" s="57"/>
      <c r="D50" s="108"/>
      <c r="E50" s="108"/>
      <c r="F50" s="108"/>
      <c r="G50" s="108"/>
      <c r="H50" s="108"/>
      <c r="I50" s="108"/>
      <c r="J50" s="108"/>
      <c r="K50" s="108"/>
      <c r="L50" s="293"/>
      <c r="M50" s="290"/>
    </row>
    <row r="51" spans="1:13" x14ac:dyDescent="0.2">
      <c r="A51" s="257"/>
      <c r="B51" s="289"/>
      <c r="C51" s="57"/>
      <c r="D51" s="108"/>
      <c r="E51" s="108"/>
      <c r="F51" s="108"/>
      <c r="G51" s="108"/>
      <c r="H51" s="108"/>
      <c r="I51" s="108"/>
      <c r="J51" s="108"/>
      <c r="K51" s="108"/>
      <c r="L51" s="293"/>
      <c r="M51" s="290"/>
    </row>
    <row r="52" spans="1:13" x14ac:dyDescent="0.2">
      <c r="A52" s="257"/>
      <c r="B52" s="289"/>
      <c r="C52" s="57"/>
      <c r="D52" s="108"/>
      <c r="E52" s="108"/>
      <c r="F52" s="108"/>
      <c r="G52" s="108"/>
      <c r="H52" s="108"/>
      <c r="I52" s="108"/>
      <c r="J52" s="108"/>
      <c r="K52" s="108"/>
      <c r="L52" s="293"/>
      <c r="M52" s="290"/>
    </row>
    <row r="53" spans="1:13" x14ac:dyDescent="0.2">
      <c r="A53" s="257"/>
      <c r="B53" s="289"/>
      <c r="C53" s="57"/>
      <c r="D53" s="108"/>
      <c r="E53" s="108"/>
      <c r="F53" s="108"/>
      <c r="G53" s="108"/>
      <c r="H53" s="108"/>
      <c r="I53" s="108"/>
      <c r="J53" s="108"/>
      <c r="K53" s="108"/>
      <c r="L53" s="293"/>
      <c r="M53" s="290"/>
    </row>
    <row r="54" spans="1:13" x14ac:dyDescent="0.2">
      <c r="A54" s="257"/>
      <c r="B54" s="289"/>
      <c r="C54" s="57"/>
      <c r="D54" s="108"/>
      <c r="E54" s="108"/>
      <c r="F54" s="108"/>
      <c r="G54" s="108"/>
      <c r="H54" s="108"/>
      <c r="I54" s="108"/>
      <c r="J54" s="108"/>
      <c r="K54" s="108"/>
      <c r="L54" s="293"/>
      <c r="M54" s="290"/>
    </row>
    <row r="55" spans="1:13" x14ac:dyDescent="0.2">
      <c r="A55" s="257"/>
      <c r="B55" s="289"/>
      <c r="C55" s="57"/>
      <c r="D55" s="108"/>
      <c r="E55" s="108"/>
      <c r="F55" s="108"/>
      <c r="G55" s="108"/>
      <c r="H55" s="108"/>
      <c r="I55" s="108"/>
      <c r="J55" s="108"/>
      <c r="K55" s="108"/>
      <c r="L55" s="293"/>
      <c r="M55" s="290"/>
    </row>
    <row r="56" spans="1:13" x14ac:dyDescent="0.2">
      <c r="A56" s="257"/>
      <c r="B56" s="289"/>
      <c r="C56" s="57"/>
      <c r="D56" s="108"/>
      <c r="E56" s="108"/>
      <c r="F56" s="108"/>
      <c r="G56" s="108"/>
      <c r="H56" s="108"/>
      <c r="I56" s="108"/>
      <c r="J56" s="108"/>
      <c r="K56" s="108"/>
      <c r="L56" s="293"/>
      <c r="M56" s="290"/>
    </row>
    <row r="57" spans="1:13" x14ac:dyDescent="0.2">
      <c r="A57" s="257"/>
      <c r="B57" s="289"/>
      <c r="C57" s="57"/>
      <c r="D57" s="108"/>
      <c r="E57" s="108"/>
      <c r="F57" s="108"/>
      <c r="G57" s="108"/>
      <c r="H57" s="108"/>
      <c r="I57" s="108"/>
      <c r="J57" s="108"/>
      <c r="K57" s="108"/>
      <c r="L57" s="293"/>
      <c r="M57" s="290"/>
    </row>
    <row r="58" spans="1:13" x14ac:dyDescent="0.2">
      <c r="A58" s="257"/>
      <c r="B58" s="289"/>
      <c r="C58" s="57"/>
      <c r="D58" s="108"/>
      <c r="E58" s="108"/>
      <c r="F58" s="108"/>
      <c r="G58" s="108"/>
      <c r="H58" s="108"/>
      <c r="I58" s="108"/>
      <c r="J58" s="108"/>
      <c r="K58" s="108"/>
      <c r="L58" s="293"/>
      <c r="M58" s="290"/>
    </row>
    <row r="59" spans="1:13" x14ac:dyDescent="0.2">
      <c r="A59" s="257"/>
      <c r="B59" s="289"/>
      <c r="C59" s="57"/>
      <c r="D59" s="108"/>
      <c r="E59" s="108"/>
      <c r="F59" s="108"/>
      <c r="G59" s="108"/>
      <c r="H59" s="108"/>
      <c r="I59" s="108"/>
      <c r="J59" s="108"/>
      <c r="K59" s="108"/>
      <c r="L59" s="293"/>
      <c r="M59" s="290"/>
    </row>
    <row r="60" spans="1:13" x14ac:dyDescent="0.2">
      <c r="A60" s="257"/>
      <c r="B60" s="289"/>
      <c r="C60" s="57"/>
      <c r="D60" s="108"/>
      <c r="E60" s="108"/>
      <c r="F60" s="108"/>
      <c r="G60" s="108"/>
      <c r="H60" s="108"/>
      <c r="I60" s="108"/>
      <c r="J60" s="108"/>
      <c r="K60" s="108"/>
      <c r="L60" s="293"/>
      <c r="M60" s="290"/>
    </row>
    <row r="61" spans="1:13" x14ac:dyDescent="0.2">
      <c r="A61" s="257"/>
      <c r="B61" s="289"/>
      <c r="C61" s="57"/>
      <c r="D61" s="108"/>
      <c r="E61" s="108"/>
      <c r="F61" s="108"/>
      <c r="G61" s="108"/>
      <c r="H61" s="108"/>
      <c r="I61" s="108"/>
      <c r="J61" s="108"/>
      <c r="K61" s="108"/>
      <c r="L61" s="293"/>
      <c r="M61" s="290"/>
    </row>
    <row r="62" spans="1:13" x14ac:dyDescent="0.2">
      <c r="A62" s="257"/>
      <c r="B62" s="289"/>
      <c r="C62" s="57"/>
      <c r="D62" s="108"/>
      <c r="E62" s="108"/>
      <c r="F62" s="108"/>
      <c r="G62" s="108"/>
      <c r="H62" s="108"/>
      <c r="I62" s="108"/>
      <c r="J62" s="108"/>
      <c r="K62" s="108"/>
      <c r="L62" s="293"/>
      <c r="M62" s="290"/>
    </row>
    <row r="63" spans="1:13" x14ac:dyDescent="0.2">
      <c r="A63" s="257"/>
      <c r="B63" s="289"/>
      <c r="C63" s="57"/>
      <c r="D63" s="108"/>
      <c r="E63" s="108"/>
      <c r="F63" s="108"/>
      <c r="G63" s="108"/>
      <c r="H63" s="108"/>
      <c r="I63" s="108"/>
      <c r="J63" s="108"/>
      <c r="K63" s="108"/>
      <c r="L63" s="293"/>
      <c r="M63" s="290"/>
    </row>
    <row r="64" spans="1:13" x14ac:dyDescent="0.2">
      <c r="A64" s="257"/>
      <c r="B64" s="289"/>
      <c r="C64" s="57"/>
      <c r="D64" s="108"/>
      <c r="E64" s="108"/>
      <c r="F64" s="108"/>
      <c r="G64" s="108"/>
      <c r="H64" s="108"/>
      <c r="I64" s="108"/>
      <c r="J64" s="108"/>
      <c r="K64" s="108"/>
      <c r="L64" s="293"/>
      <c r="M64" s="290"/>
    </row>
    <row r="65" spans="1:13" x14ac:dyDescent="0.2">
      <c r="A65" s="257"/>
      <c r="B65" s="289"/>
      <c r="C65" s="57"/>
      <c r="D65" s="108"/>
      <c r="E65" s="108"/>
      <c r="F65" s="108"/>
      <c r="G65" s="108"/>
      <c r="H65" s="108"/>
      <c r="I65" s="108"/>
      <c r="J65" s="108"/>
      <c r="K65" s="108"/>
      <c r="L65" s="293"/>
      <c r="M65" s="290"/>
    </row>
    <row r="66" spans="1:13" x14ac:dyDescent="0.2">
      <c r="A66" s="257"/>
      <c r="B66" s="289"/>
      <c r="C66" s="57"/>
      <c r="D66" s="108"/>
      <c r="E66" s="108"/>
      <c r="F66" s="108"/>
      <c r="G66" s="108"/>
      <c r="H66" s="108"/>
      <c r="I66" s="108"/>
      <c r="J66" s="108"/>
      <c r="K66" s="108"/>
      <c r="L66" s="293"/>
      <c r="M66" s="290"/>
    </row>
    <row r="67" spans="1:13" x14ac:dyDescent="0.2">
      <c r="A67" s="257"/>
      <c r="B67" s="289"/>
      <c r="C67" s="57"/>
      <c r="D67" s="108"/>
      <c r="E67" s="108"/>
      <c r="F67" s="108"/>
      <c r="G67" s="108"/>
      <c r="H67" s="108"/>
      <c r="I67" s="108"/>
      <c r="J67" s="108"/>
      <c r="K67" s="108"/>
      <c r="L67" s="293"/>
      <c r="M67" s="290"/>
    </row>
    <row r="68" spans="1:13" x14ac:dyDescent="0.2">
      <c r="A68" s="257"/>
      <c r="B68" s="289"/>
      <c r="C68" s="57"/>
      <c r="D68" s="108"/>
      <c r="E68" s="108"/>
      <c r="F68" s="108"/>
      <c r="G68" s="108"/>
      <c r="H68" s="108"/>
      <c r="I68" s="108"/>
      <c r="J68" s="108"/>
      <c r="K68" s="108"/>
      <c r="L68" s="293"/>
      <c r="M68" s="290"/>
    </row>
    <row r="69" spans="1:13" x14ac:dyDescent="0.2">
      <c r="A69" s="257"/>
      <c r="B69" s="289"/>
      <c r="C69" s="57"/>
      <c r="D69" s="108"/>
      <c r="E69" s="108"/>
      <c r="F69" s="108"/>
      <c r="G69" s="108"/>
      <c r="H69" s="108"/>
      <c r="I69" s="108"/>
      <c r="J69" s="108"/>
      <c r="K69" s="108"/>
      <c r="L69" s="293"/>
      <c r="M69" s="290"/>
    </row>
    <row r="70" spans="1:13" x14ac:dyDescent="0.2">
      <c r="A70" s="257"/>
      <c r="B70" s="289"/>
      <c r="C70" s="57"/>
      <c r="D70" s="108"/>
      <c r="E70" s="108"/>
      <c r="F70" s="108"/>
      <c r="G70" s="108"/>
      <c r="H70" s="108"/>
      <c r="I70" s="108"/>
      <c r="J70" s="108"/>
      <c r="K70" s="108"/>
      <c r="L70" s="293"/>
      <c r="M70" s="290"/>
    </row>
    <row r="71" spans="1:13" x14ac:dyDescent="0.2">
      <c r="A71" s="257"/>
      <c r="B71" s="289"/>
      <c r="C71" s="57"/>
      <c r="D71" s="108"/>
      <c r="E71" s="108"/>
      <c r="F71" s="108"/>
      <c r="G71" s="108"/>
      <c r="H71" s="108"/>
      <c r="I71" s="108"/>
      <c r="J71" s="108"/>
      <c r="K71" s="108"/>
      <c r="L71" s="293"/>
      <c r="M71" s="290"/>
    </row>
    <row r="72" spans="1:13" x14ac:dyDescent="0.2">
      <c r="A72" s="257"/>
      <c r="B72" s="289"/>
      <c r="C72" s="57"/>
      <c r="D72" s="108"/>
      <c r="E72" s="108"/>
      <c r="F72" s="108"/>
      <c r="G72" s="108"/>
      <c r="H72" s="108"/>
      <c r="I72" s="108"/>
      <c r="J72" s="108"/>
      <c r="K72" s="108"/>
      <c r="L72" s="293"/>
      <c r="M72" s="290"/>
    </row>
    <row r="73" spans="1:13" x14ac:dyDescent="0.2">
      <c r="A73" s="257"/>
      <c r="B73" s="289"/>
      <c r="C73" s="57"/>
      <c r="D73" s="108"/>
      <c r="E73" s="108"/>
      <c r="F73" s="108"/>
      <c r="G73" s="108"/>
      <c r="H73" s="108"/>
      <c r="I73" s="108"/>
      <c r="J73" s="108"/>
      <c r="K73" s="108"/>
      <c r="L73" s="293"/>
      <c r="M73" s="290"/>
    </row>
    <row r="74" spans="1:13" x14ac:dyDescent="0.2">
      <c r="A74" s="257"/>
      <c r="B74" s="289"/>
      <c r="C74" s="57"/>
      <c r="D74" s="108"/>
      <c r="E74" s="108"/>
      <c r="F74" s="108"/>
      <c r="G74" s="108"/>
      <c r="H74" s="108"/>
      <c r="I74" s="108"/>
      <c r="J74" s="108"/>
      <c r="K74" s="108"/>
      <c r="L74" s="293"/>
      <c r="M74" s="290"/>
    </row>
    <row r="75" spans="1:13" x14ac:dyDescent="0.2">
      <c r="A75" s="257"/>
      <c r="B75" s="289"/>
      <c r="C75" s="57"/>
      <c r="D75" s="108"/>
      <c r="E75" s="108"/>
      <c r="F75" s="108"/>
      <c r="G75" s="108"/>
      <c r="H75" s="108"/>
      <c r="I75" s="108"/>
      <c r="J75" s="108"/>
      <c r="K75" s="108"/>
      <c r="L75" s="293"/>
      <c r="M75" s="290"/>
    </row>
    <row r="76" spans="1:13" x14ac:dyDescent="0.2">
      <c r="A76" s="257"/>
      <c r="B76" s="289"/>
      <c r="C76" s="57"/>
      <c r="D76" s="108"/>
      <c r="E76" s="108"/>
      <c r="F76" s="108"/>
      <c r="G76" s="108"/>
      <c r="H76" s="108"/>
      <c r="I76" s="108"/>
      <c r="J76" s="108"/>
      <c r="K76" s="108"/>
      <c r="L76" s="293"/>
      <c r="M76" s="290"/>
    </row>
    <row r="77" spans="1:13" x14ac:dyDescent="0.2">
      <c r="A77" s="257"/>
      <c r="B77" s="289"/>
      <c r="C77" s="57"/>
      <c r="D77" s="108"/>
      <c r="E77" s="108"/>
      <c r="F77" s="108"/>
      <c r="G77" s="108"/>
      <c r="H77" s="108"/>
      <c r="I77" s="108"/>
      <c r="J77" s="108"/>
      <c r="K77" s="108"/>
      <c r="L77" s="293"/>
      <c r="M77" s="290"/>
    </row>
    <row r="78" spans="1:13" x14ac:dyDescent="0.2">
      <c r="A78" s="257"/>
      <c r="B78" s="289"/>
      <c r="C78" s="57"/>
      <c r="D78" s="108"/>
      <c r="E78" s="108"/>
      <c r="F78" s="108"/>
      <c r="G78" s="108"/>
      <c r="H78" s="108"/>
      <c r="I78" s="108"/>
      <c r="J78" s="108"/>
      <c r="K78" s="108"/>
      <c r="L78" s="293"/>
      <c r="M78" s="290"/>
    </row>
    <row r="79" spans="1:13" x14ac:dyDescent="0.2">
      <c r="A79" s="257"/>
      <c r="B79" s="289"/>
      <c r="C79" s="57"/>
      <c r="D79" s="108"/>
      <c r="E79" s="108"/>
      <c r="F79" s="108"/>
      <c r="G79" s="108"/>
      <c r="H79" s="108"/>
      <c r="I79" s="108"/>
      <c r="J79" s="108"/>
      <c r="K79" s="108"/>
      <c r="L79" s="293"/>
      <c r="M79" s="290"/>
    </row>
    <row r="80" spans="1:13" x14ac:dyDescent="0.2">
      <c r="A80" s="257"/>
      <c r="B80" s="289"/>
      <c r="C80" s="57"/>
      <c r="D80" s="108"/>
      <c r="E80" s="108"/>
      <c r="F80" s="108"/>
      <c r="G80" s="108"/>
      <c r="H80" s="108"/>
      <c r="I80" s="108"/>
      <c r="J80" s="108"/>
      <c r="K80" s="108"/>
      <c r="L80" s="293"/>
      <c r="M80" s="290"/>
    </row>
    <row r="81" spans="1:13" x14ac:dyDescent="0.2">
      <c r="A81" s="257"/>
      <c r="B81" s="289"/>
      <c r="C81" s="57"/>
      <c r="D81" s="108"/>
      <c r="E81" s="108"/>
      <c r="F81" s="108"/>
      <c r="G81" s="108"/>
      <c r="H81" s="108"/>
      <c r="I81" s="108"/>
      <c r="J81" s="108"/>
      <c r="K81" s="108"/>
      <c r="L81" s="293"/>
      <c r="M81" s="290"/>
    </row>
    <row r="82" spans="1:13" x14ac:dyDescent="0.2">
      <c r="A82" s="257"/>
      <c r="B82" s="289"/>
      <c r="C82" s="57"/>
      <c r="D82" s="108"/>
      <c r="E82" s="108"/>
      <c r="F82" s="108"/>
      <c r="G82" s="108"/>
      <c r="H82" s="108"/>
      <c r="I82" s="108"/>
      <c r="J82" s="108"/>
      <c r="K82" s="108"/>
      <c r="L82" s="293"/>
      <c r="M82" s="290"/>
    </row>
    <row r="83" spans="1:13" x14ac:dyDescent="0.2">
      <c r="A83" s="257"/>
      <c r="B83" s="289"/>
      <c r="C83" s="57"/>
      <c r="D83" s="108"/>
      <c r="E83" s="108"/>
      <c r="F83" s="108"/>
      <c r="G83" s="108"/>
      <c r="H83" s="108"/>
      <c r="I83" s="108"/>
      <c r="J83" s="108"/>
      <c r="K83" s="108"/>
      <c r="L83" s="293"/>
      <c r="M83" s="290"/>
    </row>
    <row r="84" spans="1:13" x14ac:dyDescent="0.2">
      <c r="A84" s="257"/>
      <c r="B84" s="289"/>
      <c r="C84" s="57"/>
      <c r="D84" s="108"/>
      <c r="E84" s="108"/>
      <c r="F84" s="108"/>
      <c r="G84" s="108"/>
      <c r="H84" s="108"/>
      <c r="I84" s="108"/>
      <c r="J84" s="108"/>
      <c r="K84" s="108"/>
      <c r="L84" s="293"/>
      <c r="M84" s="290"/>
    </row>
    <row r="85" spans="1:13" x14ac:dyDescent="0.2">
      <c r="A85" s="257"/>
      <c r="B85" s="289"/>
      <c r="C85" s="57"/>
      <c r="D85" s="108"/>
      <c r="E85" s="108"/>
      <c r="F85" s="108"/>
      <c r="G85" s="108"/>
      <c r="H85" s="108"/>
      <c r="I85" s="108"/>
      <c r="J85" s="108"/>
      <c r="K85" s="108"/>
      <c r="L85" s="293"/>
      <c r="M85" s="290"/>
    </row>
    <row r="86" spans="1:13" x14ac:dyDescent="0.2">
      <c r="A86" s="257"/>
      <c r="B86" s="289"/>
      <c r="C86" s="57"/>
      <c r="D86" s="108"/>
      <c r="E86" s="108"/>
      <c r="F86" s="108"/>
      <c r="G86" s="108"/>
      <c r="H86" s="108"/>
      <c r="I86" s="108"/>
      <c r="J86" s="108"/>
      <c r="K86" s="108"/>
      <c r="L86" s="293"/>
      <c r="M86" s="290"/>
    </row>
    <row r="87" spans="1:13" x14ac:dyDescent="0.2">
      <c r="A87" s="257"/>
      <c r="B87" s="289"/>
      <c r="C87" s="57"/>
      <c r="D87" s="108"/>
      <c r="E87" s="108"/>
      <c r="F87" s="108"/>
      <c r="G87" s="108"/>
      <c r="H87" s="108"/>
      <c r="I87" s="108"/>
      <c r="J87" s="108"/>
      <c r="K87" s="108"/>
      <c r="L87" s="293"/>
      <c r="M87" s="290"/>
    </row>
    <row r="88" spans="1:13" x14ac:dyDescent="0.2">
      <c r="A88" s="257"/>
      <c r="B88" s="289"/>
      <c r="C88" s="57"/>
      <c r="D88" s="108"/>
      <c r="E88" s="108"/>
      <c r="F88" s="108"/>
      <c r="G88" s="108"/>
      <c r="H88" s="108"/>
      <c r="I88" s="108"/>
      <c r="J88" s="108"/>
      <c r="K88" s="108"/>
      <c r="L88" s="293"/>
      <c r="M88" s="290"/>
    </row>
    <row r="89" spans="1:13" x14ac:dyDescent="0.2">
      <c r="A89" s="257"/>
      <c r="B89" s="289"/>
      <c r="C89" s="57"/>
      <c r="D89" s="108"/>
      <c r="E89" s="108"/>
      <c r="F89" s="108"/>
      <c r="G89" s="108"/>
      <c r="H89" s="108"/>
      <c r="I89" s="108"/>
      <c r="J89" s="108"/>
      <c r="K89" s="108"/>
      <c r="L89" s="293"/>
      <c r="M89" s="290"/>
    </row>
    <row r="90" spans="1:13" x14ac:dyDescent="0.2">
      <c r="A90" s="257"/>
      <c r="B90" s="289"/>
      <c r="C90" s="57"/>
      <c r="D90" s="108"/>
      <c r="E90" s="108"/>
      <c r="F90" s="108"/>
      <c r="G90" s="108"/>
      <c r="H90" s="108"/>
      <c r="I90" s="108"/>
      <c r="J90" s="108"/>
      <c r="K90" s="108"/>
      <c r="L90" s="293"/>
      <c r="M90" s="290"/>
    </row>
    <row r="91" spans="1:13" x14ac:dyDescent="0.2">
      <c r="A91" s="257"/>
      <c r="B91" s="289"/>
      <c r="C91" s="57"/>
      <c r="D91" s="108"/>
      <c r="E91" s="108"/>
      <c r="F91" s="108"/>
      <c r="G91" s="108"/>
      <c r="H91" s="108"/>
      <c r="I91" s="108"/>
      <c r="J91" s="108"/>
      <c r="K91" s="108"/>
      <c r="L91" s="293"/>
      <c r="M91" s="290"/>
    </row>
    <row r="92" spans="1:13" x14ac:dyDescent="0.2">
      <c r="A92" s="257"/>
      <c r="B92" s="289"/>
      <c r="C92" s="57"/>
      <c r="D92" s="108"/>
      <c r="E92" s="108"/>
      <c r="F92" s="108"/>
      <c r="G92" s="108"/>
      <c r="H92" s="108"/>
      <c r="I92" s="108"/>
      <c r="J92" s="108"/>
      <c r="K92" s="108"/>
      <c r="L92" s="293"/>
      <c r="M92" s="290"/>
    </row>
    <row r="93" spans="1:13" x14ac:dyDescent="0.2">
      <c r="A93" s="257"/>
      <c r="B93" s="289"/>
      <c r="C93" s="57"/>
      <c r="D93" s="108"/>
      <c r="E93" s="108"/>
      <c r="F93" s="108"/>
      <c r="G93" s="108"/>
      <c r="H93" s="108"/>
      <c r="I93" s="108"/>
      <c r="J93" s="108"/>
      <c r="K93" s="108"/>
      <c r="L93" s="293"/>
      <c r="M93" s="290"/>
    </row>
    <row r="94" spans="1:13" x14ac:dyDescent="0.2">
      <c r="A94" s="257"/>
      <c r="B94" s="289"/>
      <c r="C94" s="57"/>
      <c r="D94" s="108"/>
      <c r="E94" s="108"/>
      <c r="F94" s="108"/>
      <c r="G94" s="108"/>
      <c r="H94" s="108"/>
      <c r="I94" s="108"/>
      <c r="J94" s="108"/>
      <c r="K94" s="108"/>
      <c r="L94" s="293"/>
      <c r="M94" s="290"/>
    </row>
    <row r="95" spans="1:13" x14ac:dyDescent="0.2">
      <c r="A95" s="257"/>
      <c r="B95" s="289"/>
      <c r="C95" s="57"/>
      <c r="D95" s="108"/>
      <c r="E95" s="108"/>
      <c r="F95" s="108"/>
      <c r="G95" s="108"/>
      <c r="H95" s="108"/>
      <c r="I95" s="108"/>
      <c r="J95" s="108"/>
      <c r="K95" s="108"/>
      <c r="L95" s="293"/>
      <c r="M95" s="290"/>
    </row>
    <row r="96" spans="1:13" x14ac:dyDescent="0.2">
      <c r="A96" s="257"/>
      <c r="B96" s="289"/>
      <c r="C96" s="57"/>
      <c r="D96" s="108"/>
      <c r="E96" s="108"/>
      <c r="F96" s="108"/>
      <c r="G96" s="108"/>
      <c r="H96" s="108"/>
      <c r="I96" s="108"/>
      <c r="J96" s="108"/>
      <c r="K96" s="108"/>
      <c r="L96" s="293"/>
      <c r="M96" s="290"/>
    </row>
    <row r="97" spans="1:13" x14ac:dyDescent="0.2">
      <c r="A97" s="257"/>
      <c r="B97" s="289"/>
      <c r="C97" s="57"/>
      <c r="D97" s="108"/>
      <c r="E97" s="108"/>
      <c r="F97" s="108"/>
      <c r="G97" s="108"/>
      <c r="H97" s="108"/>
      <c r="I97" s="108"/>
      <c r="J97" s="108"/>
      <c r="K97" s="108"/>
      <c r="L97" s="293"/>
      <c r="M97" s="290"/>
    </row>
    <row r="98" spans="1:13" x14ac:dyDescent="0.2">
      <c r="A98" s="257"/>
      <c r="B98" s="289"/>
      <c r="C98" s="57"/>
      <c r="D98" s="108"/>
      <c r="E98" s="108"/>
      <c r="F98" s="108"/>
      <c r="G98" s="108"/>
      <c r="H98" s="108"/>
      <c r="I98" s="108"/>
      <c r="J98" s="108"/>
      <c r="K98" s="108"/>
      <c r="L98" s="293"/>
      <c r="M98" s="290"/>
    </row>
    <row r="99" spans="1:13" x14ac:dyDescent="0.2">
      <c r="A99" s="257"/>
      <c r="B99" s="289"/>
      <c r="C99" s="57"/>
      <c r="D99" s="108"/>
      <c r="E99" s="108"/>
      <c r="F99" s="108"/>
      <c r="G99" s="108"/>
      <c r="H99" s="108"/>
      <c r="I99" s="108"/>
      <c r="J99" s="108"/>
      <c r="K99" s="108"/>
      <c r="L99" s="293"/>
      <c r="M99" s="290"/>
    </row>
    <row r="100" spans="1:13" x14ac:dyDescent="0.2">
      <c r="A100" s="257"/>
      <c r="B100" s="289"/>
      <c r="C100" s="57"/>
      <c r="D100" s="108"/>
      <c r="E100" s="108"/>
      <c r="F100" s="108"/>
      <c r="G100" s="108"/>
      <c r="H100" s="108"/>
      <c r="I100" s="108"/>
      <c r="J100" s="108"/>
      <c r="K100" s="108"/>
      <c r="L100" s="293"/>
      <c r="M100" s="290"/>
    </row>
    <row r="101" spans="1:13" x14ac:dyDescent="0.2">
      <c r="A101" s="257"/>
      <c r="B101" s="289"/>
      <c r="C101" s="57"/>
      <c r="D101" s="108"/>
      <c r="E101" s="108"/>
      <c r="F101" s="108"/>
      <c r="G101" s="108"/>
      <c r="H101" s="108"/>
      <c r="I101" s="108"/>
      <c r="J101" s="108"/>
      <c r="K101" s="108"/>
      <c r="L101" s="293"/>
      <c r="M101" s="290"/>
    </row>
    <row r="102" spans="1:13" x14ac:dyDescent="0.2">
      <c r="A102" s="257"/>
      <c r="B102" s="289"/>
      <c r="C102" s="57"/>
      <c r="D102" s="108"/>
      <c r="E102" s="108"/>
      <c r="F102" s="108"/>
      <c r="G102" s="108"/>
      <c r="H102" s="108"/>
      <c r="I102" s="108"/>
      <c r="J102" s="108"/>
      <c r="K102" s="108"/>
      <c r="L102" s="293"/>
      <c r="M102" s="290"/>
    </row>
    <row r="103" spans="1:13" x14ac:dyDescent="0.2">
      <c r="A103" s="257"/>
      <c r="B103" s="289"/>
      <c r="C103" s="57"/>
      <c r="D103" s="108"/>
      <c r="E103" s="108"/>
      <c r="F103" s="108"/>
      <c r="G103" s="108"/>
      <c r="H103" s="108"/>
      <c r="I103" s="108"/>
      <c r="J103" s="108"/>
      <c r="K103" s="108"/>
      <c r="L103" s="293"/>
      <c r="M103" s="290"/>
    </row>
    <row r="104" spans="1:13" x14ac:dyDescent="0.2">
      <c r="A104" s="257"/>
      <c r="B104" s="289"/>
      <c r="C104" s="57"/>
      <c r="D104" s="108"/>
      <c r="E104" s="108"/>
      <c r="F104" s="108"/>
      <c r="G104" s="108"/>
      <c r="H104" s="108"/>
      <c r="I104" s="108"/>
      <c r="J104" s="108"/>
      <c r="K104" s="108"/>
      <c r="L104" s="293"/>
      <c r="M104" s="290"/>
    </row>
    <row r="105" spans="1:13" x14ac:dyDescent="0.2">
      <c r="A105" s="257"/>
      <c r="B105" s="289"/>
      <c r="C105" s="57"/>
      <c r="D105" s="108"/>
      <c r="E105" s="108"/>
      <c r="F105" s="108"/>
      <c r="G105" s="108"/>
      <c r="H105" s="108"/>
      <c r="I105" s="108"/>
      <c r="J105" s="108"/>
      <c r="K105" s="108"/>
      <c r="L105" s="293"/>
      <c r="M105" s="290"/>
    </row>
    <row r="106" spans="1:13" x14ac:dyDescent="0.2">
      <c r="A106" s="257"/>
      <c r="B106" s="289"/>
      <c r="C106" s="57"/>
      <c r="D106" s="108"/>
      <c r="E106" s="108"/>
      <c r="F106" s="108"/>
      <c r="G106" s="108"/>
      <c r="H106" s="108"/>
      <c r="I106" s="108"/>
      <c r="J106" s="108"/>
      <c r="K106" s="108"/>
      <c r="L106" s="293"/>
      <c r="M106" s="290"/>
    </row>
    <row r="107" spans="1:13" x14ac:dyDescent="0.2">
      <c r="A107" s="257"/>
      <c r="B107" s="289"/>
      <c r="C107" s="57"/>
      <c r="D107" s="108"/>
      <c r="E107" s="108"/>
      <c r="F107" s="108"/>
      <c r="G107" s="108"/>
      <c r="H107" s="108"/>
      <c r="I107" s="108"/>
      <c r="J107" s="108"/>
      <c r="K107" s="108"/>
      <c r="L107" s="293"/>
      <c r="M107" s="290"/>
    </row>
    <row r="108" spans="1:13" x14ac:dyDescent="0.2">
      <c r="A108" s="257"/>
      <c r="B108" s="289"/>
      <c r="C108" s="57"/>
      <c r="D108" s="108"/>
      <c r="E108" s="108"/>
      <c r="F108" s="108"/>
      <c r="G108" s="108"/>
      <c r="H108" s="108"/>
      <c r="I108" s="108"/>
      <c r="J108" s="108"/>
      <c r="K108" s="108"/>
      <c r="L108" s="293"/>
      <c r="M108" s="290"/>
    </row>
    <row r="109" spans="1:13" x14ac:dyDescent="0.2">
      <c r="A109" s="257"/>
      <c r="B109" s="289"/>
      <c r="C109" s="57"/>
      <c r="D109" s="108"/>
      <c r="E109" s="108"/>
      <c r="F109" s="108"/>
      <c r="G109" s="108"/>
      <c r="H109" s="108"/>
      <c r="I109" s="108"/>
      <c r="J109" s="108"/>
      <c r="K109" s="108"/>
      <c r="L109" s="293"/>
      <c r="M109" s="290"/>
    </row>
    <row r="110" spans="1:13" x14ac:dyDescent="0.2">
      <c r="A110" s="257"/>
      <c r="B110" s="289"/>
      <c r="C110" s="57"/>
      <c r="D110" s="108"/>
      <c r="E110" s="108"/>
      <c r="F110" s="108"/>
      <c r="G110" s="108"/>
      <c r="H110" s="108"/>
      <c r="I110" s="108"/>
      <c r="J110" s="108"/>
      <c r="K110" s="108"/>
      <c r="L110" s="293"/>
      <c r="M110" s="290"/>
    </row>
    <row r="111" spans="1:13" x14ac:dyDescent="0.2">
      <c r="A111" s="257"/>
      <c r="B111" s="289"/>
      <c r="C111" s="57"/>
      <c r="D111" s="108"/>
      <c r="E111" s="108"/>
      <c r="F111" s="108"/>
      <c r="G111" s="108"/>
      <c r="H111" s="108"/>
      <c r="I111" s="108"/>
      <c r="J111" s="108"/>
      <c r="K111" s="108"/>
      <c r="L111" s="293"/>
      <c r="M111" s="290"/>
    </row>
    <row r="112" spans="1:13" x14ac:dyDescent="0.2">
      <c r="A112" s="257"/>
      <c r="B112" s="289"/>
      <c r="C112" s="57"/>
      <c r="D112" s="108"/>
      <c r="E112" s="108"/>
      <c r="F112" s="108"/>
      <c r="G112" s="108"/>
      <c r="H112" s="108"/>
      <c r="I112" s="108"/>
      <c r="J112" s="108"/>
      <c r="K112" s="108"/>
      <c r="L112" s="293"/>
      <c r="M112" s="290"/>
    </row>
    <row r="113" spans="1:13" x14ac:dyDescent="0.2">
      <c r="A113" s="257"/>
      <c r="B113" s="289"/>
      <c r="C113" s="57"/>
      <c r="D113" s="108"/>
      <c r="E113" s="108"/>
      <c r="F113" s="108"/>
      <c r="G113" s="108"/>
      <c r="H113" s="108"/>
      <c r="I113" s="108"/>
      <c r="J113" s="108"/>
      <c r="K113" s="108"/>
      <c r="L113" s="293"/>
      <c r="M113" s="290"/>
    </row>
    <row r="114" spans="1:13" x14ac:dyDescent="0.2">
      <c r="A114" s="257"/>
      <c r="B114" s="289"/>
      <c r="C114" s="57"/>
      <c r="D114" s="108"/>
      <c r="E114" s="108"/>
      <c r="F114" s="108"/>
      <c r="G114" s="108"/>
      <c r="H114" s="108"/>
      <c r="I114" s="108"/>
      <c r="J114" s="108"/>
      <c r="K114" s="108"/>
      <c r="L114" s="293"/>
      <c r="M114" s="290"/>
    </row>
    <row r="115" spans="1:13" x14ac:dyDescent="0.2">
      <c r="A115" s="257"/>
      <c r="B115" s="289"/>
      <c r="C115" s="57"/>
      <c r="D115" s="108"/>
      <c r="E115" s="108"/>
      <c r="F115" s="108"/>
      <c r="G115" s="108"/>
      <c r="H115" s="108"/>
      <c r="I115" s="108"/>
      <c r="J115" s="108"/>
      <c r="K115" s="108"/>
      <c r="L115" s="293"/>
      <c r="M115" s="290"/>
    </row>
    <row r="116" spans="1:13" x14ac:dyDescent="0.2">
      <c r="A116" s="257"/>
      <c r="B116" s="289"/>
      <c r="C116" s="57"/>
      <c r="D116" s="108"/>
      <c r="E116" s="108"/>
      <c r="F116" s="108"/>
      <c r="G116" s="108"/>
      <c r="H116" s="108"/>
      <c r="I116" s="108"/>
      <c r="J116" s="108"/>
      <c r="K116" s="108"/>
      <c r="L116" s="293"/>
      <c r="M116" s="290"/>
    </row>
    <row r="117" spans="1:13" x14ac:dyDescent="0.2">
      <c r="A117" s="257"/>
      <c r="B117" s="289"/>
      <c r="C117" s="57"/>
      <c r="D117" s="108"/>
      <c r="E117" s="108"/>
      <c r="F117" s="108"/>
      <c r="G117" s="108"/>
      <c r="H117" s="108"/>
      <c r="I117" s="108"/>
      <c r="J117" s="108"/>
      <c r="K117" s="108"/>
      <c r="L117" s="293"/>
      <c r="M117" s="290"/>
    </row>
    <row r="118" spans="1:13" x14ac:dyDescent="0.2">
      <c r="A118" s="257"/>
      <c r="B118" s="289"/>
      <c r="C118" s="57"/>
      <c r="D118" s="108"/>
      <c r="E118" s="108"/>
      <c r="F118" s="108"/>
      <c r="G118" s="108"/>
      <c r="H118" s="108"/>
      <c r="I118" s="108"/>
      <c r="J118" s="108"/>
      <c r="K118" s="108"/>
      <c r="L118" s="293"/>
      <c r="M118" s="290"/>
    </row>
    <row r="119" spans="1:13" x14ac:dyDescent="0.2">
      <c r="A119" s="257"/>
      <c r="B119" s="289"/>
      <c r="C119" s="57"/>
      <c r="D119" s="108"/>
      <c r="E119" s="108"/>
      <c r="F119" s="108"/>
      <c r="G119" s="108"/>
      <c r="H119" s="108"/>
      <c r="I119" s="108"/>
      <c r="J119" s="108"/>
      <c r="K119" s="108"/>
      <c r="L119" s="293"/>
      <c r="M119" s="290"/>
    </row>
    <row r="120" spans="1:13" x14ac:dyDescent="0.2">
      <c r="A120" s="257"/>
      <c r="B120" s="289"/>
      <c r="C120" s="57"/>
      <c r="D120" s="108"/>
      <c r="E120" s="108"/>
      <c r="F120" s="108"/>
      <c r="G120" s="108"/>
      <c r="H120" s="108"/>
      <c r="I120" s="108"/>
      <c r="J120" s="108"/>
      <c r="K120" s="108"/>
      <c r="L120" s="293"/>
      <c r="M120" s="290"/>
    </row>
    <row r="121" spans="1:13" x14ac:dyDescent="0.2">
      <c r="A121" s="257"/>
      <c r="B121" s="289"/>
      <c r="C121" s="57"/>
      <c r="D121" s="108"/>
      <c r="E121" s="108"/>
      <c r="F121" s="108"/>
      <c r="G121" s="108"/>
      <c r="H121" s="108"/>
      <c r="I121" s="108"/>
      <c r="J121" s="108"/>
      <c r="K121" s="108"/>
      <c r="L121" s="293"/>
      <c r="M121" s="290"/>
    </row>
    <row r="122" spans="1:13" x14ac:dyDescent="0.2">
      <c r="A122" s="257"/>
      <c r="B122" s="289"/>
      <c r="C122" s="57"/>
      <c r="D122" s="108"/>
      <c r="E122" s="108"/>
      <c r="F122" s="108"/>
      <c r="G122" s="108"/>
      <c r="H122" s="108"/>
      <c r="I122" s="108"/>
      <c r="J122" s="108"/>
      <c r="K122" s="108"/>
      <c r="L122" s="293"/>
      <c r="M122" s="290"/>
    </row>
    <row r="123" spans="1:13" x14ac:dyDescent="0.2">
      <c r="A123" s="257"/>
      <c r="B123" s="289"/>
      <c r="C123" s="57"/>
      <c r="D123" s="108"/>
      <c r="E123" s="108"/>
      <c r="F123" s="108"/>
      <c r="G123" s="108"/>
      <c r="H123" s="108"/>
      <c r="I123" s="108"/>
      <c r="J123" s="108"/>
      <c r="K123" s="108"/>
      <c r="L123" s="293"/>
      <c r="M123" s="290"/>
    </row>
    <row r="124" spans="1:13" x14ac:dyDescent="0.2">
      <c r="A124" s="257"/>
      <c r="B124" s="289"/>
      <c r="C124" s="57"/>
      <c r="D124" s="108"/>
      <c r="E124" s="108"/>
      <c r="F124" s="108"/>
      <c r="G124" s="108"/>
      <c r="H124" s="108"/>
      <c r="I124" s="108"/>
      <c r="J124" s="108"/>
      <c r="K124" s="108"/>
      <c r="L124" s="293"/>
      <c r="M124" s="290"/>
    </row>
    <row r="125" spans="1:13" x14ac:dyDescent="0.2">
      <c r="A125" s="257"/>
      <c r="B125" s="289"/>
      <c r="C125" s="57"/>
      <c r="D125" s="108"/>
      <c r="E125" s="108"/>
      <c r="F125" s="108"/>
      <c r="G125" s="108"/>
      <c r="H125" s="108"/>
      <c r="I125" s="108"/>
      <c r="J125" s="108"/>
      <c r="K125" s="108"/>
      <c r="L125" s="293"/>
      <c r="M125" s="290"/>
    </row>
    <row r="126" spans="1:13" x14ac:dyDescent="0.2">
      <c r="A126" s="257"/>
      <c r="B126" s="289"/>
      <c r="C126" s="57"/>
      <c r="D126" s="108"/>
      <c r="E126" s="108"/>
      <c r="F126" s="108"/>
      <c r="G126" s="108"/>
      <c r="H126" s="108"/>
      <c r="I126" s="108"/>
      <c r="J126" s="108"/>
      <c r="K126" s="108"/>
      <c r="L126" s="293"/>
      <c r="M126" s="290"/>
    </row>
    <row r="127" spans="1:13" x14ac:dyDescent="0.2">
      <c r="A127" s="257"/>
      <c r="B127" s="289"/>
      <c r="C127" s="57"/>
      <c r="D127" s="108"/>
      <c r="E127" s="108"/>
      <c r="F127" s="108"/>
      <c r="G127" s="108"/>
      <c r="H127" s="108"/>
      <c r="I127" s="108"/>
      <c r="J127" s="108"/>
      <c r="K127" s="108"/>
      <c r="L127" s="293"/>
      <c r="M127" s="290"/>
    </row>
    <row r="128" spans="1:13" x14ac:dyDescent="0.2">
      <c r="A128" s="257"/>
      <c r="B128" s="289"/>
      <c r="C128" s="57"/>
      <c r="D128" s="108"/>
      <c r="E128" s="108"/>
      <c r="F128" s="108"/>
      <c r="G128" s="108"/>
      <c r="H128" s="108"/>
      <c r="I128" s="108"/>
      <c r="J128" s="108"/>
      <c r="K128" s="108"/>
      <c r="L128" s="293"/>
      <c r="M128" s="290"/>
    </row>
    <row r="129" spans="1:13" x14ac:dyDescent="0.2">
      <c r="A129" s="257"/>
      <c r="B129" s="289"/>
      <c r="C129" s="57"/>
      <c r="D129" s="108"/>
      <c r="E129" s="108"/>
      <c r="F129" s="108"/>
      <c r="G129" s="108"/>
      <c r="H129" s="108"/>
      <c r="I129" s="108"/>
      <c r="J129" s="108"/>
      <c r="K129" s="108"/>
      <c r="L129" s="293"/>
      <c r="M129" s="290"/>
    </row>
    <row r="130" spans="1:13" x14ac:dyDescent="0.2">
      <c r="A130" s="257"/>
      <c r="B130" s="289"/>
      <c r="C130" s="57"/>
      <c r="D130" s="108"/>
      <c r="E130" s="108"/>
      <c r="F130" s="108"/>
      <c r="G130" s="108"/>
      <c r="H130" s="108"/>
      <c r="I130" s="108"/>
      <c r="J130" s="108"/>
      <c r="K130" s="108"/>
      <c r="L130" s="293"/>
      <c r="M130" s="290"/>
    </row>
    <row r="131" spans="1:13" x14ac:dyDescent="0.2">
      <c r="A131" s="257"/>
      <c r="B131" s="289"/>
      <c r="C131" s="57"/>
      <c r="D131" s="108"/>
      <c r="E131" s="108"/>
      <c r="F131" s="108"/>
      <c r="G131" s="108"/>
      <c r="H131" s="108"/>
      <c r="I131" s="108"/>
      <c r="J131" s="108"/>
      <c r="K131" s="108"/>
      <c r="L131" s="293"/>
      <c r="M131" s="290"/>
    </row>
    <row r="132" spans="1:13" x14ac:dyDescent="0.2">
      <c r="A132" s="257"/>
      <c r="B132" s="289"/>
      <c r="C132" s="57"/>
      <c r="D132" s="108"/>
      <c r="E132" s="108"/>
      <c r="F132" s="108"/>
      <c r="G132" s="108"/>
      <c r="H132" s="108"/>
      <c r="I132" s="108"/>
      <c r="J132" s="108"/>
      <c r="K132" s="108"/>
      <c r="L132" s="293"/>
      <c r="M132" s="290"/>
    </row>
    <row r="133" spans="1:13" x14ac:dyDescent="0.2">
      <c r="A133" s="257"/>
      <c r="B133" s="289"/>
      <c r="C133" s="57"/>
      <c r="D133" s="108"/>
      <c r="E133" s="108"/>
      <c r="F133" s="108"/>
      <c r="G133" s="108"/>
      <c r="H133" s="108"/>
      <c r="I133" s="108"/>
      <c r="J133" s="108"/>
      <c r="K133" s="108"/>
      <c r="L133" s="293"/>
      <c r="M133" s="290"/>
    </row>
    <row r="134" spans="1:13" x14ac:dyDescent="0.2">
      <c r="A134" s="257"/>
      <c r="B134" s="289"/>
      <c r="C134" s="57"/>
      <c r="D134" s="108"/>
      <c r="E134" s="108"/>
      <c r="F134" s="108"/>
      <c r="G134" s="108"/>
      <c r="H134" s="108"/>
      <c r="I134" s="108"/>
      <c r="J134" s="108"/>
      <c r="K134" s="108"/>
      <c r="L134" s="293"/>
      <c r="M134" s="290"/>
    </row>
    <row r="135" spans="1:13" x14ac:dyDescent="0.2">
      <c r="A135" s="257"/>
      <c r="B135" s="289"/>
      <c r="C135" s="57"/>
      <c r="D135" s="108"/>
      <c r="E135" s="108"/>
      <c r="F135" s="108"/>
      <c r="G135" s="108"/>
      <c r="H135" s="108"/>
      <c r="I135" s="108"/>
      <c r="J135" s="108"/>
      <c r="K135" s="108"/>
      <c r="L135" s="293"/>
      <c r="M135" s="290"/>
    </row>
    <row r="136" spans="1:13" x14ac:dyDescent="0.2">
      <c r="A136" s="257"/>
      <c r="B136" s="289"/>
      <c r="C136" s="57"/>
      <c r="D136" s="108"/>
      <c r="E136" s="108"/>
      <c r="F136" s="108"/>
      <c r="G136" s="108"/>
      <c r="H136" s="108"/>
      <c r="I136" s="108"/>
      <c r="J136" s="108"/>
      <c r="K136" s="108"/>
      <c r="L136" s="293"/>
      <c r="M136" s="290"/>
    </row>
    <row r="137" spans="1:13" x14ac:dyDescent="0.2">
      <c r="A137" s="257"/>
      <c r="B137" s="289"/>
      <c r="C137" s="57"/>
      <c r="D137" s="108"/>
      <c r="E137" s="108"/>
      <c r="F137" s="108"/>
      <c r="G137" s="108"/>
      <c r="H137" s="108"/>
      <c r="I137" s="108"/>
      <c r="J137" s="108"/>
      <c r="K137" s="108"/>
      <c r="L137" s="293"/>
      <c r="M137" s="290"/>
    </row>
    <row r="138" spans="1:13" x14ac:dyDescent="0.2">
      <c r="A138" s="257"/>
      <c r="B138" s="289"/>
      <c r="C138" s="57"/>
      <c r="D138" s="108"/>
      <c r="E138" s="108"/>
      <c r="F138" s="108"/>
      <c r="G138" s="108"/>
      <c r="H138" s="108"/>
      <c r="I138" s="108"/>
      <c r="J138" s="108"/>
      <c r="K138" s="108"/>
      <c r="L138" s="293"/>
      <c r="M138" s="290"/>
    </row>
    <row r="139" spans="1:13" x14ac:dyDescent="0.2">
      <c r="A139" s="257"/>
      <c r="B139" s="289"/>
      <c r="C139" s="57"/>
      <c r="D139" s="108"/>
      <c r="E139" s="108"/>
      <c r="F139" s="108"/>
      <c r="G139" s="108"/>
      <c r="H139" s="108"/>
      <c r="I139" s="108"/>
      <c r="J139" s="108"/>
      <c r="K139" s="108"/>
      <c r="L139" s="293"/>
      <c r="M139" s="290"/>
    </row>
    <row r="140" spans="1:13" x14ac:dyDescent="0.2">
      <c r="A140" s="257"/>
      <c r="B140" s="289"/>
      <c r="C140" s="57"/>
      <c r="D140" s="108"/>
      <c r="E140" s="108"/>
      <c r="F140" s="108"/>
      <c r="G140" s="108"/>
      <c r="H140" s="108"/>
      <c r="I140" s="108"/>
      <c r="J140" s="108"/>
      <c r="K140" s="108"/>
      <c r="L140" s="293"/>
      <c r="M140" s="290"/>
    </row>
    <row r="141" spans="1:13" x14ac:dyDescent="0.2">
      <c r="A141" s="257"/>
      <c r="B141" s="289"/>
      <c r="C141" s="57"/>
      <c r="D141" s="108"/>
      <c r="E141" s="108"/>
      <c r="F141" s="108"/>
      <c r="G141" s="108"/>
      <c r="H141" s="108"/>
      <c r="I141" s="108"/>
      <c r="J141" s="108"/>
      <c r="K141" s="108"/>
      <c r="L141" s="293"/>
      <c r="M141" s="290"/>
    </row>
    <row r="142" spans="1:13" x14ac:dyDescent="0.2">
      <c r="A142" s="257"/>
      <c r="B142" s="289"/>
      <c r="C142" s="57"/>
      <c r="D142" s="108"/>
      <c r="E142" s="108"/>
      <c r="F142" s="108"/>
      <c r="G142" s="108"/>
      <c r="H142" s="108"/>
      <c r="I142" s="108"/>
      <c r="J142" s="108"/>
      <c r="K142" s="108"/>
      <c r="L142" s="293"/>
      <c r="M142" s="290"/>
    </row>
    <row r="143" spans="1:13" x14ac:dyDescent="0.2">
      <c r="A143" s="257"/>
      <c r="B143" s="289"/>
      <c r="C143" s="57"/>
      <c r="D143" s="108"/>
      <c r="E143" s="108"/>
      <c r="F143" s="108"/>
      <c r="G143" s="108"/>
      <c r="H143" s="108"/>
      <c r="I143" s="108"/>
      <c r="J143" s="108"/>
      <c r="K143" s="108"/>
      <c r="L143" s="293"/>
      <c r="M143" s="290"/>
    </row>
    <row r="144" spans="1:13" x14ac:dyDescent="0.2">
      <c r="A144" s="257"/>
      <c r="B144" s="289"/>
      <c r="C144" s="57"/>
      <c r="D144" s="108"/>
      <c r="E144" s="108"/>
      <c r="F144" s="108"/>
      <c r="G144" s="108"/>
      <c r="H144" s="108"/>
      <c r="I144" s="108"/>
      <c r="J144" s="108"/>
      <c r="K144" s="108"/>
      <c r="L144" s="293"/>
      <c r="M144" s="290"/>
    </row>
    <row r="145" spans="1:13" x14ac:dyDescent="0.2">
      <c r="A145" s="257"/>
      <c r="B145" s="289"/>
      <c r="C145" s="57"/>
      <c r="D145" s="108"/>
      <c r="E145" s="108"/>
      <c r="F145" s="108"/>
      <c r="G145" s="108"/>
      <c r="H145" s="108"/>
      <c r="I145" s="108"/>
      <c r="J145" s="108"/>
      <c r="K145" s="108"/>
      <c r="L145" s="293"/>
      <c r="M145" s="290"/>
    </row>
    <row r="146" spans="1:13" x14ac:dyDescent="0.2">
      <c r="A146" s="257"/>
      <c r="B146" s="289"/>
      <c r="C146" s="57"/>
      <c r="D146" s="108"/>
      <c r="E146" s="108"/>
      <c r="F146" s="108"/>
      <c r="G146" s="108"/>
      <c r="H146" s="108"/>
      <c r="I146" s="108"/>
      <c r="J146" s="108"/>
      <c r="K146" s="108"/>
      <c r="L146" s="293"/>
      <c r="M146" s="290"/>
    </row>
    <row r="147" spans="1:13" x14ac:dyDescent="0.2">
      <c r="A147" s="257"/>
      <c r="B147" s="289"/>
      <c r="C147" s="57"/>
      <c r="D147" s="108"/>
      <c r="E147" s="108"/>
      <c r="F147" s="108"/>
      <c r="G147" s="108"/>
      <c r="H147" s="108"/>
      <c r="I147" s="108"/>
      <c r="J147" s="108"/>
      <c r="K147" s="108"/>
      <c r="L147" s="293"/>
      <c r="M147" s="290"/>
    </row>
    <row r="148" spans="1:13" x14ac:dyDescent="0.2">
      <c r="A148" s="257"/>
      <c r="B148" s="289"/>
      <c r="C148" s="57"/>
      <c r="D148" s="108"/>
      <c r="E148" s="108"/>
      <c r="F148" s="108"/>
      <c r="G148" s="108"/>
      <c r="H148" s="108"/>
      <c r="I148" s="108"/>
      <c r="J148" s="108"/>
      <c r="K148" s="108"/>
      <c r="L148" s="293"/>
      <c r="M148" s="290"/>
    </row>
    <row r="149" spans="1:13" x14ac:dyDescent="0.2">
      <c r="A149" s="257"/>
      <c r="B149" s="289"/>
      <c r="C149" s="57"/>
      <c r="D149" s="108"/>
      <c r="E149" s="108"/>
      <c r="F149" s="108"/>
      <c r="G149" s="108"/>
      <c r="H149" s="108"/>
      <c r="I149" s="108"/>
      <c r="J149" s="108"/>
      <c r="K149" s="108"/>
      <c r="L149" s="293"/>
      <c r="M149" s="290"/>
    </row>
    <row r="150" spans="1:13" x14ac:dyDescent="0.2">
      <c r="A150" s="257"/>
      <c r="B150" s="289"/>
      <c r="C150" s="57"/>
      <c r="D150" s="108"/>
      <c r="E150" s="108"/>
      <c r="F150" s="108"/>
      <c r="G150" s="108"/>
      <c r="H150" s="108"/>
      <c r="I150" s="108"/>
      <c r="J150" s="108"/>
      <c r="K150" s="108"/>
      <c r="L150" s="293"/>
      <c r="M150" s="290"/>
    </row>
    <row r="151" spans="1:13" x14ac:dyDescent="0.2">
      <c r="A151" s="257"/>
      <c r="B151" s="289"/>
      <c r="C151" s="57"/>
      <c r="D151" s="108"/>
      <c r="E151" s="108"/>
      <c r="F151" s="108"/>
      <c r="G151" s="108"/>
      <c r="H151" s="108"/>
      <c r="I151" s="108"/>
      <c r="J151" s="108"/>
      <c r="K151" s="108"/>
      <c r="L151" s="293"/>
      <c r="M151" s="290"/>
    </row>
    <row r="152" spans="1:13" x14ac:dyDescent="0.2">
      <c r="A152" s="257"/>
      <c r="B152" s="289"/>
      <c r="C152" s="57"/>
      <c r="D152" s="108"/>
      <c r="E152" s="108"/>
      <c r="F152" s="108"/>
      <c r="G152" s="108"/>
      <c r="H152" s="108"/>
      <c r="I152" s="108"/>
      <c r="J152" s="108"/>
      <c r="K152" s="108"/>
      <c r="L152" s="293"/>
      <c r="M152" s="290"/>
    </row>
    <row r="153" spans="1:13" x14ac:dyDescent="0.2">
      <c r="A153" s="257"/>
      <c r="B153" s="289"/>
      <c r="C153" s="57"/>
      <c r="D153" s="108"/>
      <c r="E153" s="108"/>
      <c r="F153" s="108"/>
      <c r="G153" s="108"/>
      <c r="H153" s="108"/>
      <c r="I153" s="108"/>
      <c r="J153" s="108"/>
      <c r="K153" s="108"/>
      <c r="L153" s="293"/>
      <c r="M153" s="290"/>
    </row>
    <row r="154" spans="1:13" x14ac:dyDescent="0.2">
      <c r="A154" s="257"/>
      <c r="B154" s="289"/>
      <c r="C154" s="57"/>
      <c r="D154" s="108"/>
      <c r="E154" s="108"/>
      <c r="F154" s="108"/>
      <c r="G154" s="108"/>
      <c r="H154" s="108"/>
      <c r="I154" s="108"/>
      <c r="J154" s="108"/>
      <c r="K154" s="108"/>
      <c r="L154" s="293"/>
      <c r="M154" s="290"/>
    </row>
    <row r="155" spans="1:13" x14ac:dyDescent="0.2">
      <c r="A155" s="257"/>
      <c r="B155" s="289"/>
      <c r="C155" s="57"/>
      <c r="D155" s="108"/>
      <c r="E155" s="108"/>
      <c r="F155" s="108"/>
      <c r="G155" s="108"/>
      <c r="H155" s="108"/>
      <c r="I155" s="108"/>
      <c r="J155" s="108"/>
      <c r="K155" s="108"/>
      <c r="L155" s="293"/>
      <c r="M155" s="290"/>
    </row>
    <row r="156" spans="1:13" x14ac:dyDescent="0.2">
      <c r="A156" s="257"/>
      <c r="B156" s="289"/>
      <c r="C156" s="57"/>
      <c r="D156" s="108"/>
      <c r="E156" s="108"/>
      <c r="F156" s="108"/>
      <c r="G156" s="108"/>
      <c r="H156" s="108"/>
      <c r="I156" s="108"/>
      <c r="J156" s="108"/>
      <c r="K156" s="108"/>
      <c r="L156" s="293"/>
      <c r="M156" s="290"/>
    </row>
    <row r="157" spans="1:13" x14ac:dyDescent="0.2">
      <c r="A157" s="257"/>
      <c r="B157" s="289"/>
      <c r="C157" s="57"/>
      <c r="D157" s="108"/>
      <c r="E157" s="108"/>
      <c r="F157" s="108"/>
      <c r="G157" s="108"/>
      <c r="H157" s="108"/>
      <c r="I157" s="108"/>
      <c r="J157" s="108"/>
      <c r="K157" s="108"/>
      <c r="L157" s="293"/>
      <c r="M157" s="290"/>
    </row>
    <row r="158" spans="1:13" x14ac:dyDescent="0.2">
      <c r="A158" s="257"/>
      <c r="B158" s="289"/>
      <c r="C158" s="57"/>
      <c r="D158" s="108"/>
      <c r="E158" s="108"/>
      <c r="F158" s="108"/>
      <c r="G158" s="108"/>
      <c r="H158" s="108"/>
      <c r="I158" s="108"/>
      <c r="J158" s="108"/>
      <c r="K158" s="108"/>
      <c r="L158" s="293"/>
      <c r="M158" s="290"/>
    </row>
    <row r="159" spans="1:13" x14ac:dyDescent="0.2">
      <c r="A159" s="257"/>
      <c r="B159" s="289"/>
      <c r="C159" s="57"/>
      <c r="D159" s="108"/>
      <c r="E159" s="108"/>
      <c r="F159" s="108"/>
      <c r="G159" s="108"/>
      <c r="H159" s="108"/>
      <c r="I159" s="108"/>
      <c r="J159" s="108"/>
      <c r="K159" s="108"/>
      <c r="L159" s="293"/>
      <c r="M159" s="290"/>
    </row>
    <row r="160" spans="1:13" x14ac:dyDescent="0.2">
      <c r="A160" s="257"/>
      <c r="B160" s="289"/>
      <c r="C160" s="57"/>
      <c r="D160" s="108"/>
      <c r="E160" s="108"/>
      <c r="F160" s="108"/>
      <c r="G160" s="108"/>
      <c r="H160" s="108"/>
      <c r="I160" s="108"/>
      <c r="J160" s="108"/>
      <c r="K160" s="108"/>
      <c r="L160" s="293"/>
      <c r="M160" s="290"/>
    </row>
    <row r="161" spans="1:13" x14ac:dyDescent="0.2">
      <c r="A161" s="257"/>
      <c r="B161" s="289"/>
      <c r="C161" s="57"/>
      <c r="D161" s="108"/>
      <c r="E161" s="108"/>
      <c r="F161" s="108"/>
      <c r="G161" s="108"/>
      <c r="H161" s="108"/>
      <c r="I161" s="108"/>
      <c r="J161" s="108"/>
      <c r="K161" s="108"/>
      <c r="L161" s="293"/>
      <c r="M161" s="290"/>
    </row>
    <row r="162" spans="1:13" x14ac:dyDescent="0.2">
      <c r="A162" s="257"/>
      <c r="B162" s="289"/>
      <c r="C162" s="57"/>
      <c r="D162" s="108"/>
      <c r="E162" s="108"/>
      <c r="F162" s="108"/>
      <c r="G162" s="108"/>
      <c r="H162" s="108"/>
      <c r="I162" s="108"/>
      <c r="J162" s="108"/>
      <c r="K162" s="108"/>
      <c r="L162" s="293"/>
      <c r="M162" s="290"/>
    </row>
    <row r="163" spans="1:13" x14ac:dyDescent="0.2">
      <c r="A163" s="257"/>
      <c r="B163" s="289"/>
      <c r="C163" s="57"/>
      <c r="D163" s="108"/>
      <c r="E163" s="108"/>
      <c r="F163" s="108"/>
      <c r="G163" s="108"/>
      <c r="H163" s="108"/>
      <c r="I163" s="108"/>
      <c r="J163" s="108"/>
      <c r="K163" s="108"/>
      <c r="L163" s="293"/>
      <c r="M163" s="290"/>
    </row>
    <row r="164" spans="1:13" x14ac:dyDescent="0.2">
      <c r="A164" s="257"/>
      <c r="B164" s="289"/>
      <c r="C164" s="57"/>
      <c r="D164" s="108"/>
      <c r="E164" s="108"/>
      <c r="F164" s="108"/>
      <c r="G164" s="108"/>
      <c r="H164" s="108"/>
      <c r="I164" s="108"/>
      <c r="J164" s="108"/>
      <c r="K164" s="108"/>
      <c r="L164" s="293"/>
      <c r="M164" s="290"/>
    </row>
    <row r="165" spans="1:13" x14ac:dyDescent="0.2">
      <c r="A165" s="257"/>
      <c r="B165" s="289"/>
      <c r="C165" s="57"/>
      <c r="D165" s="108"/>
      <c r="E165" s="108"/>
      <c r="F165" s="108"/>
      <c r="G165" s="108"/>
      <c r="H165" s="108"/>
      <c r="I165" s="108"/>
      <c r="J165" s="108"/>
      <c r="K165" s="108"/>
      <c r="L165" s="293"/>
      <c r="M165" s="290"/>
    </row>
    <row r="166" spans="1:13" x14ac:dyDescent="0.2">
      <c r="A166" s="257"/>
      <c r="B166" s="289"/>
      <c r="C166" s="57"/>
      <c r="D166" s="108"/>
      <c r="E166" s="108"/>
      <c r="F166" s="108"/>
      <c r="G166" s="108"/>
      <c r="H166" s="108"/>
      <c r="I166" s="108"/>
      <c r="J166" s="108"/>
      <c r="K166" s="108"/>
      <c r="L166" s="293"/>
      <c r="M166" s="290"/>
    </row>
    <row r="167" spans="1:13" x14ac:dyDescent="0.2">
      <c r="A167" s="257"/>
      <c r="B167" s="289"/>
      <c r="C167" s="57"/>
      <c r="D167" s="108"/>
      <c r="E167" s="108"/>
      <c r="F167" s="108"/>
      <c r="G167" s="108"/>
      <c r="H167" s="108"/>
      <c r="I167" s="108"/>
      <c r="J167" s="108"/>
      <c r="K167" s="108"/>
      <c r="L167" s="293"/>
      <c r="M167" s="290"/>
    </row>
    <row r="168" spans="1:13" x14ac:dyDescent="0.2">
      <c r="A168" s="257"/>
      <c r="B168" s="289"/>
      <c r="C168" s="57"/>
      <c r="D168" s="108"/>
      <c r="E168" s="108"/>
      <c r="F168" s="108"/>
      <c r="G168" s="108"/>
      <c r="H168" s="108"/>
      <c r="I168" s="108"/>
      <c r="J168" s="108"/>
      <c r="K168" s="108"/>
      <c r="L168" s="293"/>
      <c r="M168" s="290"/>
    </row>
    <row r="169" spans="1:13" x14ac:dyDescent="0.2">
      <c r="A169" s="257"/>
      <c r="B169" s="289"/>
      <c r="C169" s="57"/>
      <c r="D169" s="108"/>
      <c r="E169" s="108"/>
      <c r="F169" s="108"/>
      <c r="G169" s="108"/>
      <c r="H169" s="108"/>
      <c r="I169" s="108"/>
      <c r="J169" s="108"/>
      <c r="K169" s="108"/>
      <c r="L169" s="293"/>
      <c r="M169" s="290"/>
    </row>
    <row r="170" spans="1:13" x14ac:dyDescent="0.2">
      <c r="A170" s="257"/>
      <c r="B170" s="289"/>
      <c r="C170" s="57"/>
      <c r="D170" s="108"/>
      <c r="E170" s="108"/>
      <c r="F170" s="108"/>
      <c r="G170" s="108"/>
      <c r="H170" s="108"/>
      <c r="I170" s="108"/>
      <c r="J170" s="108"/>
      <c r="K170" s="108"/>
      <c r="L170" s="293"/>
      <c r="M170" s="290"/>
    </row>
    <row r="171" spans="1:13" x14ac:dyDescent="0.2">
      <c r="A171" s="257"/>
      <c r="B171" s="289"/>
      <c r="C171" s="57"/>
      <c r="D171" s="108"/>
      <c r="E171" s="108"/>
      <c r="F171" s="108"/>
      <c r="G171" s="108"/>
      <c r="H171" s="108"/>
      <c r="I171" s="108"/>
      <c r="J171" s="108"/>
      <c r="K171" s="108"/>
      <c r="L171" s="293"/>
      <c r="M171" s="290"/>
    </row>
    <row r="172" spans="1:13" x14ac:dyDescent="0.2">
      <c r="A172" s="257"/>
      <c r="B172" s="289"/>
      <c r="C172" s="57"/>
      <c r="D172" s="108"/>
      <c r="E172" s="108"/>
      <c r="F172" s="108"/>
      <c r="G172" s="108"/>
      <c r="H172" s="108"/>
      <c r="I172" s="108"/>
      <c r="J172" s="108"/>
      <c r="K172" s="108"/>
      <c r="L172" s="293"/>
      <c r="M172" s="290"/>
    </row>
    <row r="173" spans="1:13" x14ac:dyDescent="0.2">
      <c r="A173" s="257"/>
      <c r="B173" s="289"/>
      <c r="C173" s="57"/>
      <c r="D173" s="108"/>
      <c r="E173" s="108"/>
      <c r="F173" s="108"/>
      <c r="G173" s="108"/>
      <c r="H173" s="108"/>
      <c r="I173" s="108"/>
      <c r="J173" s="108"/>
      <c r="K173" s="108"/>
      <c r="L173" s="293"/>
      <c r="M173" s="290"/>
    </row>
    <row r="174" spans="1:13" x14ac:dyDescent="0.2">
      <c r="A174" s="257"/>
      <c r="B174" s="289"/>
      <c r="C174" s="57"/>
      <c r="D174" s="108"/>
      <c r="E174" s="108"/>
      <c r="F174" s="108"/>
      <c r="G174" s="108"/>
      <c r="H174" s="108"/>
      <c r="I174" s="108"/>
      <c r="J174" s="108"/>
      <c r="K174" s="108"/>
      <c r="L174" s="293"/>
      <c r="M174" s="290"/>
    </row>
    <row r="175" spans="1:13" x14ac:dyDescent="0.2">
      <c r="A175" s="257"/>
      <c r="B175" s="289"/>
      <c r="C175" s="57"/>
      <c r="D175" s="108"/>
      <c r="E175" s="108"/>
      <c r="F175" s="108"/>
      <c r="G175" s="108"/>
      <c r="H175" s="108"/>
      <c r="I175" s="108"/>
      <c r="J175" s="108"/>
      <c r="K175" s="108"/>
      <c r="L175" s="293"/>
      <c r="M175" s="290"/>
    </row>
    <row r="176" spans="1:13" x14ac:dyDescent="0.2">
      <c r="A176" s="257"/>
      <c r="B176" s="289"/>
      <c r="C176" s="57"/>
      <c r="D176" s="108"/>
      <c r="E176" s="108"/>
      <c r="F176" s="108"/>
      <c r="G176" s="108"/>
      <c r="H176" s="108"/>
      <c r="I176" s="108"/>
      <c r="J176" s="108"/>
      <c r="K176" s="108"/>
      <c r="L176" s="293"/>
      <c r="M176" s="290"/>
    </row>
    <row r="177" spans="1:13" x14ac:dyDescent="0.2">
      <c r="A177" s="257"/>
      <c r="B177" s="289"/>
      <c r="C177" s="57"/>
      <c r="D177" s="108"/>
      <c r="E177" s="108"/>
      <c r="F177" s="108"/>
      <c r="G177" s="108"/>
      <c r="H177" s="108"/>
      <c r="I177" s="108"/>
      <c r="J177" s="108"/>
      <c r="K177" s="108"/>
      <c r="L177" s="293"/>
      <c r="M177" s="290"/>
    </row>
    <row r="178" spans="1:13" x14ac:dyDescent="0.2">
      <c r="A178" s="257"/>
      <c r="B178" s="289"/>
      <c r="C178" s="57"/>
      <c r="D178" s="108"/>
      <c r="E178" s="108"/>
      <c r="F178" s="108"/>
      <c r="G178" s="108"/>
      <c r="H178" s="108"/>
      <c r="I178" s="108"/>
      <c r="J178" s="108"/>
      <c r="K178" s="108"/>
      <c r="L178" s="293"/>
      <c r="M178" s="290"/>
    </row>
    <row r="179" spans="1:13" x14ac:dyDescent="0.2">
      <c r="A179" s="257"/>
      <c r="B179" s="289"/>
      <c r="C179" s="57"/>
      <c r="D179" s="108"/>
      <c r="E179" s="108"/>
      <c r="F179" s="108"/>
      <c r="G179" s="108"/>
      <c r="H179" s="108"/>
      <c r="I179" s="108"/>
      <c r="J179" s="108"/>
      <c r="K179" s="108"/>
      <c r="L179" s="293"/>
      <c r="M179" s="290"/>
    </row>
    <row r="180" spans="1:13" x14ac:dyDescent="0.2">
      <c r="A180" s="257"/>
      <c r="B180" s="289"/>
      <c r="C180" s="57"/>
      <c r="D180" s="108"/>
      <c r="E180" s="108"/>
      <c r="F180" s="108"/>
      <c r="G180" s="108"/>
      <c r="H180" s="108"/>
      <c r="I180" s="108"/>
      <c r="J180" s="108"/>
      <c r="K180" s="108"/>
      <c r="L180" s="293"/>
      <c r="M180" s="290"/>
    </row>
    <row r="181" spans="1:13" x14ac:dyDescent="0.2">
      <c r="A181" s="257"/>
      <c r="B181" s="289"/>
      <c r="C181" s="57"/>
      <c r="D181" s="108"/>
      <c r="E181" s="108"/>
      <c r="F181" s="108"/>
      <c r="G181" s="108"/>
      <c r="H181" s="108"/>
      <c r="I181" s="108"/>
      <c r="J181" s="108"/>
      <c r="K181" s="108"/>
      <c r="L181" s="293"/>
      <c r="M181" s="290"/>
    </row>
    <row r="182" spans="1:13" x14ac:dyDescent="0.2">
      <c r="A182" s="257"/>
      <c r="B182" s="289"/>
      <c r="C182" s="57"/>
      <c r="D182" s="108"/>
      <c r="E182" s="108"/>
      <c r="F182" s="108"/>
      <c r="G182" s="108"/>
      <c r="H182" s="108"/>
      <c r="I182" s="108"/>
      <c r="J182" s="108"/>
      <c r="K182" s="108"/>
      <c r="L182" s="293"/>
      <c r="M182" s="290"/>
    </row>
    <row r="183" spans="1:13" x14ac:dyDescent="0.2">
      <c r="A183" s="257"/>
      <c r="B183" s="289"/>
      <c r="C183" s="57"/>
      <c r="D183" s="108"/>
      <c r="E183" s="108"/>
      <c r="F183" s="108"/>
      <c r="G183" s="108"/>
      <c r="H183" s="108"/>
      <c r="I183" s="108"/>
      <c r="J183" s="108"/>
      <c r="K183" s="108"/>
      <c r="L183" s="293"/>
      <c r="M183" s="290"/>
    </row>
    <row r="184" spans="1:13" x14ac:dyDescent="0.2">
      <c r="A184" s="257"/>
      <c r="B184" s="289"/>
      <c r="C184" s="57"/>
      <c r="D184" s="108"/>
      <c r="E184" s="108"/>
      <c r="F184" s="108"/>
      <c r="G184" s="108"/>
      <c r="H184" s="108"/>
      <c r="I184" s="108"/>
      <c r="J184" s="108"/>
      <c r="K184" s="108"/>
      <c r="L184" s="293"/>
      <c r="M184" s="290"/>
    </row>
    <row r="185" spans="1:13" x14ac:dyDescent="0.2">
      <c r="A185" s="257"/>
      <c r="B185" s="289"/>
      <c r="C185" s="57"/>
      <c r="D185" s="108"/>
      <c r="E185" s="108"/>
      <c r="F185" s="108"/>
      <c r="G185" s="108"/>
      <c r="H185" s="108"/>
      <c r="I185" s="108"/>
      <c r="J185" s="108"/>
      <c r="K185" s="108"/>
      <c r="L185" s="293"/>
      <c r="M185" s="290"/>
    </row>
    <row r="186" spans="1:13" x14ac:dyDescent="0.2">
      <c r="A186" s="257"/>
      <c r="B186" s="289"/>
      <c r="C186" s="57"/>
      <c r="D186" s="108"/>
      <c r="E186" s="108"/>
      <c r="F186" s="108"/>
      <c r="G186" s="108"/>
      <c r="H186" s="108"/>
      <c r="I186" s="108"/>
      <c r="J186" s="108"/>
      <c r="K186" s="108"/>
      <c r="L186" s="293"/>
      <c r="M186" s="290"/>
    </row>
    <row r="187" spans="1:13" x14ac:dyDescent="0.2">
      <c r="A187" s="257"/>
      <c r="B187" s="289"/>
      <c r="C187" s="57"/>
      <c r="D187" s="108"/>
      <c r="E187" s="108"/>
      <c r="F187" s="108"/>
      <c r="G187" s="108"/>
      <c r="H187" s="108"/>
      <c r="I187" s="108"/>
      <c r="J187" s="108"/>
      <c r="K187" s="108"/>
      <c r="L187" s="293"/>
      <c r="M187" s="290"/>
    </row>
    <row r="188" spans="1:13" x14ac:dyDescent="0.2">
      <c r="A188" s="257"/>
      <c r="B188" s="289"/>
      <c r="C188" s="57"/>
      <c r="D188" s="108"/>
      <c r="E188" s="108"/>
      <c r="F188" s="108"/>
      <c r="G188" s="108"/>
      <c r="H188" s="108"/>
      <c r="I188" s="108"/>
      <c r="J188" s="108"/>
      <c r="K188" s="108"/>
      <c r="L188" s="293"/>
      <c r="M188" s="290"/>
    </row>
    <row r="189" spans="1:13" x14ac:dyDescent="0.2">
      <c r="A189" s="257"/>
      <c r="B189" s="289"/>
      <c r="C189" s="57"/>
      <c r="D189" s="108"/>
      <c r="E189" s="108"/>
      <c r="F189" s="108"/>
      <c r="G189" s="108"/>
      <c r="H189" s="108"/>
      <c r="I189" s="108"/>
      <c r="J189" s="108"/>
      <c r="K189" s="108"/>
      <c r="L189" s="293"/>
      <c r="M189" s="290"/>
    </row>
    <row r="190" spans="1:13" x14ac:dyDescent="0.2">
      <c r="A190" s="257"/>
      <c r="B190" s="289"/>
      <c r="C190" s="57"/>
      <c r="D190" s="108"/>
      <c r="E190" s="108"/>
      <c r="F190" s="108"/>
      <c r="G190" s="108"/>
      <c r="H190" s="108"/>
      <c r="I190" s="108"/>
      <c r="J190" s="108"/>
      <c r="K190" s="108"/>
      <c r="L190" s="293"/>
      <c r="M190" s="290"/>
    </row>
    <row r="191" spans="1:13" x14ac:dyDescent="0.2">
      <c r="A191" s="257"/>
      <c r="B191" s="289"/>
      <c r="C191" s="57"/>
      <c r="D191" s="108"/>
      <c r="E191" s="108"/>
      <c r="F191" s="108"/>
      <c r="G191" s="108"/>
      <c r="H191" s="108"/>
      <c r="I191" s="108"/>
      <c r="J191" s="108"/>
      <c r="K191" s="108"/>
      <c r="L191" s="293"/>
      <c r="M191" s="290"/>
    </row>
    <row r="192" spans="1:13" x14ac:dyDescent="0.2">
      <c r="A192" s="257"/>
      <c r="B192" s="289"/>
      <c r="C192" s="57"/>
      <c r="D192" s="108"/>
      <c r="E192" s="108"/>
      <c r="F192" s="108"/>
      <c r="G192" s="108"/>
      <c r="H192" s="108"/>
      <c r="I192" s="108"/>
      <c r="J192" s="108"/>
      <c r="K192" s="108"/>
      <c r="L192" s="293"/>
      <c r="M192" s="290"/>
    </row>
    <row r="193" spans="1:13" x14ac:dyDescent="0.2">
      <c r="A193" s="257"/>
      <c r="B193" s="289"/>
      <c r="C193" s="57"/>
      <c r="D193" s="108"/>
      <c r="E193" s="108"/>
      <c r="F193" s="108"/>
      <c r="G193" s="108"/>
      <c r="H193" s="108"/>
      <c r="I193" s="108"/>
      <c r="J193" s="108"/>
      <c r="K193" s="108"/>
      <c r="L193" s="293"/>
      <c r="M193" s="290"/>
    </row>
    <row r="194" spans="1:13" x14ac:dyDescent="0.2">
      <c r="A194" s="257"/>
      <c r="B194" s="289"/>
      <c r="C194" s="57"/>
      <c r="D194" s="108"/>
      <c r="E194" s="108"/>
      <c r="F194" s="108"/>
      <c r="G194" s="108"/>
      <c r="H194" s="108"/>
      <c r="I194" s="108"/>
      <c r="J194" s="108"/>
      <c r="K194" s="108"/>
      <c r="L194" s="293"/>
      <c r="M194" s="290"/>
    </row>
    <row r="195" spans="1:13" x14ac:dyDescent="0.2">
      <c r="A195" s="257"/>
      <c r="B195" s="289"/>
      <c r="C195" s="57"/>
      <c r="D195" s="108"/>
      <c r="E195" s="108"/>
      <c r="F195" s="108"/>
      <c r="G195" s="108"/>
      <c r="H195" s="108"/>
      <c r="I195" s="108"/>
      <c r="J195" s="108"/>
      <c r="K195" s="108"/>
      <c r="L195" s="293"/>
      <c r="M195" s="290"/>
    </row>
    <row r="196" spans="1:13" x14ac:dyDescent="0.2">
      <c r="A196" s="257"/>
      <c r="B196" s="289"/>
      <c r="C196" s="57"/>
      <c r="D196" s="108"/>
      <c r="E196" s="108"/>
      <c r="F196" s="108"/>
      <c r="G196" s="108"/>
      <c r="H196" s="108"/>
      <c r="I196" s="108"/>
      <c r="J196" s="108"/>
      <c r="K196" s="108"/>
      <c r="L196" s="293"/>
      <c r="M196" s="290"/>
    </row>
    <row r="197" spans="1:13" x14ac:dyDescent="0.2">
      <c r="A197" s="257"/>
      <c r="B197" s="289"/>
      <c r="C197" s="57"/>
      <c r="D197" s="108"/>
      <c r="E197" s="108"/>
      <c r="F197" s="108"/>
      <c r="G197" s="108"/>
      <c r="H197" s="108"/>
      <c r="I197" s="108"/>
      <c r="J197" s="108"/>
      <c r="K197" s="108"/>
      <c r="L197" s="293"/>
      <c r="M197" s="290"/>
    </row>
    <row r="198" spans="1:13" x14ac:dyDescent="0.2">
      <c r="A198" s="257"/>
      <c r="B198" s="289"/>
      <c r="C198" s="57"/>
      <c r="D198" s="108"/>
      <c r="E198" s="108"/>
      <c r="F198" s="108"/>
      <c r="G198" s="108"/>
      <c r="H198" s="108"/>
      <c r="I198" s="108"/>
      <c r="J198" s="108"/>
      <c r="K198" s="108"/>
      <c r="L198" s="293"/>
      <c r="M198" s="290"/>
    </row>
    <row r="199" spans="1:13" x14ac:dyDescent="0.2">
      <c r="A199" s="257"/>
      <c r="B199" s="289"/>
      <c r="C199" s="57"/>
      <c r="D199" s="108"/>
      <c r="E199" s="108"/>
      <c r="F199" s="108"/>
      <c r="G199" s="108"/>
      <c r="H199" s="108"/>
      <c r="I199" s="108"/>
      <c r="J199" s="108"/>
      <c r="K199" s="108"/>
      <c r="L199" s="293"/>
      <c r="M199" s="290"/>
    </row>
    <row r="200" spans="1:13" x14ac:dyDescent="0.2">
      <c r="A200" s="257"/>
      <c r="B200" s="289"/>
      <c r="C200" s="57"/>
      <c r="D200" s="108"/>
      <c r="E200" s="108"/>
      <c r="F200" s="108"/>
      <c r="G200" s="108"/>
      <c r="H200" s="108"/>
      <c r="I200" s="108"/>
      <c r="J200" s="108"/>
      <c r="K200" s="108"/>
      <c r="L200" s="293"/>
      <c r="M200" s="290"/>
    </row>
    <row r="201" spans="1:13" x14ac:dyDescent="0.2">
      <c r="A201" s="257"/>
      <c r="B201" s="289"/>
      <c r="C201" s="57"/>
      <c r="D201" s="108"/>
      <c r="E201" s="108"/>
      <c r="F201" s="108"/>
      <c r="G201" s="108"/>
      <c r="H201" s="108"/>
      <c r="I201" s="108"/>
      <c r="J201" s="108"/>
      <c r="K201" s="108"/>
      <c r="L201" s="293"/>
      <c r="M201" s="290"/>
    </row>
    <row r="202" spans="1:13" x14ac:dyDescent="0.2">
      <c r="A202" s="257"/>
      <c r="B202" s="289"/>
      <c r="C202" s="57"/>
      <c r="D202" s="108"/>
      <c r="E202" s="108"/>
      <c r="F202" s="108"/>
      <c r="G202" s="108"/>
      <c r="H202" s="108"/>
      <c r="I202" s="108"/>
      <c r="J202" s="108"/>
      <c r="K202" s="108"/>
      <c r="L202" s="293"/>
      <c r="M202" s="290"/>
    </row>
    <row r="203" spans="1:13" x14ac:dyDescent="0.2">
      <c r="A203" s="257"/>
      <c r="B203" s="289"/>
      <c r="C203" s="57"/>
      <c r="D203" s="108"/>
      <c r="E203" s="108"/>
      <c r="F203" s="108"/>
      <c r="G203" s="108"/>
      <c r="H203" s="108"/>
      <c r="I203" s="108"/>
      <c r="J203" s="108"/>
      <c r="K203" s="108"/>
      <c r="L203" s="293"/>
      <c r="M203" s="290"/>
    </row>
    <row r="204" spans="1:13" x14ac:dyDescent="0.2">
      <c r="A204" s="257"/>
      <c r="B204" s="289"/>
      <c r="C204" s="57"/>
      <c r="D204" s="108"/>
      <c r="E204" s="108"/>
      <c r="F204" s="108"/>
      <c r="G204" s="108"/>
      <c r="H204" s="108"/>
      <c r="I204" s="108"/>
      <c r="J204" s="108"/>
      <c r="K204" s="108"/>
      <c r="L204" s="293"/>
      <c r="M204" s="290"/>
    </row>
    <row r="205" spans="1:13" x14ac:dyDescent="0.2">
      <c r="A205" s="257"/>
      <c r="B205" s="289"/>
      <c r="C205" s="57"/>
      <c r="D205" s="108"/>
      <c r="E205" s="108"/>
      <c r="F205" s="108"/>
      <c r="G205" s="108"/>
      <c r="H205" s="108"/>
      <c r="I205" s="108"/>
      <c r="J205" s="108"/>
      <c r="K205" s="108"/>
      <c r="L205" s="293"/>
      <c r="M205" s="290"/>
    </row>
    <row r="206" spans="1:13" x14ac:dyDescent="0.2">
      <c r="A206" s="257"/>
      <c r="B206" s="289"/>
      <c r="C206" s="57"/>
      <c r="D206" s="108"/>
      <c r="E206" s="108"/>
      <c r="F206" s="108"/>
      <c r="G206" s="108"/>
      <c r="H206" s="108"/>
      <c r="I206" s="108"/>
      <c r="J206" s="108"/>
      <c r="K206" s="108"/>
      <c r="L206" s="293"/>
      <c r="M206" s="290"/>
    </row>
    <row r="207" spans="1:13" x14ac:dyDescent="0.2">
      <c r="A207" s="257"/>
      <c r="B207" s="289"/>
      <c r="C207" s="57"/>
      <c r="D207" s="108"/>
      <c r="E207" s="108"/>
      <c r="F207" s="108"/>
      <c r="G207" s="108"/>
      <c r="H207" s="108"/>
      <c r="I207" s="108"/>
      <c r="J207" s="108"/>
      <c r="K207" s="108"/>
      <c r="L207" s="293"/>
      <c r="M207" s="290"/>
    </row>
    <row r="208" spans="1:13" x14ac:dyDescent="0.2">
      <c r="A208" s="257"/>
      <c r="B208" s="289"/>
      <c r="C208" s="57"/>
      <c r="D208" s="108"/>
      <c r="E208" s="108"/>
      <c r="F208" s="108"/>
      <c r="G208" s="108"/>
      <c r="H208" s="108"/>
      <c r="I208" s="108"/>
      <c r="J208" s="108"/>
      <c r="K208" s="108"/>
      <c r="L208" s="293"/>
      <c r="M208" s="290"/>
    </row>
    <row r="209" spans="1:13" x14ac:dyDescent="0.2">
      <c r="A209" s="257"/>
      <c r="B209" s="289"/>
      <c r="C209" s="57"/>
      <c r="D209" s="108"/>
      <c r="E209" s="108"/>
      <c r="F209" s="108"/>
      <c r="G209" s="108"/>
      <c r="H209" s="108"/>
      <c r="I209" s="108"/>
      <c r="J209" s="108"/>
      <c r="K209" s="108"/>
      <c r="L209" s="293"/>
      <c r="M209" s="290"/>
    </row>
    <row r="210" spans="1:13" x14ac:dyDescent="0.2">
      <c r="A210" s="257"/>
      <c r="B210" s="289"/>
      <c r="C210" s="57"/>
      <c r="D210" s="108"/>
      <c r="E210" s="108"/>
      <c r="F210" s="108"/>
      <c r="G210" s="108"/>
      <c r="H210" s="108"/>
      <c r="I210" s="108"/>
      <c r="J210" s="108"/>
      <c r="K210" s="108"/>
      <c r="L210" s="293"/>
      <c r="M210" s="290"/>
    </row>
    <row r="211" spans="1:13" x14ac:dyDescent="0.2">
      <c r="A211" s="257"/>
      <c r="B211" s="289"/>
      <c r="C211" s="57"/>
      <c r="D211" s="108"/>
      <c r="E211" s="108"/>
      <c r="F211" s="108"/>
      <c r="G211" s="108"/>
      <c r="H211" s="108"/>
      <c r="I211" s="108"/>
      <c r="J211" s="108"/>
      <c r="K211" s="108"/>
      <c r="L211" s="293"/>
      <c r="M211" s="290"/>
    </row>
    <row r="212" spans="1:13" x14ac:dyDescent="0.2">
      <c r="A212" s="257"/>
      <c r="B212" s="289"/>
      <c r="C212" s="57"/>
      <c r="D212" s="108"/>
      <c r="E212" s="108"/>
      <c r="F212" s="108"/>
      <c r="G212" s="108"/>
      <c r="H212" s="108"/>
      <c r="I212" s="108"/>
      <c r="J212" s="108"/>
      <c r="K212" s="108"/>
      <c r="L212" s="293"/>
      <c r="M212" s="290"/>
    </row>
    <row r="213" spans="1:13" x14ac:dyDescent="0.2">
      <c r="A213" s="257"/>
      <c r="B213" s="289"/>
      <c r="C213" s="57"/>
      <c r="D213" s="108"/>
      <c r="E213" s="108"/>
      <c r="F213" s="108"/>
      <c r="G213" s="108"/>
      <c r="H213" s="108"/>
      <c r="I213" s="108"/>
      <c r="J213" s="108"/>
      <c r="K213" s="108"/>
      <c r="L213" s="293"/>
      <c r="M213" s="290"/>
    </row>
    <row r="214" spans="1:13" x14ac:dyDescent="0.2">
      <c r="A214" s="257"/>
      <c r="B214" s="289"/>
      <c r="C214" s="57"/>
      <c r="D214" s="108"/>
      <c r="E214" s="108"/>
      <c r="F214" s="108"/>
      <c r="G214" s="108"/>
      <c r="H214" s="108"/>
      <c r="I214" s="108"/>
      <c r="J214" s="108"/>
      <c r="K214" s="108"/>
      <c r="L214" s="293"/>
      <c r="M214" s="290"/>
    </row>
    <row r="215" spans="1:13" x14ac:dyDescent="0.2">
      <c r="A215" s="257"/>
      <c r="B215" s="289"/>
      <c r="C215" s="57"/>
      <c r="D215" s="108"/>
      <c r="E215" s="108"/>
      <c r="F215" s="108"/>
      <c r="G215" s="108"/>
      <c r="H215" s="108"/>
      <c r="I215" s="108"/>
      <c r="J215" s="108"/>
      <c r="K215" s="108"/>
      <c r="L215" s="293"/>
      <c r="M215" s="290"/>
    </row>
    <row r="216" spans="1:13" x14ac:dyDescent="0.2">
      <c r="A216" s="257"/>
      <c r="B216" s="289"/>
      <c r="C216" s="57"/>
      <c r="D216" s="108"/>
      <c r="E216" s="108"/>
      <c r="F216" s="108"/>
      <c r="G216" s="108"/>
      <c r="H216" s="108"/>
      <c r="I216" s="108"/>
      <c r="J216" s="108"/>
      <c r="K216" s="108"/>
      <c r="L216" s="293"/>
      <c r="M216" s="290"/>
    </row>
    <row r="217" spans="1:13" x14ac:dyDescent="0.2">
      <c r="A217" s="257"/>
      <c r="B217" s="289"/>
      <c r="C217" s="57"/>
      <c r="D217" s="108"/>
      <c r="E217" s="108"/>
      <c r="F217" s="108"/>
      <c r="G217" s="108"/>
      <c r="H217" s="108"/>
      <c r="I217" s="108"/>
      <c r="J217" s="108"/>
      <c r="K217" s="108"/>
      <c r="L217" s="293"/>
      <c r="M217" s="290"/>
    </row>
    <row r="218" spans="1:13" x14ac:dyDescent="0.2">
      <c r="A218" s="257"/>
      <c r="B218" s="289"/>
      <c r="C218" s="57"/>
      <c r="D218" s="108"/>
      <c r="E218" s="108"/>
      <c r="F218" s="108"/>
      <c r="G218" s="108"/>
      <c r="H218" s="108"/>
      <c r="I218" s="108"/>
      <c r="J218" s="108"/>
      <c r="K218" s="108"/>
      <c r="L218" s="293"/>
      <c r="M218" s="290"/>
    </row>
    <row r="219" spans="1:13" x14ac:dyDescent="0.2">
      <c r="A219" s="257"/>
      <c r="B219" s="289"/>
      <c r="C219" s="57"/>
      <c r="D219" s="108"/>
      <c r="E219" s="108"/>
      <c r="F219" s="108"/>
      <c r="G219" s="108"/>
      <c r="H219" s="108"/>
      <c r="I219" s="108"/>
      <c r="J219" s="108"/>
      <c r="K219" s="108"/>
      <c r="L219" s="293"/>
      <c r="M219" s="290"/>
    </row>
    <row r="220" spans="1:13" x14ac:dyDescent="0.2">
      <c r="A220" s="257"/>
      <c r="B220" s="289"/>
      <c r="C220" s="57"/>
      <c r="D220" s="108"/>
      <c r="E220" s="108"/>
      <c r="F220" s="108"/>
      <c r="G220" s="108"/>
      <c r="H220" s="108"/>
      <c r="I220" s="108"/>
      <c r="J220" s="108"/>
      <c r="K220" s="108"/>
      <c r="L220" s="293"/>
      <c r="M220" s="290"/>
    </row>
    <row r="221" spans="1:13" x14ac:dyDescent="0.2">
      <c r="A221" s="257"/>
      <c r="B221" s="289"/>
      <c r="C221" s="57"/>
      <c r="D221" s="108"/>
      <c r="E221" s="108"/>
      <c r="F221" s="108"/>
      <c r="G221" s="108"/>
      <c r="H221" s="108"/>
      <c r="I221" s="108"/>
      <c r="J221" s="108"/>
      <c r="K221" s="108"/>
      <c r="L221" s="293"/>
      <c r="M221" s="290"/>
    </row>
    <row r="222" spans="1:13" x14ac:dyDescent="0.2">
      <c r="A222" s="257"/>
      <c r="B222" s="289"/>
      <c r="C222" s="57"/>
      <c r="D222" s="108"/>
      <c r="E222" s="108"/>
      <c r="F222" s="108"/>
      <c r="G222" s="108"/>
      <c r="H222" s="108"/>
      <c r="I222" s="108"/>
      <c r="J222" s="108"/>
      <c r="K222" s="108"/>
      <c r="L222" s="293"/>
      <c r="M222" s="290"/>
    </row>
    <row r="223" spans="1:13" x14ac:dyDescent="0.2">
      <c r="A223" s="257"/>
      <c r="B223" s="289"/>
      <c r="C223" s="57"/>
      <c r="D223" s="108"/>
      <c r="E223" s="108"/>
      <c r="F223" s="108"/>
      <c r="G223" s="108"/>
      <c r="H223" s="108"/>
      <c r="I223" s="108"/>
      <c r="J223" s="108"/>
      <c r="K223" s="108"/>
      <c r="L223" s="293"/>
      <c r="M223" s="290"/>
    </row>
    <row r="224" spans="1:13" x14ac:dyDescent="0.2">
      <c r="A224" s="257"/>
      <c r="B224" s="289"/>
      <c r="C224" s="57"/>
      <c r="D224" s="108"/>
      <c r="E224" s="108"/>
      <c r="F224" s="108"/>
      <c r="G224" s="108"/>
      <c r="H224" s="108"/>
      <c r="I224" s="108"/>
      <c r="J224" s="108"/>
      <c r="K224" s="108"/>
      <c r="L224" s="293"/>
      <c r="M224" s="290"/>
    </row>
    <row r="225" spans="1:13" x14ac:dyDescent="0.2">
      <c r="A225" s="257"/>
      <c r="B225" s="289"/>
      <c r="C225" s="57"/>
      <c r="D225" s="108"/>
      <c r="E225" s="108"/>
      <c r="F225" s="108"/>
      <c r="G225" s="108"/>
      <c r="H225" s="108"/>
      <c r="I225" s="108"/>
      <c r="J225" s="108"/>
      <c r="K225" s="108"/>
      <c r="L225" s="293"/>
      <c r="M225" s="290"/>
    </row>
    <row r="226" spans="1:13" x14ac:dyDescent="0.2">
      <c r="A226" s="257"/>
      <c r="B226" s="289"/>
      <c r="C226" s="57"/>
      <c r="D226" s="108"/>
      <c r="E226" s="108"/>
      <c r="F226" s="108"/>
      <c r="G226" s="108"/>
      <c r="H226" s="108"/>
      <c r="I226" s="108"/>
      <c r="J226" s="108"/>
      <c r="K226" s="108"/>
      <c r="L226" s="293"/>
      <c r="M226" s="290"/>
    </row>
    <row r="227" spans="1:13" x14ac:dyDescent="0.2">
      <c r="A227" s="257"/>
      <c r="B227" s="289"/>
      <c r="C227" s="57"/>
      <c r="D227" s="108"/>
      <c r="E227" s="108"/>
      <c r="F227" s="108"/>
      <c r="G227" s="108"/>
      <c r="H227" s="108"/>
      <c r="I227" s="108"/>
      <c r="J227" s="108"/>
      <c r="K227" s="108"/>
      <c r="L227" s="293"/>
      <c r="M227" s="290"/>
    </row>
    <row r="228" spans="1:13" x14ac:dyDescent="0.2">
      <c r="A228" s="257"/>
      <c r="B228" s="289"/>
      <c r="C228" s="57"/>
      <c r="D228" s="108"/>
      <c r="E228" s="108"/>
      <c r="F228" s="108"/>
      <c r="G228" s="108"/>
      <c r="H228" s="108"/>
      <c r="I228" s="108"/>
      <c r="J228" s="108"/>
      <c r="K228" s="108"/>
      <c r="L228" s="293"/>
      <c r="M228" s="290"/>
    </row>
    <row r="229" spans="1:13" x14ac:dyDescent="0.2">
      <c r="A229" s="257"/>
      <c r="B229" s="289"/>
      <c r="C229" s="57"/>
      <c r="D229" s="108"/>
      <c r="E229" s="108"/>
      <c r="F229" s="108"/>
      <c r="G229" s="108"/>
      <c r="H229" s="108"/>
      <c r="I229" s="108"/>
      <c r="J229" s="108"/>
      <c r="K229" s="108"/>
      <c r="L229" s="293"/>
      <c r="M229" s="290"/>
    </row>
    <row r="230" spans="1:13" x14ac:dyDescent="0.2">
      <c r="A230" s="257"/>
      <c r="B230" s="289"/>
      <c r="C230" s="57"/>
      <c r="D230" s="108"/>
      <c r="E230" s="108"/>
      <c r="F230" s="108"/>
      <c r="G230" s="108"/>
      <c r="H230" s="108"/>
      <c r="I230" s="108"/>
      <c r="J230" s="108"/>
      <c r="K230" s="108"/>
      <c r="L230" s="293"/>
      <c r="M230" s="290"/>
    </row>
    <row r="231" spans="1:13" x14ac:dyDescent="0.2">
      <c r="A231" s="257"/>
      <c r="B231" s="289"/>
      <c r="C231" s="57"/>
      <c r="D231" s="108"/>
      <c r="E231" s="108"/>
      <c r="F231" s="108"/>
      <c r="G231" s="108"/>
      <c r="H231" s="108"/>
      <c r="I231" s="108"/>
      <c r="J231" s="108"/>
      <c r="K231" s="108"/>
      <c r="L231" s="293"/>
      <c r="M231" s="290"/>
    </row>
    <row r="232" spans="1:13" x14ac:dyDescent="0.2">
      <c r="A232" s="257"/>
      <c r="B232" s="289"/>
      <c r="C232" s="57"/>
      <c r="D232" s="108"/>
      <c r="E232" s="108"/>
      <c r="F232" s="108"/>
      <c r="G232" s="108"/>
      <c r="H232" s="108"/>
      <c r="I232" s="108"/>
      <c r="J232" s="108"/>
      <c r="K232" s="108"/>
      <c r="L232" s="293"/>
      <c r="M232" s="290"/>
    </row>
    <row r="233" spans="1:13" x14ac:dyDescent="0.2">
      <c r="A233" s="257"/>
      <c r="B233" s="289"/>
      <c r="C233" s="57"/>
      <c r="D233" s="108"/>
      <c r="E233" s="108"/>
      <c r="F233" s="108"/>
      <c r="G233" s="108"/>
      <c r="H233" s="108"/>
      <c r="I233" s="108"/>
      <c r="J233" s="108"/>
      <c r="K233" s="108"/>
      <c r="L233" s="293"/>
      <c r="M233" s="290"/>
    </row>
    <row r="234" spans="1:13" x14ac:dyDescent="0.2">
      <c r="A234" s="257"/>
      <c r="B234" s="289"/>
      <c r="C234" s="57"/>
      <c r="D234" s="108"/>
      <c r="E234" s="108"/>
      <c r="F234" s="108"/>
      <c r="G234" s="108"/>
      <c r="H234" s="108"/>
      <c r="I234" s="108"/>
      <c r="J234" s="108"/>
      <c r="K234" s="108"/>
      <c r="L234" s="293"/>
      <c r="M234" s="290"/>
    </row>
    <row r="235" spans="1:13" x14ac:dyDescent="0.2">
      <c r="A235" s="257"/>
      <c r="B235" s="289"/>
      <c r="C235" s="57"/>
      <c r="D235" s="108"/>
      <c r="E235" s="108"/>
      <c r="F235" s="108"/>
      <c r="G235" s="108"/>
      <c r="H235" s="108"/>
      <c r="I235" s="108"/>
      <c r="J235" s="108"/>
      <c r="K235" s="108"/>
      <c r="L235" s="293"/>
      <c r="M235" s="290"/>
    </row>
    <row r="236" spans="1:13" x14ac:dyDescent="0.2">
      <c r="A236" s="257"/>
      <c r="B236" s="289"/>
      <c r="C236" s="57"/>
      <c r="D236" s="108"/>
      <c r="E236" s="108"/>
      <c r="F236" s="108"/>
      <c r="G236" s="108"/>
      <c r="H236" s="108"/>
      <c r="I236" s="108"/>
      <c r="J236" s="108"/>
      <c r="K236" s="108"/>
      <c r="L236" s="293"/>
      <c r="M236" s="290"/>
    </row>
    <row r="237" spans="1:13" x14ac:dyDescent="0.2">
      <c r="A237" s="257"/>
      <c r="B237" s="289"/>
      <c r="C237" s="57"/>
      <c r="D237" s="108"/>
      <c r="E237" s="108"/>
      <c r="F237" s="108"/>
      <c r="G237" s="108"/>
      <c r="H237" s="108"/>
      <c r="I237" s="108"/>
      <c r="J237" s="108"/>
      <c r="K237" s="108"/>
      <c r="L237" s="293"/>
      <c r="M237" s="290"/>
    </row>
    <row r="238" spans="1:13" x14ac:dyDescent="0.2">
      <c r="A238" s="257"/>
      <c r="B238" s="289"/>
      <c r="C238" s="57"/>
      <c r="D238" s="108"/>
      <c r="E238" s="108"/>
      <c r="F238" s="108"/>
      <c r="G238" s="108"/>
      <c r="H238" s="108"/>
      <c r="I238" s="108"/>
      <c r="J238" s="108"/>
      <c r="K238" s="108"/>
      <c r="L238" s="293"/>
      <c r="M238" s="290"/>
    </row>
    <row r="239" spans="1:13" x14ac:dyDescent="0.2">
      <c r="A239" s="257"/>
      <c r="B239" s="289"/>
      <c r="C239" s="57"/>
      <c r="D239" s="108"/>
      <c r="E239" s="108"/>
      <c r="F239" s="108"/>
      <c r="G239" s="108"/>
      <c r="H239" s="108"/>
      <c r="I239" s="108"/>
      <c r="J239" s="108"/>
      <c r="K239" s="108"/>
      <c r="L239" s="293"/>
      <c r="M239" s="290"/>
    </row>
    <row r="240" spans="1:13" x14ac:dyDescent="0.2">
      <c r="A240" s="257"/>
      <c r="B240" s="289"/>
      <c r="C240" s="57"/>
      <c r="D240" s="108"/>
      <c r="E240" s="108"/>
      <c r="F240" s="108"/>
      <c r="G240" s="108"/>
      <c r="H240" s="108"/>
      <c r="I240" s="108"/>
      <c r="J240" s="108"/>
      <c r="K240" s="108"/>
      <c r="L240" s="293"/>
      <c r="M240" s="290"/>
    </row>
    <row r="241" spans="1:13" x14ac:dyDescent="0.2">
      <c r="A241" s="257"/>
      <c r="B241" s="289"/>
      <c r="C241" s="57"/>
      <c r="D241" s="108"/>
      <c r="E241" s="108"/>
      <c r="F241" s="108"/>
      <c r="G241" s="108"/>
      <c r="H241" s="108"/>
      <c r="I241" s="108"/>
      <c r="J241" s="108"/>
      <c r="K241" s="108"/>
      <c r="L241" s="293"/>
      <c r="M241" s="290"/>
    </row>
    <row r="242" spans="1:13" x14ac:dyDescent="0.2">
      <c r="A242" s="257"/>
      <c r="B242" s="289"/>
      <c r="C242" s="57"/>
      <c r="D242" s="108"/>
      <c r="E242" s="108"/>
      <c r="F242" s="108"/>
      <c r="G242" s="108"/>
      <c r="H242" s="108"/>
      <c r="I242" s="108"/>
      <c r="J242" s="108"/>
      <c r="K242" s="108"/>
      <c r="L242" s="293"/>
      <c r="M242" s="290"/>
    </row>
    <row r="243" spans="1:13" x14ac:dyDescent="0.2">
      <c r="A243" s="257"/>
      <c r="B243" s="289"/>
      <c r="C243" s="57"/>
      <c r="D243" s="108"/>
      <c r="E243" s="108"/>
      <c r="F243" s="108"/>
      <c r="G243" s="108"/>
      <c r="H243" s="108"/>
      <c r="I243" s="108"/>
      <c r="J243" s="108"/>
      <c r="K243" s="108"/>
      <c r="L243" s="293"/>
      <c r="M243" s="290"/>
    </row>
    <row r="244" spans="1:13" x14ac:dyDescent="0.2">
      <c r="A244" s="257"/>
      <c r="B244" s="289"/>
      <c r="C244" s="57"/>
      <c r="D244" s="108"/>
      <c r="E244" s="108"/>
      <c r="F244" s="108"/>
      <c r="G244" s="108"/>
      <c r="H244" s="108"/>
      <c r="I244" s="108"/>
      <c r="J244" s="108"/>
      <c r="K244" s="108"/>
      <c r="L244" s="293"/>
      <c r="M244" s="290"/>
    </row>
    <row r="245" spans="1:13" x14ac:dyDescent="0.2">
      <c r="A245" s="257"/>
      <c r="B245" s="289"/>
      <c r="C245" s="57"/>
      <c r="D245" s="108"/>
      <c r="E245" s="108"/>
      <c r="F245" s="108"/>
      <c r="G245" s="108"/>
      <c r="H245" s="108"/>
      <c r="I245" s="108"/>
      <c r="J245" s="108"/>
      <c r="K245" s="108"/>
      <c r="L245" s="293"/>
      <c r="M245" s="290"/>
    </row>
    <row r="246" spans="1:13" x14ac:dyDescent="0.2">
      <c r="A246" s="257"/>
      <c r="B246" s="289"/>
      <c r="C246" s="57"/>
      <c r="D246" s="108"/>
      <c r="E246" s="108"/>
      <c r="F246" s="108"/>
      <c r="G246" s="108"/>
      <c r="H246" s="108"/>
      <c r="I246" s="108"/>
      <c r="J246" s="108"/>
      <c r="K246" s="108"/>
      <c r="L246" s="293"/>
      <c r="M246" s="290"/>
    </row>
    <row r="247" spans="1:13" x14ac:dyDescent="0.2">
      <c r="A247" s="257"/>
      <c r="B247" s="289"/>
      <c r="C247" s="57"/>
      <c r="D247" s="108"/>
      <c r="E247" s="108"/>
      <c r="F247" s="108"/>
      <c r="G247" s="108"/>
      <c r="H247" s="108"/>
      <c r="I247" s="108"/>
      <c r="J247" s="108"/>
      <c r="K247" s="108"/>
      <c r="L247" s="293"/>
      <c r="M247" s="290"/>
    </row>
    <row r="248" spans="1:13" x14ac:dyDescent="0.2">
      <c r="A248" s="257"/>
      <c r="B248" s="289"/>
      <c r="C248" s="57"/>
      <c r="D248" s="108"/>
      <c r="E248" s="108"/>
      <c r="F248" s="108"/>
      <c r="G248" s="108"/>
      <c r="H248" s="108"/>
      <c r="I248" s="108"/>
      <c r="J248" s="108"/>
      <c r="K248" s="108"/>
      <c r="L248" s="293"/>
      <c r="M248" s="290"/>
    </row>
    <row r="249" spans="1:13" x14ac:dyDescent="0.2">
      <c r="A249" s="257"/>
      <c r="B249" s="289"/>
      <c r="C249" s="57"/>
      <c r="D249" s="108"/>
      <c r="E249" s="108"/>
      <c r="F249" s="108"/>
      <c r="G249" s="108"/>
      <c r="H249" s="108"/>
      <c r="I249" s="108"/>
      <c r="J249" s="108"/>
      <c r="K249" s="108"/>
      <c r="L249" s="293"/>
      <c r="M249" s="290"/>
    </row>
    <row r="250" spans="1:13" x14ac:dyDescent="0.2">
      <c r="A250" s="257"/>
      <c r="B250" s="289"/>
      <c r="C250" s="57"/>
      <c r="D250" s="108"/>
      <c r="E250" s="108"/>
      <c r="F250" s="108"/>
      <c r="G250" s="108"/>
      <c r="H250" s="108"/>
      <c r="I250" s="108"/>
      <c r="J250" s="108"/>
      <c r="K250" s="108"/>
      <c r="L250" s="293"/>
      <c r="M250" s="290"/>
    </row>
    <row r="251" spans="1:13" x14ac:dyDescent="0.2">
      <c r="A251" s="257"/>
      <c r="B251" s="289"/>
      <c r="C251" s="57"/>
      <c r="D251" s="108"/>
      <c r="E251" s="108"/>
      <c r="F251" s="108"/>
      <c r="G251" s="108"/>
      <c r="H251" s="108"/>
      <c r="I251" s="108"/>
      <c r="J251" s="108"/>
      <c r="K251" s="108"/>
      <c r="L251" s="293"/>
      <c r="M251" s="290"/>
    </row>
    <row r="252" spans="1:13" x14ac:dyDescent="0.2">
      <c r="A252" s="257"/>
      <c r="B252" s="289"/>
      <c r="C252" s="57"/>
      <c r="D252" s="108"/>
      <c r="E252" s="108"/>
      <c r="F252" s="108"/>
      <c r="G252" s="108"/>
      <c r="H252" s="108"/>
      <c r="I252" s="108"/>
      <c r="J252" s="108"/>
      <c r="K252" s="108"/>
      <c r="L252" s="293"/>
      <c r="M252" s="290"/>
    </row>
    <row r="253" spans="1:13" x14ac:dyDescent="0.2">
      <c r="A253" s="257"/>
      <c r="B253" s="289"/>
      <c r="C253" s="57"/>
      <c r="D253" s="108"/>
      <c r="E253" s="108"/>
      <c r="F253" s="108"/>
      <c r="G253" s="108"/>
      <c r="H253" s="108"/>
      <c r="I253" s="108"/>
      <c r="J253" s="108"/>
      <c r="K253" s="108"/>
      <c r="L253" s="293"/>
      <c r="M253" s="290"/>
    </row>
    <row r="254" spans="1:13" x14ac:dyDescent="0.2">
      <c r="A254" s="257"/>
      <c r="B254" s="289"/>
      <c r="C254" s="57"/>
      <c r="D254" s="108"/>
      <c r="E254" s="108"/>
      <c r="F254" s="108"/>
      <c r="G254" s="108"/>
      <c r="H254" s="108"/>
      <c r="I254" s="108"/>
      <c r="J254" s="108"/>
      <c r="K254" s="108"/>
      <c r="L254" s="293"/>
      <c r="M254" s="290"/>
    </row>
    <row r="255" spans="1:13" x14ac:dyDescent="0.2">
      <c r="A255" s="257"/>
      <c r="B255" s="289"/>
      <c r="C255" s="57"/>
      <c r="D255" s="108"/>
      <c r="E255" s="108"/>
      <c r="F255" s="108"/>
      <c r="G255" s="108"/>
      <c r="H255" s="108"/>
      <c r="I255" s="108"/>
      <c r="J255" s="108"/>
      <c r="K255" s="108"/>
      <c r="L255" s="293"/>
      <c r="M255" s="290"/>
    </row>
    <row r="256" spans="1:13" x14ac:dyDescent="0.2">
      <c r="A256" s="257"/>
      <c r="B256" s="289"/>
      <c r="C256" s="57"/>
      <c r="D256" s="108"/>
      <c r="E256" s="108"/>
      <c r="F256" s="108"/>
      <c r="G256" s="108"/>
      <c r="H256" s="108"/>
      <c r="I256" s="108"/>
      <c r="J256" s="108"/>
      <c r="K256" s="108"/>
      <c r="L256" s="293"/>
      <c r="M256" s="290"/>
    </row>
    <row r="257" spans="1:13" x14ac:dyDescent="0.2">
      <c r="A257" s="257"/>
      <c r="B257" s="289"/>
      <c r="C257" s="57"/>
      <c r="D257" s="108"/>
      <c r="E257" s="108"/>
      <c r="F257" s="108"/>
      <c r="G257" s="108"/>
      <c r="H257" s="108"/>
      <c r="I257" s="108"/>
      <c r="J257" s="108"/>
      <c r="K257" s="108"/>
      <c r="L257" s="293"/>
      <c r="M257" s="290"/>
    </row>
    <row r="258" spans="1:13" x14ac:dyDescent="0.2">
      <c r="A258" s="257"/>
      <c r="B258" s="289"/>
      <c r="C258" s="57"/>
      <c r="D258" s="108"/>
      <c r="E258" s="108"/>
      <c r="F258" s="108"/>
      <c r="G258" s="108"/>
      <c r="H258" s="108"/>
      <c r="I258" s="108"/>
      <c r="J258" s="108"/>
      <c r="K258" s="108"/>
      <c r="L258" s="293"/>
      <c r="M258" s="290"/>
    </row>
    <row r="259" spans="1:13" x14ac:dyDescent="0.2">
      <c r="A259" s="257"/>
      <c r="B259" s="289"/>
      <c r="C259" s="57"/>
      <c r="D259" s="108"/>
      <c r="E259" s="108"/>
      <c r="F259" s="108"/>
      <c r="G259" s="108"/>
      <c r="H259" s="108"/>
      <c r="I259" s="108"/>
      <c r="J259" s="108"/>
      <c r="K259" s="108"/>
      <c r="L259" s="293"/>
      <c r="M259" s="290"/>
    </row>
    <row r="260" spans="1:13" x14ac:dyDescent="0.2">
      <c r="A260" s="257"/>
      <c r="B260" s="289"/>
      <c r="C260" s="57"/>
      <c r="D260" s="108"/>
      <c r="E260" s="108"/>
      <c r="F260" s="108"/>
      <c r="G260" s="108"/>
      <c r="H260" s="108"/>
      <c r="I260" s="108"/>
      <c r="J260" s="108"/>
      <c r="K260" s="108"/>
      <c r="L260" s="293"/>
      <c r="M260" s="290"/>
    </row>
    <row r="261" spans="1:13" x14ac:dyDescent="0.2">
      <c r="A261" s="257"/>
      <c r="B261" s="289"/>
      <c r="C261" s="57"/>
      <c r="D261" s="108"/>
      <c r="E261" s="108"/>
      <c r="F261" s="108"/>
      <c r="G261" s="108"/>
      <c r="H261" s="108"/>
      <c r="I261" s="108"/>
      <c r="J261" s="108"/>
      <c r="K261" s="108"/>
      <c r="L261" s="293"/>
      <c r="M261" s="290"/>
    </row>
    <row r="262" spans="1:13" x14ac:dyDescent="0.2">
      <c r="A262" s="257"/>
      <c r="B262" s="289"/>
      <c r="C262" s="57"/>
      <c r="D262" s="108"/>
      <c r="E262" s="108"/>
      <c r="F262" s="108"/>
      <c r="G262" s="108"/>
      <c r="H262" s="108"/>
      <c r="I262" s="108"/>
      <c r="J262" s="108"/>
      <c r="K262" s="108"/>
      <c r="L262" s="293"/>
      <c r="M262" s="290"/>
    </row>
    <row r="263" spans="1:13" x14ac:dyDescent="0.2">
      <c r="A263" s="257"/>
      <c r="B263" s="289"/>
      <c r="C263" s="57"/>
      <c r="D263" s="108"/>
      <c r="E263" s="108"/>
      <c r="F263" s="108"/>
      <c r="G263" s="108"/>
      <c r="H263" s="108"/>
      <c r="I263" s="108"/>
      <c r="J263" s="108"/>
      <c r="K263" s="108"/>
      <c r="L263" s="293"/>
      <c r="M263" s="290"/>
    </row>
    <row r="264" spans="1:13" x14ac:dyDescent="0.2">
      <c r="A264" s="257"/>
      <c r="B264" s="289"/>
      <c r="C264" s="57"/>
      <c r="D264" s="108"/>
      <c r="E264" s="108"/>
      <c r="F264" s="108"/>
      <c r="G264" s="108"/>
      <c r="H264" s="108"/>
      <c r="I264" s="108"/>
      <c r="J264" s="108"/>
      <c r="K264" s="108"/>
      <c r="L264" s="293"/>
      <c r="M264" s="290"/>
    </row>
    <row r="265" spans="1:13" x14ac:dyDescent="0.2">
      <c r="A265" s="257"/>
      <c r="B265" s="289"/>
      <c r="C265" s="57"/>
      <c r="D265" s="108"/>
      <c r="E265" s="108"/>
      <c r="F265" s="108"/>
      <c r="G265" s="108"/>
      <c r="H265" s="108"/>
      <c r="I265" s="108"/>
      <c r="J265" s="108"/>
      <c r="K265" s="108"/>
      <c r="L265" s="293"/>
      <c r="M265" s="290"/>
    </row>
    <row r="266" spans="1:13" x14ac:dyDescent="0.2">
      <c r="A266" s="257"/>
      <c r="B266" s="289"/>
      <c r="C266" s="57"/>
      <c r="D266" s="108"/>
      <c r="E266" s="108"/>
      <c r="F266" s="108"/>
      <c r="G266" s="108"/>
      <c r="H266" s="108"/>
      <c r="I266" s="108"/>
      <c r="J266" s="108"/>
      <c r="K266" s="108"/>
      <c r="L266" s="293"/>
      <c r="M266" s="290"/>
    </row>
    <row r="267" spans="1:13" x14ac:dyDescent="0.2">
      <c r="A267" s="257"/>
      <c r="B267" s="289"/>
      <c r="C267" s="57"/>
      <c r="D267" s="108"/>
      <c r="E267" s="108"/>
      <c r="F267" s="108"/>
      <c r="G267" s="108"/>
      <c r="H267" s="108"/>
      <c r="I267" s="108"/>
      <c r="J267" s="108"/>
      <c r="K267" s="108"/>
      <c r="L267" s="293"/>
      <c r="M267" s="290"/>
    </row>
    <row r="268" spans="1:13" x14ac:dyDescent="0.2">
      <c r="A268" s="257"/>
      <c r="B268" s="289"/>
      <c r="C268" s="57"/>
      <c r="D268" s="108"/>
      <c r="E268" s="108"/>
      <c r="F268" s="108"/>
      <c r="G268" s="108"/>
      <c r="H268" s="108"/>
      <c r="I268" s="108"/>
      <c r="J268" s="108"/>
      <c r="K268" s="108"/>
      <c r="L268" s="293"/>
      <c r="M268" s="290"/>
    </row>
    <row r="269" spans="1:13" x14ac:dyDescent="0.2">
      <c r="A269" s="257"/>
      <c r="B269" s="289"/>
      <c r="C269" s="57"/>
      <c r="D269" s="108"/>
      <c r="E269" s="108"/>
      <c r="F269" s="108"/>
      <c r="G269" s="108"/>
      <c r="H269" s="108"/>
      <c r="I269" s="108"/>
      <c r="J269" s="108"/>
      <c r="K269" s="108"/>
      <c r="L269" s="293"/>
      <c r="M269" s="290"/>
    </row>
    <row r="270" spans="1:13" x14ac:dyDescent="0.2">
      <c r="A270" s="257"/>
      <c r="B270" s="289"/>
      <c r="C270" s="57"/>
      <c r="D270" s="108"/>
      <c r="E270" s="108"/>
      <c r="F270" s="108"/>
      <c r="G270" s="108"/>
      <c r="H270" s="108"/>
      <c r="I270" s="108"/>
      <c r="J270" s="108"/>
      <c r="K270" s="108"/>
      <c r="L270" s="293"/>
      <c r="M270" s="290"/>
    </row>
    <row r="271" spans="1:13" x14ac:dyDescent="0.2">
      <c r="A271" s="257"/>
      <c r="B271" s="289"/>
      <c r="C271" s="57"/>
      <c r="D271" s="108"/>
      <c r="E271" s="108"/>
      <c r="F271" s="108"/>
      <c r="G271" s="108"/>
      <c r="H271" s="108"/>
      <c r="I271" s="108"/>
      <c r="J271" s="108"/>
      <c r="K271" s="108"/>
      <c r="L271" s="293"/>
      <c r="M271" s="290"/>
    </row>
    <row r="272" spans="1:13" x14ac:dyDescent="0.2">
      <c r="A272" s="257"/>
      <c r="B272" s="289"/>
      <c r="C272" s="57"/>
      <c r="D272" s="108"/>
      <c r="E272" s="108"/>
      <c r="F272" s="108"/>
      <c r="G272" s="108"/>
      <c r="H272" s="108"/>
      <c r="I272" s="108"/>
      <c r="J272" s="108"/>
      <c r="K272" s="108"/>
      <c r="L272" s="293"/>
      <c r="M272" s="290"/>
    </row>
    <row r="273" spans="1:13" x14ac:dyDescent="0.2">
      <c r="A273" s="257"/>
      <c r="B273" s="289"/>
      <c r="C273" s="57"/>
      <c r="D273" s="108"/>
      <c r="E273" s="108"/>
      <c r="F273" s="108"/>
      <c r="G273" s="108"/>
      <c r="H273" s="108"/>
      <c r="I273" s="108"/>
      <c r="J273" s="108"/>
      <c r="K273" s="108"/>
      <c r="L273" s="293"/>
      <c r="M273" s="290"/>
    </row>
    <row r="274" spans="1:13" x14ac:dyDescent="0.2">
      <c r="A274" s="257"/>
      <c r="B274" s="289"/>
      <c r="C274" s="57"/>
      <c r="D274" s="108"/>
      <c r="E274" s="108"/>
      <c r="F274" s="108"/>
      <c r="G274" s="108"/>
      <c r="H274" s="108"/>
      <c r="I274" s="108"/>
      <c r="J274" s="108"/>
      <c r="K274" s="108"/>
      <c r="L274" s="293"/>
      <c r="M274" s="290"/>
    </row>
    <row r="275" spans="1:13" x14ac:dyDescent="0.2">
      <c r="A275" s="257"/>
      <c r="B275" s="289"/>
      <c r="C275" s="57"/>
      <c r="D275" s="108"/>
      <c r="E275" s="108"/>
      <c r="F275" s="108"/>
      <c r="G275" s="108"/>
      <c r="H275" s="108"/>
      <c r="I275" s="108"/>
      <c r="J275" s="108"/>
      <c r="K275" s="108"/>
      <c r="L275" s="293"/>
      <c r="M275" s="290"/>
    </row>
    <row r="276" spans="1:13" x14ac:dyDescent="0.2">
      <c r="A276" s="257"/>
      <c r="B276" s="289"/>
      <c r="C276" s="57"/>
      <c r="D276" s="108"/>
      <c r="E276" s="108"/>
      <c r="F276" s="108"/>
      <c r="G276" s="108"/>
      <c r="H276" s="108"/>
      <c r="I276" s="108"/>
      <c r="J276" s="108"/>
      <c r="K276" s="108"/>
      <c r="L276" s="293"/>
      <c r="M276" s="290"/>
    </row>
    <row r="277" spans="1:13" x14ac:dyDescent="0.2">
      <c r="A277" s="257"/>
      <c r="B277" s="289"/>
      <c r="C277" s="57"/>
      <c r="D277" s="108"/>
      <c r="E277" s="108"/>
      <c r="F277" s="108"/>
      <c r="G277" s="108"/>
      <c r="H277" s="108"/>
      <c r="I277" s="108"/>
      <c r="J277" s="108"/>
      <c r="K277" s="108"/>
      <c r="L277" s="293"/>
      <c r="M277" s="290"/>
    </row>
    <row r="278" spans="1:13" x14ac:dyDescent="0.2">
      <c r="A278" s="257"/>
      <c r="B278" s="289"/>
      <c r="C278" s="57"/>
      <c r="D278" s="108"/>
      <c r="E278" s="108"/>
      <c r="F278" s="108"/>
      <c r="G278" s="108"/>
      <c r="H278" s="108"/>
      <c r="I278" s="108"/>
      <c r="J278" s="108"/>
      <c r="K278" s="108"/>
      <c r="L278" s="293"/>
      <c r="M278" s="290"/>
    </row>
    <row r="279" spans="1:13" x14ac:dyDescent="0.2">
      <c r="A279" s="257"/>
      <c r="B279" s="289"/>
      <c r="C279" s="57"/>
      <c r="D279" s="108"/>
      <c r="E279" s="108"/>
      <c r="F279" s="108"/>
      <c r="G279" s="108"/>
      <c r="H279" s="108"/>
      <c r="I279" s="108"/>
      <c r="J279" s="108"/>
      <c r="K279" s="108"/>
      <c r="L279" s="293"/>
      <c r="M279" s="290"/>
    </row>
    <row r="280" spans="1:13" x14ac:dyDescent="0.2">
      <c r="A280" s="257"/>
      <c r="B280" s="289"/>
      <c r="C280" s="57"/>
      <c r="D280" s="108"/>
      <c r="E280" s="108"/>
      <c r="F280" s="108"/>
      <c r="G280" s="108"/>
      <c r="H280" s="108"/>
      <c r="I280" s="108"/>
      <c r="J280" s="108"/>
      <c r="K280" s="108"/>
      <c r="L280" s="293"/>
      <c r="M280" s="290"/>
    </row>
    <row r="281" spans="1:13" x14ac:dyDescent="0.2">
      <c r="A281" s="257"/>
      <c r="B281" s="289"/>
      <c r="C281" s="57"/>
      <c r="D281" s="108"/>
      <c r="E281" s="108"/>
      <c r="F281" s="108"/>
      <c r="G281" s="108"/>
      <c r="H281" s="108"/>
      <c r="I281" s="108"/>
      <c r="J281" s="108"/>
      <c r="K281" s="108"/>
      <c r="L281" s="293"/>
      <c r="M281" s="290"/>
    </row>
    <row r="282" spans="1:13" x14ac:dyDescent="0.2">
      <c r="A282" s="257"/>
      <c r="B282" s="289"/>
      <c r="C282" s="57"/>
      <c r="D282" s="108"/>
      <c r="E282" s="108"/>
      <c r="F282" s="108"/>
      <c r="G282" s="108"/>
      <c r="H282" s="108"/>
      <c r="I282" s="108"/>
      <c r="J282" s="108"/>
      <c r="K282" s="108"/>
      <c r="L282" s="293"/>
      <c r="M282" s="290"/>
    </row>
    <row r="283" spans="1:13" x14ac:dyDescent="0.2">
      <c r="A283" s="257"/>
      <c r="B283" s="289"/>
      <c r="C283" s="57"/>
      <c r="D283" s="108"/>
      <c r="E283" s="108"/>
      <c r="F283" s="108"/>
      <c r="G283" s="108"/>
      <c r="H283" s="108"/>
      <c r="I283" s="108"/>
      <c r="J283" s="108"/>
      <c r="K283" s="108"/>
      <c r="L283" s="293"/>
      <c r="M283" s="290"/>
    </row>
    <row r="284" spans="1:13" x14ac:dyDescent="0.2">
      <c r="A284" s="257"/>
      <c r="B284" s="289"/>
      <c r="C284" s="57"/>
      <c r="D284" s="108"/>
      <c r="E284" s="108"/>
      <c r="F284" s="108"/>
      <c r="G284" s="108"/>
      <c r="H284" s="108"/>
      <c r="I284" s="108"/>
      <c r="J284" s="108"/>
      <c r="K284" s="108"/>
      <c r="L284" s="293"/>
      <c r="M284" s="290"/>
    </row>
    <row r="285" spans="1:13" x14ac:dyDescent="0.2">
      <c r="A285" s="257"/>
      <c r="B285" s="289"/>
      <c r="C285" s="57"/>
      <c r="D285" s="108"/>
      <c r="E285" s="108"/>
      <c r="F285" s="108"/>
      <c r="G285" s="108"/>
      <c r="H285" s="108"/>
      <c r="I285" s="108"/>
      <c r="J285" s="108"/>
      <c r="K285" s="108"/>
      <c r="L285" s="293"/>
      <c r="M285" s="290"/>
    </row>
    <row r="286" spans="1:13" x14ac:dyDescent="0.2">
      <c r="A286" s="257"/>
      <c r="B286" s="289"/>
      <c r="C286" s="57"/>
      <c r="D286" s="108"/>
      <c r="E286" s="108"/>
      <c r="F286" s="108"/>
      <c r="G286" s="108"/>
      <c r="H286" s="108"/>
      <c r="I286" s="108"/>
      <c r="J286" s="108"/>
      <c r="K286" s="108"/>
      <c r="L286" s="293"/>
      <c r="M286" s="290"/>
    </row>
    <row r="287" spans="1:13" x14ac:dyDescent="0.2">
      <c r="A287" s="257"/>
      <c r="B287" s="289"/>
      <c r="C287" s="57"/>
      <c r="D287" s="108"/>
      <c r="E287" s="108"/>
      <c r="F287" s="108"/>
      <c r="G287" s="108"/>
      <c r="H287" s="108"/>
      <c r="I287" s="108"/>
      <c r="J287" s="108"/>
      <c r="K287" s="108"/>
      <c r="L287" s="293"/>
      <c r="M287" s="290"/>
    </row>
    <row r="288" spans="1:13" x14ac:dyDescent="0.2">
      <c r="A288" s="257"/>
      <c r="B288" s="289"/>
      <c r="C288" s="57"/>
      <c r="D288" s="108"/>
      <c r="E288" s="108"/>
      <c r="F288" s="108"/>
      <c r="G288" s="108"/>
      <c r="H288" s="108"/>
      <c r="I288" s="108"/>
      <c r="J288" s="108"/>
      <c r="K288" s="108"/>
      <c r="L288" s="293"/>
      <c r="M288" s="290"/>
    </row>
    <row r="289" spans="1:13" x14ac:dyDescent="0.2">
      <c r="A289" s="257"/>
      <c r="B289" s="289"/>
      <c r="C289" s="57"/>
      <c r="D289" s="108"/>
      <c r="E289" s="108"/>
      <c r="F289" s="108"/>
      <c r="G289" s="108"/>
      <c r="H289" s="108"/>
      <c r="I289" s="108"/>
      <c r="J289" s="108"/>
      <c r="K289" s="108"/>
      <c r="L289" s="293"/>
      <c r="M289" s="290"/>
    </row>
    <row r="290" spans="1:13" x14ac:dyDescent="0.2">
      <c r="A290" s="257"/>
      <c r="B290" s="289"/>
      <c r="C290" s="57"/>
      <c r="D290" s="108"/>
      <c r="E290" s="108"/>
      <c r="F290" s="108"/>
      <c r="G290" s="108"/>
      <c r="H290" s="108"/>
      <c r="I290" s="108"/>
      <c r="J290" s="108"/>
      <c r="K290" s="108"/>
      <c r="L290" s="293"/>
      <c r="M290" s="290"/>
    </row>
    <row r="291" spans="1:13" x14ac:dyDescent="0.2">
      <c r="A291" s="257"/>
      <c r="B291" s="289"/>
      <c r="C291" s="57"/>
      <c r="D291" s="108"/>
      <c r="E291" s="108"/>
      <c r="F291" s="108"/>
      <c r="G291" s="108"/>
      <c r="H291" s="108"/>
      <c r="I291" s="108"/>
      <c r="J291" s="108"/>
      <c r="K291" s="108"/>
      <c r="L291" s="293"/>
      <c r="M291" s="290"/>
    </row>
    <row r="292" spans="1:13" x14ac:dyDescent="0.2">
      <c r="A292" s="257"/>
      <c r="B292" s="289"/>
      <c r="C292" s="57"/>
      <c r="D292" s="108"/>
      <c r="E292" s="108"/>
      <c r="F292" s="108"/>
      <c r="G292" s="108"/>
      <c r="H292" s="108"/>
      <c r="I292" s="108"/>
      <c r="J292" s="108"/>
      <c r="K292" s="108"/>
      <c r="L292" s="293"/>
      <c r="M292" s="290"/>
    </row>
    <row r="293" spans="1:13" x14ac:dyDescent="0.2">
      <c r="A293" s="257"/>
      <c r="B293" s="289"/>
      <c r="C293" s="57"/>
      <c r="D293" s="108"/>
      <c r="E293" s="108"/>
      <c r="F293" s="108"/>
      <c r="G293" s="108"/>
      <c r="H293" s="108"/>
      <c r="I293" s="108"/>
      <c r="J293" s="108"/>
      <c r="K293" s="108"/>
      <c r="L293" s="293"/>
      <c r="M293" s="290"/>
    </row>
    <row r="294" spans="1:13" x14ac:dyDescent="0.2">
      <c r="A294" s="257"/>
      <c r="B294" s="289"/>
      <c r="C294" s="57"/>
      <c r="D294" s="108"/>
      <c r="E294" s="108"/>
      <c r="F294" s="108"/>
      <c r="G294" s="108"/>
      <c r="H294" s="108"/>
      <c r="I294" s="108"/>
      <c r="J294" s="108"/>
      <c r="K294" s="108"/>
      <c r="L294" s="293"/>
      <c r="M294" s="290"/>
    </row>
    <row r="295" spans="1:13" x14ac:dyDescent="0.2">
      <c r="A295" s="257"/>
      <c r="B295" s="289"/>
      <c r="C295" s="57"/>
      <c r="D295" s="108"/>
      <c r="E295" s="108"/>
      <c r="F295" s="108"/>
      <c r="G295" s="108"/>
      <c r="H295" s="108"/>
      <c r="I295" s="108"/>
      <c r="J295" s="108"/>
      <c r="K295" s="108"/>
      <c r="L295" s="293"/>
      <c r="M295" s="290"/>
    </row>
    <row r="296" spans="1:13" x14ac:dyDescent="0.2">
      <c r="A296" s="257"/>
      <c r="B296" s="289"/>
      <c r="C296" s="57"/>
      <c r="D296" s="108"/>
      <c r="E296" s="108"/>
      <c r="F296" s="108"/>
      <c r="G296" s="108"/>
      <c r="H296" s="108"/>
      <c r="I296" s="108"/>
      <c r="J296" s="108"/>
      <c r="K296" s="108"/>
      <c r="L296" s="293"/>
      <c r="M296" s="290"/>
    </row>
    <row r="297" spans="1:13" x14ac:dyDescent="0.2">
      <c r="A297" s="257"/>
      <c r="B297" s="289"/>
      <c r="C297" s="57"/>
      <c r="D297" s="108"/>
      <c r="E297" s="108"/>
      <c r="F297" s="108"/>
      <c r="G297" s="108"/>
      <c r="H297" s="108"/>
      <c r="I297" s="108"/>
      <c r="J297" s="108"/>
      <c r="K297" s="108"/>
      <c r="L297" s="293"/>
      <c r="M297" s="290"/>
    </row>
    <row r="298" spans="1:13" x14ac:dyDescent="0.2">
      <c r="A298" s="257"/>
      <c r="B298" s="289"/>
      <c r="C298" s="57"/>
      <c r="D298" s="108"/>
      <c r="E298" s="108"/>
      <c r="F298" s="108"/>
      <c r="G298" s="108"/>
      <c r="H298" s="108"/>
      <c r="I298" s="108"/>
      <c r="J298" s="108"/>
      <c r="K298" s="108"/>
      <c r="L298" s="293"/>
      <c r="M298" s="290"/>
    </row>
    <row r="299" spans="1:13" x14ac:dyDescent="0.2">
      <c r="A299" s="257"/>
      <c r="B299" s="289"/>
      <c r="C299" s="57"/>
      <c r="D299" s="108"/>
      <c r="E299" s="108"/>
      <c r="F299" s="108"/>
      <c r="G299" s="108"/>
      <c r="H299" s="108"/>
      <c r="I299" s="108"/>
      <c r="J299" s="108"/>
      <c r="K299" s="108"/>
      <c r="L299" s="293"/>
      <c r="M299" s="290"/>
    </row>
    <row r="300" spans="1:13" x14ac:dyDescent="0.2">
      <c r="A300" s="257"/>
      <c r="B300" s="289"/>
      <c r="C300" s="57"/>
      <c r="D300" s="108"/>
      <c r="E300" s="108"/>
      <c r="F300" s="108"/>
      <c r="G300" s="108"/>
      <c r="H300" s="108"/>
      <c r="I300" s="108"/>
      <c r="J300" s="108"/>
      <c r="K300" s="108"/>
      <c r="L300" s="293"/>
      <c r="M300" s="290"/>
    </row>
    <row r="301" spans="1:13" x14ac:dyDescent="0.2">
      <c r="A301" s="257"/>
      <c r="B301" s="289"/>
      <c r="C301" s="57"/>
      <c r="D301" s="108"/>
      <c r="E301" s="108"/>
      <c r="F301" s="108"/>
      <c r="G301" s="108"/>
      <c r="H301" s="108"/>
      <c r="I301" s="108"/>
      <c r="J301" s="108"/>
      <c r="K301" s="108"/>
      <c r="L301" s="293"/>
      <c r="M301" s="290"/>
    </row>
    <row r="302" spans="1:13" x14ac:dyDescent="0.2">
      <c r="A302" s="257"/>
      <c r="B302" s="289"/>
      <c r="C302" s="57"/>
      <c r="D302" s="108"/>
      <c r="E302" s="108"/>
      <c r="F302" s="108"/>
      <c r="G302" s="108"/>
      <c r="H302" s="108"/>
      <c r="I302" s="108"/>
      <c r="J302" s="108"/>
      <c r="K302" s="108"/>
      <c r="L302" s="293"/>
      <c r="M302" s="290"/>
    </row>
    <row r="303" spans="1:13" x14ac:dyDescent="0.2">
      <c r="A303" s="257"/>
      <c r="B303" s="289"/>
      <c r="C303" s="57"/>
      <c r="D303" s="108"/>
      <c r="E303" s="108"/>
      <c r="F303" s="108"/>
      <c r="G303" s="108"/>
      <c r="H303" s="108"/>
      <c r="I303" s="108"/>
      <c r="J303" s="108"/>
      <c r="K303" s="108"/>
      <c r="L303" s="293"/>
      <c r="M303" s="290"/>
    </row>
    <row r="304" spans="1:13" x14ac:dyDescent="0.2">
      <c r="A304" s="257"/>
      <c r="B304" s="289"/>
      <c r="C304" s="57"/>
      <c r="D304" s="108"/>
      <c r="E304" s="108"/>
      <c r="F304" s="108"/>
      <c r="G304" s="108"/>
      <c r="H304" s="108"/>
      <c r="I304" s="108"/>
      <c r="J304" s="108"/>
      <c r="K304" s="108"/>
      <c r="L304" s="293"/>
      <c r="M304" s="290"/>
    </row>
    <row r="305" spans="1:13" x14ac:dyDescent="0.2">
      <c r="A305" s="257"/>
      <c r="B305" s="289"/>
      <c r="C305" s="57"/>
      <c r="D305" s="108"/>
      <c r="E305" s="108"/>
      <c r="F305" s="108"/>
      <c r="G305" s="108"/>
      <c r="H305" s="108"/>
      <c r="I305" s="108"/>
      <c r="J305" s="108"/>
      <c r="K305" s="108"/>
      <c r="L305" s="293"/>
      <c r="M305" s="290"/>
    </row>
    <row r="306" spans="1:13" x14ac:dyDescent="0.2">
      <c r="A306" s="257"/>
      <c r="B306" s="289"/>
      <c r="C306" s="57"/>
      <c r="D306" s="108"/>
      <c r="E306" s="108"/>
      <c r="F306" s="108"/>
      <c r="G306" s="108"/>
      <c r="H306" s="108"/>
      <c r="I306" s="108"/>
      <c r="J306" s="108"/>
      <c r="K306" s="108"/>
      <c r="L306" s="293"/>
      <c r="M306" s="290"/>
    </row>
    <row r="307" spans="1:13" x14ac:dyDescent="0.2">
      <c r="A307" s="257"/>
      <c r="B307" s="289"/>
      <c r="C307" s="57"/>
      <c r="D307" s="108"/>
      <c r="E307" s="108"/>
      <c r="F307" s="108"/>
      <c r="G307" s="108"/>
      <c r="H307" s="108"/>
      <c r="I307" s="108"/>
      <c r="J307" s="108"/>
      <c r="K307" s="108"/>
      <c r="L307" s="293"/>
      <c r="M307" s="290"/>
    </row>
    <row r="308" spans="1:13" x14ac:dyDescent="0.2">
      <c r="A308" s="257"/>
      <c r="B308" s="289"/>
      <c r="C308" s="57"/>
      <c r="D308" s="108"/>
      <c r="E308" s="108"/>
      <c r="F308" s="108"/>
      <c r="G308" s="108"/>
      <c r="H308" s="108"/>
      <c r="I308" s="108"/>
      <c r="J308" s="108"/>
      <c r="K308" s="108"/>
      <c r="L308" s="293"/>
      <c r="M308" s="290"/>
    </row>
    <row r="309" spans="1:13" x14ac:dyDescent="0.2">
      <c r="A309" s="257"/>
      <c r="B309" s="289"/>
      <c r="C309" s="57"/>
      <c r="D309" s="108"/>
      <c r="E309" s="108"/>
      <c r="F309" s="108"/>
      <c r="G309" s="108"/>
      <c r="H309" s="108"/>
      <c r="I309" s="108"/>
      <c r="J309" s="108"/>
      <c r="K309" s="108"/>
      <c r="L309" s="293"/>
      <c r="M309" s="290"/>
    </row>
    <row r="310" spans="1:13" x14ac:dyDescent="0.2">
      <c r="A310" s="257"/>
      <c r="B310" s="289"/>
      <c r="C310" s="57"/>
      <c r="D310" s="108"/>
      <c r="E310" s="108"/>
      <c r="F310" s="108"/>
      <c r="G310" s="108"/>
      <c r="H310" s="108"/>
      <c r="I310" s="108"/>
      <c r="J310" s="108"/>
      <c r="K310" s="108"/>
      <c r="L310" s="293"/>
      <c r="M310" s="290"/>
    </row>
    <row r="311" spans="1:13" x14ac:dyDescent="0.2">
      <c r="A311" s="257"/>
      <c r="B311" s="289"/>
      <c r="C311" s="57"/>
      <c r="D311" s="108"/>
      <c r="E311" s="108"/>
      <c r="F311" s="108"/>
      <c r="G311" s="108"/>
      <c r="H311" s="108"/>
      <c r="I311" s="108"/>
      <c r="J311" s="108"/>
      <c r="K311" s="108"/>
      <c r="L311" s="293"/>
      <c r="M311" s="290"/>
    </row>
    <row r="312" spans="1:13" x14ac:dyDescent="0.2">
      <c r="A312" s="257"/>
      <c r="B312" s="289"/>
      <c r="C312" s="57"/>
      <c r="D312" s="108"/>
      <c r="E312" s="108"/>
      <c r="F312" s="108"/>
      <c r="G312" s="108"/>
      <c r="H312" s="108"/>
      <c r="I312" s="108"/>
      <c r="J312" s="108"/>
      <c r="K312" s="108"/>
      <c r="L312" s="293"/>
      <c r="M312" s="290"/>
    </row>
    <row r="313" spans="1:13" x14ac:dyDescent="0.2">
      <c r="A313" s="257"/>
      <c r="B313" s="289"/>
      <c r="C313" s="57"/>
      <c r="D313" s="108"/>
      <c r="E313" s="108"/>
      <c r="F313" s="108"/>
      <c r="G313" s="108"/>
      <c r="H313" s="108"/>
      <c r="I313" s="108"/>
      <c r="J313" s="108"/>
      <c r="K313" s="108"/>
      <c r="L313" s="293"/>
      <c r="M313" s="290"/>
    </row>
    <row r="314" spans="1:13" x14ac:dyDescent="0.2">
      <c r="A314" s="257"/>
      <c r="B314" s="289"/>
      <c r="C314" s="57"/>
      <c r="D314" s="108"/>
      <c r="E314" s="108"/>
      <c r="F314" s="108"/>
      <c r="G314" s="108"/>
      <c r="H314" s="108"/>
      <c r="I314" s="108"/>
      <c r="J314" s="108"/>
      <c r="K314" s="108"/>
      <c r="L314" s="293"/>
      <c r="M314" s="290"/>
    </row>
    <row r="315" spans="1:13" x14ac:dyDescent="0.2">
      <c r="A315" s="257"/>
      <c r="B315" s="289"/>
      <c r="C315" s="57"/>
      <c r="D315" s="108"/>
      <c r="E315" s="108"/>
      <c r="F315" s="108"/>
      <c r="G315" s="108"/>
      <c r="H315" s="108"/>
      <c r="I315" s="108"/>
      <c r="J315" s="108"/>
      <c r="K315" s="108"/>
      <c r="L315" s="293"/>
      <c r="M315" s="290"/>
    </row>
    <row r="316" spans="1:13" x14ac:dyDescent="0.2">
      <c r="A316" s="257"/>
      <c r="B316" s="289"/>
      <c r="C316" s="57"/>
      <c r="D316" s="108"/>
      <c r="E316" s="108"/>
      <c r="F316" s="108"/>
      <c r="G316" s="108"/>
      <c r="H316" s="108"/>
      <c r="I316" s="108"/>
      <c r="J316" s="108"/>
      <c r="K316" s="108"/>
      <c r="L316" s="293"/>
      <c r="M316" s="290"/>
    </row>
    <row r="317" spans="1:13" x14ac:dyDescent="0.2">
      <c r="A317" s="257"/>
      <c r="B317" s="289"/>
      <c r="C317" s="57"/>
      <c r="D317" s="108"/>
      <c r="E317" s="108"/>
      <c r="F317" s="108"/>
      <c r="G317" s="108"/>
      <c r="H317" s="108"/>
      <c r="I317" s="108"/>
      <c r="J317" s="108"/>
      <c r="K317" s="108"/>
      <c r="L317" s="293"/>
      <c r="M317" s="290"/>
    </row>
    <row r="318" spans="1:13" x14ac:dyDescent="0.2">
      <c r="A318" s="257"/>
      <c r="B318" s="289"/>
      <c r="C318" s="57"/>
      <c r="D318" s="108"/>
      <c r="E318" s="108"/>
      <c r="F318" s="108"/>
      <c r="G318" s="108"/>
      <c r="H318" s="108"/>
      <c r="I318" s="108"/>
      <c r="J318" s="108"/>
      <c r="K318" s="108"/>
      <c r="L318" s="293"/>
      <c r="M318" s="290"/>
    </row>
    <row r="319" spans="1:13" x14ac:dyDescent="0.2">
      <c r="A319" s="257"/>
      <c r="B319" s="289"/>
      <c r="C319" s="57"/>
      <c r="D319" s="108"/>
      <c r="E319" s="108"/>
      <c r="F319" s="108"/>
      <c r="G319" s="108"/>
      <c r="H319" s="108"/>
      <c r="I319" s="108"/>
      <c r="J319" s="108"/>
      <c r="K319" s="108"/>
      <c r="L319" s="293"/>
      <c r="M319" s="290"/>
    </row>
    <row r="320" spans="1:13" x14ac:dyDescent="0.2">
      <c r="A320" s="257"/>
      <c r="B320" s="289"/>
      <c r="C320" s="57"/>
      <c r="D320" s="108"/>
      <c r="E320" s="108"/>
      <c r="F320" s="108"/>
      <c r="G320" s="108"/>
      <c r="H320" s="108"/>
      <c r="I320" s="108"/>
      <c r="J320" s="108"/>
      <c r="K320" s="108"/>
      <c r="L320" s="293"/>
      <c r="M320" s="290"/>
    </row>
    <row r="321" spans="1:13" x14ac:dyDescent="0.2">
      <c r="A321" s="257"/>
      <c r="B321" s="289"/>
      <c r="C321" s="57"/>
      <c r="D321" s="108"/>
      <c r="E321" s="108"/>
      <c r="F321" s="108"/>
      <c r="G321" s="108"/>
      <c r="H321" s="108"/>
      <c r="I321" s="108"/>
      <c r="J321" s="108"/>
      <c r="K321" s="108"/>
      <c r="L321" s="293"/>
      <c r="M321" s="290"/>
    </row>
    <row r="322" spans="1:13" x14ac:dyDescent="0.2">
      <c r="A322" s="257"/>
      <c r="B322" s="289"/>
      <c r="C322" s="57"/>
      <c r="D322" s="108"/>
      <c r="E322" s="108"/>
      <c r="F322" s="108"/>
      <c r="G322" s="108"/>
      <c r="H322" s="108"/>
      <c r="I322" s="108"/>
      <c r="J322" s="108"/>
      <c r="K322" s="108"/>
      <c r="L322" s="293"/>
      <c r="M322" s="290"/>
    </row>
    <row r="323" spans="1:13" x14ac:dyDescent="0.2">
      <c r="A323" s="257"/>
      <c r="B323" s="289"/>
      <c r="C323" s="57"/>
      <c r="D323" s="108"/>
      <c r="E323" s="108"/>
      <c r="F323" s="108"/>
      <c r="G323" s="108"/>
      <c r="H323" s="108"/>
      <c r="I323" s="108"/>
      <c r="J323" s="108"/>
      <c r="K323" s="108"/>
      <c r="L323" s="293"/>
      <c r="M323" s="290"/>
    </row>
    <row r="324" spans="1:13" x14ac:dyDescent="0.2">
      <c r="A324" s="257"/>
      <c r="B324" s="289"/>
      <c r="C324" s="57"/>
      <c r="D324" s="108"/>
      <c r="E324" s="108"/>
      <c r="F324" s="108"/>
      <c r="G324" s="108"/>
      <c r="H324" s="108"/>
      <c r="I324" s="108"/>
      <c r="J324" s="108"/>
      <c r="K324" s="108"/>
      <c r="L324" s="293"/>
      <c r="M324" s="290"/>
    </row>
    <row r="325" spans="1:13" x14ac:dyDescent="0.2">
      <c r="A325" s="257"/>
      <c r="B325" s="289"/>
      <c r="C325" s="57"/>
      <c r="D325" s="108"/>
      <c r="E325" s="108"/>
      <c r="F325" s="108"/>
      <c r="G325" s="108"/>
      <c r="H325" s="108"/>
      <c r="I325" s="108"/>
      <c r="J325" s="108"/>
      <c r="K325" s="108"/>
      <c r="L325" s="293"/>
      <c r="M325" s="290"/>
    </row>
    <row r="326" spans="1:13" x14ac:dyDescent="0.2">
      <c r="A326" s="257"/>
      <c r="B326" s="289"/>
      <c r="C326" s="57"/>
      <c r="D326" s="108"/>
      <c r="E326" s="108"/>
      <c r="F326" s="108"/>
      <c r="G326" s="108"/>
      <c r="H326" s="108"/>
      <c r="I326" s="108"/>
      <c r="J326" s="108"/>
      <c r="K326" s="108"/>
      <c r="L326" s="293"/>
      <c r="M326" s="290"/>
    </row>
    <row r="327" spans="1:13" x14ac:dyDescent="0.2">
      <c r="A327" s="257"/>
      <c r="B327" s="289"/>
      <c r="C327" s="57"/>
      <c r="D327" s="108"/>
      <c r="E327" s="108"/>
      <c r="F327" s="108"/>
      <c r="G327" s="108"/>
      <c r="H327" s="108"/>
      <c r="I327" s="108"/>
      <c r="J327" s="108"/>
      <c r="K327" s="108"/>
      <c r="L327" s="293"/>
      <c r="M327" s="290"/>
    </row>
    <row r="328" spans="1:13" x14ac:dyDescent="0.2">
      <c r="A328" s="257"/>
      <c r="B328" s="289"/>
      <c r="C328" s="57"/>
      <c r="D328" s="108"/>
      <c r="E328" s="108"/>
      <c r="F328" s="108"/>
      <c r="G328" s="108"/>
      <c r="H328" s="108"/>
      <c r="I328" s="108"/>
      <c r="J328" s="108"/>
      <c r="K328" s="108"/>
      <c r="L328" s="293"/>
      <c r="M328" s="290"/>
    </row>
    <row r="329" spans="1:13" x14ac:dyDescent="0.2">
      <c r="A329" s="257"/>
      <c r="B329" s="289"/>
      <c r="C329" s="57"/>
      <c r="D329" s="108"/>
      <c r="E329" s="108"/>
      <c r="F329" s="108"/>
      <c r="G329" s="108"/>
      <c r="H329" s="108"/>
      <c r="I329" s="108"/>
      <c r="J329" s="108"/>
      <c r="K329" s="108"/>
      <c r="L329" s="293"/>
      <c r="M329" s="290"/>
    </row>
    <row r="330" spans="1:13" x14ac:dyDescent="0.2">
      <c r="A330" s="257"/>
      <c r="B330" s="289"/>
      <c r="C330" s="57"/>
      <c r="D330" s="108"/>
      <c r="E330" s="108"/>
      <c r="F330" s="108"/>
      <c r="G330" s="108"/>
      <c r="H330" s="108"/>
      <c r="I330" s="108"/>
      <c r="J330" s="108"/>
      <c r="K330" s="108"/>
      <c r="L330" s="293"/>
      <c r="M330" s="290"/>
    </row>
    <row r="331" spans="1:13" x14ac:dyDescent="0.2">
      <c r="A331" s="257"/>
      <c r="B331" s="289"/>
      <c r="C331" s="57"/>
      <c r="D331" s="108"/>
      <c r="E331" s="108"/>
      <c r="F331" s="108"/>
      <c r="G331" s="108"/>
      <c r="H331" s="108"/>
      <c r="I331" s="108"/>
      <c r="J331" s="108"/>
      <c r="K331" s="108"/>
      <c r="L331" s="293"/>
      <c r="M331" s="290"/>
    </row>
    <row r="332" spans="1:13" x14ac:dyDescent="0.2">
      <c r="A332" s="257"/>
      <c r="B332" s="289"/>
      <c r="C332" s="57"/>
      <c r="D332" s="108"/>
      <c r="E332" s="108"/>
      <c r="F332" s="108"/>
      <c r="G332" s="108"/>
      <c r="H332" s="108"/>
      <c r="I332" s="108"/>
      <c r="J332" s="108"/>
      <c r="K332" s="108"/>
      <c r="L332" s="293"/>
      <c r="M332" s="290"/>
    </row>
    <row r="333" spans="1:13" x14ac:dyDescent="0.2">
      <c r="A333" s="257"/>
      <c r="B333" s="289"/>
      <c r="C333" s="57"/>
      <c r="D333" s="108"/>
      <c r="E333" s="108"/>
      <c r="F333" s="108"/>
      <c r="G333" s="108"/>
      <c r="H333" s="108"/>
      <c r="I333" s="108"/>
      <c r="J333" s="108"/>
      <c r="K333" s="108"/>
      <c r="L333" s="293"/>
      <c r="M333" s="290"/>
    </row>
    <row r="334" spans="1:13" x14ac:dyDescent="0.2">
      <c r="A334" s="257"/>
      <c r="B334" s="289"/>
      <c r="C334" s="57"/>
      <c r="D334" s="108"/>
      <c r="E334" s="108"/>
      <c r="F334" s="108"/>
      <c r="G334" s="108"/>
      <c r="H334" s="108"/>
      <c r="I334" s="108"/>
      <c r="J334" s="108"/>
      <c r="K334" s="108"/>
      <c r="L334" s="293"/>
      <c r="M334" s="290"/>
    </row>
    <row r="335" spans="1:13" x14ac:dyDescent="0.2">
      <c r="A335" s="257"/>
      <c r="B335" s="289"/>
      <c r="C335" s="57"/>
      <c r="D335" s="108"/>
      <c r="E335" s="108"/>
      <c r="F335" s="108"/>
      <c r="G335" s="108"/>
      <c r="H335" s="108"/>
      <c r="I335" s="108"/>
      <c r="J335" s="108"/>
      <c r="K335" s="108"/>
      <c r="L335" s="293"/>
      <c r="M335" s="290"/>
    </row>
    <row r="336" spans="1:13" x14ac:dyDescent="0.2">
      <c r="A336" s="257"/>
      <c r="B336" s="289"/>
      <c r="C336" s="57"/>
      <c r="D336" s="108"/>
      <c r="E336" s="108"/>
      <c r="F336" s="108"/>
      <c r="G336" s="108"/>
      <c r="H336" s="108"/>
      <c r="I336" s="108"/>
      <c r="J336" s="108"/>
      <c r="K336" s="108"/>
      <c r="L336" s="293"/>
      <c r="M336" s="290"/>
    </row>
    <row r="337" spans="1:13" x14ac:dyDescent="0.2">
      <c r="A337" s="257"/>
      <c r="B337" s="289"/>
      <c r="C337" s="57"/>
      <c r="D337" s="108"/>
      <c r="E337" s="108"/>
      <c r="F337" s="108"/>
      <c r="G337" s="108"/>
      <c r="H337" s="108"/>
      <c r="I337" s="108"/>
      <c r="J337" s="108"/>
      <c r="K337" s="108"/>
      <c r="L337" s="293"/>
      <c r="M337" s="290"/>
    </row>
    <row r="338" spans="1:13" x14ac:dyDescent="0.2">
      <c r="A338" s="257"/>
      <c r="B338" s="289"/>
      <c r="C338" s="57"/>
      <c r="D338" s="108"/>
      <c r="E338" s="108"/>
      <c r="F338" s="108"/>
      <c r="G338" s="108"/>
      <c r="H338" s="108"/>
      <c r="I338" s="108"/>
      <c r="J338" s="108"/>
      <c r="K338" s="108"/>
      <c r="L338" s="293"/>
      <c r="M338" s="290"/>
    </row>
    <row r="339" spans="1:13" x14ac:dyDescent="0.2">
      <c r="A339" s="257"/>
      <c r="B339" s="289"/>
      <c r="C339" s="57"/>
      <c r="D339" s="108"/>
      <c r="E339" s="108"/>
      <c r="F339" s="108"/>
      <c r="G339" s="108"/>
      <c r="H339" s="108"/>
      <c r="I339" s="108"/>
      <c r="J339" s="108"/>
      <c r="K339" s="108"/>
      <c r="L339" s="293"/>
      <c r="M339" s="290"/>
    </row>
    <row r="340" spans="1:13" x14ac:dyDescent="0.2">
      <c r="A340" s="257"/>
      <c r="B340" s="289"/>
      <c r="C340" s="57"/>
      <c r="D340" s="108"/>
      <c r="E340" s="108"/>
      <c r="F340" s="108"/>
      <c r="G340" s="108"/>
      <c r="H340" s="108"/>
      <c r="I340" s="108"/>
      <c r="J340" s="108"/>
      <c r="K340" s="108"/>
      <c r="L340" s="293"/>
      <c r="M340" s="290"/>
    </row>
    <row r="341" spans="1:13" x14ac:dyDescent="0.2">
      <c r="A341" s="257"/>
      <c r="B341" s="289"/>
      <c r="C341" s="57"/>
      <c r="D341" s="108"/>
      <c r="E341" s="108"/>
      <c r="F341" s="108"/>
      <c r="G341" s="108"/>
      <c r="H341" s="108"/>
      <c r="I341" s="108"/>
      <c r="J341" s="108"/>
      <c r="K341" s="108"/>
      <c r="L341" s="293"/>
      <c r="M341" s="290"/>
    </row>
    <row r="342" spans="1:13" x14ac:dyDescent="0.2">
      <c r="A342" s="257"/>
      <c r="B342" s="289"/>
      <c r="C342" s="57"/>
      <c r="D342" s="108"/>
      <c r="E342" s="108"/>
      <c r="F342" s="108"/>
      <c r="G342" s="108"/>
      <c r="H342" s="108"/>
      <c r="I342" s="108"/>
      <c r="J342" s="108"/>
      <c r="K342" s="108"/>
      <c r="L342" s="293"/>
      <c r="M342" s="290"/>
    </row>
    <row r="343" spans="1:13" x14ac:dyDescent="0.2">
      <c r="A343" s="257"/>
      <c r="B343" s="289"/>
      <c r="C343" s="57"/>
      <c r="D343" s="108"/>
      <c r="E343" s="108"/>
      <c r="F343" s="108"/>
      <c r="G343" s="108"/>
      <c r="H343" s="108"/>
      <c r="I343" s="108"/>
      <c r="J343" s="108"/>
      <c r="K343" s="108"/>
      <c r="L343" s="293"/>
      <c r="M343" s="290"/>
    </row>
    <row r="344" spans="1:13" x14ac:dyDescent="0.2">
      <c r="A344" s="257"/>
      <c r="B344" s="289"/>
      <c r="C344" s="57"/>
      <c r="D344" s="108"/>
      <c r="E344" s="108"/>
      <c r="F344" s="108"/>
      <c r="G344" s="108"/>
      <c r="H344" s="108"/>
      <c r="I344" s="108"/>
      <c r="J344" s="108"/>
      <c r="K344" s="108"/>
      <c r="L344" s="293"/>
      <c r="M344" s="290"/>
    </row>
    <row r="345" spans="1:13" x14ac:dyDescent="0.2">
      <c r="A345" s="257"/>
      <c r="B345" s="289"/>
      <c r="C345" s="57"/>
      <c r="D345" s="108"/>
      <c r="E345" s="108"/>
      <c r="F345" s="108"/>
      <c r="G345" s="108"/>
      <c r="H345" s="108"/>
      <c r="I345" s="108"/>
      <c r="J345" s="108"/>
      <c r="K345" s="108"/>
      <c r="L345" s="293"/>
      <c r="M345" s="290"/>
    </row>
    <row r="346" spans="1:13" x14ac:dyDescent="0.2">
      <c r="A346" s="257"/>
      <c r="B346" s="289"/>
      <c r="C346" s="57"/>
      <c r="D346" s="108"/>
      <c r="E346" s="108"/>
      <c r="F346" s="108"/>
      <c r="G346" s="108"/>
      <c r="H346" s="108"/>
      <c r="I346" s="108"/>
      <c r="J346" s="108"/>
      <c r="K346" s="108"/>
      <c r="L346" s="293"/>
      <c r="M346" s="290"/>
    </row>
    <row r="347" spans="1:13" x14ac:dyDescent="0.2">
      <c r="A347" s="257"/>
      <c r="B347" s="289"/>
      <c r="C347" s="57"/>
      <c r="D347" s="108"/>
      <c r="E347" s="108"/>
      <c r="F347" s="108"/>
      <c r="G347" s="108"/>
      <c r="H347" s="108"/>
      <c r="I347" s="108"/>
      <c r="J347" s="108"/>
      <c r="K347" s="108"/>
      <c r="L347" s="293"/>
      <c r="M347" s="290"/>
    </row>
    <row r="348" spans="1:13" x14ac:dyDescent="0.2">
      <c r="A348" s="257"/>
      <c r="B348" s="289"/>
      <c r="C348" s="57"/>
      <c r="D348" s="108"/>
      <c r="E348" s="108"/>
      <c r="F348" s="108"/>
      <c r="G348" s="108"/>
      <c r="H348" s="108"/>
      <c r="I348" s="108"/>
      <c r="J348" s="108"/>
      <c r="K348" s="108"/>
      <c r="L348" s="293"/>
      <c r="M348" s="290"/>
    </row>
    <row r="349" spans="1:13" x14ac:dyDescent="0.2">
      <c r="A349" s="257"/>
      <c r="B349" s="289"/>
      <c r="C349" s="57"/>
      <c r="D349" s="108"/>
      <c r="E349" s="108"/>
      <c r="F349" s="108"/>
      <c r="G349" s="108"/>
      <c r="H349" s="108"/>
      <c r="I349" s="108"/>
      <c r="J349" s="108"/>
      <c r="K349" s="108"/>
      <c r="L349" s="293"/>
      <c r="M349" s="290"/>
    </row>
    <row r="350" spans="1:13" x14ac:dyDescent="0.2">
      <c r="A350" s="257"/>
      <c r="B350" s="289"/>
      <c r="C350" s="57"/>
      <c r="D350" s="108"/>
      <c r="E350" s="108"/>
      <c r="F350" s="108"/>
      <c r="G350" s="108"/>
      <c r="H350" s="108"/>
      <c r="I350" s="108"/>
      <c r="J350" s="108"/>
      <c r="K350" s="108"/>
      <c r="L350" s="293"/>
      <c r="M350" s="290"/>
    </row>
    <row r="351" spans="1:13" x14ac:dyDescent="0.2">
      <c r="A351" s="257"/>
      <c r="B351" s="289"/>
      <c r="C351" s="57"/>
      <c r="D351" s="108"/>
      <c r="E351" s="108"/>
      <c r="F351" s="108"/>
      <c r="G351" s="108"/>
      <c r="H351" s="108"/>
      <c r="I351" s="108"/>
      <c r="J351" s="108"/>
      <c r="K351" s="108"/>
      <c r="L351" s="293"/>
      <c r="M351" s="290"/>
    </row>
    <row r="352" spans="1:13" x14ac:dyDescent="0.2">
      <c r="A352" s="257"/>
      <c r="B352" s="289"/>
      <c r="C352" s="57"/>
      <c r="D352" s="108"/>
      <c r="E352" s="108"/>
      <c r="F352" s="108"/>
      <c r="G352" s="108"/>
      <c r="H352" s="108"/>
      <c r="I352" s="108"/>
      <c r="J352" s="108"/>
      <c r="K352" s="108"/>
      <c r="L352" s="293"/>
      <c r="M352" s="290"/>
    </row>
    <row r="353" spans="1:13" x14ac:dyDescent="0.2">
      <c r="A353" s="257"/>
      <c r="B353" s="289"/>
      <c r="C353" s="57"/>
      <c r="D353" s="108"/>
      <c r="E353" s="108"/>
      <c r="F353" s="108"/>
      <c r="G353" s="108"/>
      <c r="H353" s="108"/>
      <c r="I353" s="108"/>
      <c r="J353" s="108"/>
      <c r="K353" s="108"/>
      <c r="L353" s="293"/>
      <c r="M353" s="290"/>
    </row>
    <row r="354" spans="1:13" x14ac:dyDescent="0.2">
      <c r="A354" s="257"/>
      <c r="B354" s="289"/>
      <c r="C354" s="57"/>
      <c r="D354" s="108"/>
      <c r="E354" s="108"/>
      <c r="F354" s="108"/>
      <c r="G354" s="108"/>
      <c r="H354" s="108"/>
      <c r="I354" s="108"/>
      <c r="J354" s="108"/>
      <c r="K354" s="108"/>
      <c r="L354" s="293"/>
      <c r="M354" s="290"/>
    </row>
    <row r="355" spans="1:13" x14ac:dyDescent="0.2">
      <c r="A355" s="257"/>
      <c r="B355" s="289"/>
      <c r="C355" s="57"/>
      <c r="D355" s="108"/>
      <c r="E355" s="108"/>
      <c r="F355" s="108"/>
      <c r="G355" s="108"/>
      <c r="H355" s="108"/>
      <c r="I355" s="108"/>
      <c r="J355" s="108"/>
      <c r="K355" s="108"/>
      <c r="L355" s="293"/>
      <c r="M355" s="290"/>
    </row>
    <row r="356" spans="1:13" x14ac:dyDescent="0.2">
      <c r="A356" s="257"/>
      <c r="B356" s="289"/>
      <c r="C356" s="57"/>
      <c r="D356" s="108"/>
      <c r="E356" s="108"/>
      <c r="F356" s="108"/>
      <c r="G356" s="108"/>
      <c r="H356" s="108"/>
      <c r="I356" s="108"/>
      <c r="J356" s="108"/>
      <c r="K356" s="108"/>
      <c r="L356" s="293"/>
      <c r="M356" s="290"/>
    </row>
    <row r="357" spans="1:13" x14ac:dyDescent="0.2">
      <c r="A357" s="257"/>
      <c r="B357" s="289"/>
      <c r="C357" s="57"/>
      <c r="D357" s="108"/>
      <c r="E357" s="108"/>
      <c r="F357" s="108"/>
      <c r="G357" s="108"/>
      <c r="H357" s="108"/>
      <c r="I357" s="108"/>
      <c r="J357" s="108"/>
      <c r="K357" s="108"/>
      <c r="L357" s="293"/>
      <c r="M357" s="290"/>
    </row>
    <row r="358" spans="1:13" x14ac:dyDescent="0.2">
      <c r="A358" s="257"/>
      <c r="B358" s="289"/>
      <c r="C358" s="57"/>
      <c r="D358" s="108"/>
      <c r="E358" s="108"/>
      <c r="F358" s="108"/>
      <c r="G358" s="108"/>
      <c r="H358" s="108"/>
      <c r="I358" s="108"/>
      <c r="J358" s="108"/>
      <c r="K358" s="108"/>
      <c r="L358" s="293"/>
      <c r="M358" s="290"/>
    </row>
    <row r="359" spans="1:13" x14ac:dyDescent="0.2">
      <c r="A359" s="257"/>
      <c r="B359" s="289"/>
      <c r="C359" s="57"/>
      <c r="D359" s="108"/>
      <c r="E359" s="108"/>
      <c r="F359" s="108"/>
      <c r="G359" s="108"/>
      <c r="H359" s="108"/>
      <c r="I359" s="108"/>
      <c r="J359" s="108"/>
      <c r="K359" s="108"/>
      <c r="L359" s="293"/>
      <c r="M359" s="290"/>
    </row>
    <row r="360" spans="1:13" x14ac:dyDescent="0.2">
      <c r="A360" s="257"/>
      <c r="B360" s="289"/>
      <c r="C360" s="57"/>
      <c r="D360" s="108"/>
      <c r="E360" s="108"/>
      <c r="F360" s="108"/>
      <c r="G360" s="108"/>
      <c r="H360" s="108"/>
      <c r="I360" s="108"/>
      <c r="J360" s="108"/>
      <c r="K360" s="108"/>
      <c r="L360" s="293"/>
      <c r="M360" s="290"/>
    </row>
    <row r="361" spans="1:13" x14ac:dyDescent="0.2">
      <c r="A361" s="257"/>
      <c r="B361" s="289"/>
      <c r="C361" s="57"/>
      <c r="D361" s="108"/>
      <c r="E361" s="108"/>
      <c r="F361" s="108"/>
      <c r="G361" s="108"/>
      <c r="H361" s="108"/>
      <c r="I361" s="108"/>
      <c r="J361" s="108"/>
      <c r="K361" s="108"/>
      <c r="L361" s="293"/>
      <c r="M361" s="290"/>
    </row>
    <row r="362" spans="1:13" x14ac:dyDescent="0.2">
      <c r="A362" s="257"/>
      <c r="B362" s="289"/>
      <c r="C362" s="57"/>
      <c r="D362" s="108"/>
      <c r="E362" s="108"/>
      <c r="F362" s="108"/>
      <c r="G362" s="108"/>
      <c r="H362" s="108"/>
      <c r="I362" s="108"/>
      <c r="J362" s="108"/>
      <c r="K362" s="108"/>
      <c r="L362" s="293"/>
      <c r="M362" s="290"/>
    </row>
    <row r="363" spans="1:13" x14ac:dyDescent="0.2">
      <c r="A363" s="257"/>
      <c r="B363" s="289"/>
      <c r="C363" s="57"/>
      <c r="D363" s="108"/>
      <c r="E363" s="108"/>
      <c r="F363" s="108"/>
      <c r="G363" s="108"/>
      <c r="H363" s="108"/>
      <c r="I363" s="108"/>
      <c r="J363" s="108"/>
      <c r="K363" s="108"/>
      <c r="L363" s="293"/>
      <c r="M363" s="290"/>
    </row>
    <row r="364" spans="1:13" x14ac:dyDescent="0.2">
      <c r="A364" s="257"/>
      <c r="B364" s="289"/>
      <c r="C364" s="57"/>
      <c r="D364" s="108"/>
      <c r="E364" s="108"/>
      <c r="F364" s="108"/>
      <c r="G364" s="108"/>
      <c r="H364" s="108"/>
      <c r="I364" s="108"/>
      <c r="J364" s="108"/>
      <c r="K364" s="108"/>
      <c r="L364" s="293"/>
      <c r="M364" s="290"/>
    </row>
    <row r="365" spans="1:13" x14ac:dyDescent="0.2">
      <c r="A365" s="257"/>
      <c r="B365" s="289"/>
      <c r="C365" s="57"/>
      <c r="D365" s="108"/>
      <c r="E365" s="108"/>
      <c r="F365" s="108"/>
      <c r="G365" s="108"/>
      <c r="H365" s="108"/>
      <c r="I365" s="108"/>
      <c r="J365" s="108"/>
      <c r="K365" s="108"/>
      <c r="L365" s="293"/>
      <c r="M365" s="290"/>
    </row>
    <row r="366" spans="1:13" x14ac:dyDescent="0.2">
      <c r="A366" s="257"/>
      <c r="B366" s="289"/>
      <c r="C366" s="57"/>
      <c r="D366" s="108"/>
      <c r="E366" s="108"/>
      <c r="F366" s="108"/>
      <c r="G366" s="108"/>
      <c r="H366" s="108"/>
      <c r="I366" s="108"/>
      <c r="J366" s="108"/>
      <c r="K366" s="108"/>
      <c r="L366" s="293"/>
      <c r="M366" s="290"/>
    </row>
    <row r="367" spans="1:13" x14ac:dyDescent="0.2">
      <c r="A367" s="257"/>
      <c r="B367" s="289"/>
      <c r="C367" s="57"/>
      <c r="D367" s="108"/>
      <c r="E367" s="108"/>
      <c r="F367" s="108"/>
      <c r="G367" s="108"/>
      <c r="H367" s="108"/>
      <c r="I367" s="108"/>
      <c r="J367" s="108"/>
      <c r="K367" s="108"/>
      <c r="L367" s="293"/>
      <c r="M367" s="290"/>
    </row>
    <row r="368" spans="1:13" x14ac:dyDescent="0.2">
      <c r="A368" s="257"/>
      <c r="B368" s="289"/>
      <c r="C368" s="57"/>
      <c r="D368" s="108"/>
      <c r="E368" s="108"/>
      <c r="F368" s="108"/>
      <c r="G368" s="108"/>
      <c r="H368" s="108"/>
      <c r="I368" s="108"/>
      <c r="J368" s="108"/>
      <c r="K368" s="108"/>
      <c r="L368" s="293"/>
      <c r="M368" s="290"/>
    </row>
    <row r="369" spans="1:13" x14ac:dyDescent="0.2">
      <c r="A369" s="257"/>
      <c r="B369" s="289"/>
      <c r="C369" s="57"/>
      <c r="D369" s="108"/>
      <c r="E369" s="108"/>
      <c r="F369" s="108"/>
      <c r="G369" s="108"/>
      <c r="H369" s="108"/>
      <c r="I369" s="108"/>
      <c r="J369" s="108"/>
      <c r="K369" s="108"/>
      <c r="L369" s="293"/>
      <c r="M369" s="290"/>
    </row>
    <row r="370" spans="1:13" x14ac:dyDescent="0.2">
      <c r="A370" s="257"/>
      <c r="B370" s="289"/>
      <c r="C370" s="57"/>
      <c r="D370" s="108"/>
      <c r="E370" s="108"/>
      <c r="F370" s="108"/>
      <c r="G370" s="108"/>
      <c r="H370" s="108"/>
      <c r="I370" s="108"/>
      <c r="J370" s="108"/>
      <c r="K370" s="108"/>
      <c r="L370" s="293"/>
      <c r="M370" s="290"/>
    </row>
    <row r="371" spans="1:13" x14ac:dyDescent="0.2">
      <c r="A371" s="257"/>
      <c r="B371" s="289"/>
      <c r="C371" s="57"/>
      <c r="D371" s="108"/>
      <c r="E371" s="108"/>
      <c r="F371" s="108"/>
      <c r="G371" s="108"/>
      <c r="H371" s="108"/>
      <c r="I371" s="108"/>
      <c r="J371" s="108"/>
      <c r="K371" s="108"/>
      <c r="L371" s="293"/>
      <c r="M371" s="290"/>
    </row>
    <row r="372" spans="1:13" x14ac:dyDescent="0.2">
      <c r="A372" s="257"/>
      <c r="B372" s="289"/>
      <c r="C372" s="57"/>
      <c r="D372" s="108"/>
      <c r="E372" s="108"/>
      <c r="F372" s="108"/>
      <c r="G372" s="108"/>
      <c r="H372" s="108"/>
      <c r="I372" s="108"/>
      <c r="J372" s="108"/>
      <c r="K372" s="108"/>
      <c r="L372" s="293"/>
      <c r="M372" s="290"/>
    </row>
    <row r="373" spans="1:13" x14ac:dyDescent="0.2">
      <c r="A373" s="257"/>
      <c r="B373" s="289"/>
      <c r="C373" s="57"/>
      <c r="D373" s="108"/>
      <c r="E373" s="108"/>
      <c r="F373" s="108"/>
      <c r="G373" s="108"/>
      <c r="H373" s="108"/>
      <c r="I373" s="108"/>
      <c r="J373" s="108"/>
      <c r="K373" s="108"/>
      <c r="L373" s="293"/>
      <c r="M373" s="290"/>
    </row>
    <row r="374" spans="1:13" x14ac:dyDescent="0.2">
      <c r="A374" s="257"/>
      <c r="B374" s="289"/>
      <c r="C374" s="57"/>
      <c r="D374" s="108"/>
      <c r="E374" s="108"/>
      <c r="F374" s="108"/>
      <c r="G374" s="108"/>
      <c r="H374" s="108"/>
      <c r="I374" s="108"/>
      <c r="J374" s="108"/>
      <c r="K374" s="108"/>
      <c r="L374" s="293"/>
      <c r="M374" s="290"/>
    </row>
    <row r="375" spans="1:13" x14ac:dyDescent="0.2">
      <c r="A375" s="257"/>
      <c r="B375" s="289"/>
      <c r="C375" s="57"/>
      <c r="D375" s="108"/>
      <c r="E375" s="108"/>
      <c r="F375" s="108"/>
      <c r="G375" s="108"/>
      <c r="H375" s="108"/>
      <c r="I375" s="108"/>
      <c r="J375" s="108"/>
      <c r="K375" s="108"/>
      <c r="L375" s="293"/>
      <c r="M375" s="290"/>
    </row>
    <row r="376" spans="1:13" x14ac:dyDescent="0.2">
      <c r="A376" s="257"/>
      <c r="B376" s="289"/>
      <c r="C376" s="57"/>
      <c r="D376" s="108"/>
      <c r="E376" s="108"/>
      <c r="F376" s="108"/>
      <c r="G376" s="108"/>
      <c r="H376" s="108"/>
      <c r="I376" s="108"/>
      <c r="J376" s="108"/>
      <c r="K376" s="108"/>
      <c r="L376" s="293"/>
      <c r="M376" s="290"/>
    </row>
    <row r="377" spans="1:13" x14ac:dyDescent="0.2">
      <c r="A377" s="257"/>
      <c r="B377" s="289"/>
      <c r="C377" s="57"/>
      <c r="D377" s="108"/>
      <c r="E377" s="108"/>
      <c r="F377" s="108"/>
      <c r="G377" s="108"/>
      <c r="H377" s="108"/>
      <c r="I377" s="108"/>
      <c r="J377" s="108"/>
      <c r="K377" s="108"/>
      <c r="L377" s="293"/>
      <c r="M377" s="290"/>
    </row>
    <row r="378" spans="1:13" x14ac:dyDescent="0.2">
      <c r="A378" s="257"/>
      <c r="B378" s="289"/>
      <c r="C378" s="57"/>
      <c r="D378" s="108"/>
      <c r="E378" s="108"/>
      <c r="F378" s="108"/>
      <c r="G378" s="108"/>
      <c r="H378" s="108"/>
      <c r="I378" s="108"/>
      <c r="J378" s="108"/>
      <c r="K378" s="108"/>
      <c r="L378" s="293"/>
      <c r="M378" s="290"/>
    </row>
    <row r="379" spans="1:13" x14ac:dyDescent="0.2">
      <c r="A379" s="257"/>
      <c r="B379" s="289"/>
      <c r="C379" s="57"/>
      <c r="D379" s="108"/>
      <c r="E379" s="108"/>
      <c r="F379" s="108"/>
      <c r="G379" s="108"/>
      <c r="H379" s="108"/>
      <c r="I379" s="108"/>
      <c r="J379" s="108"/>
      <c r="K379" s="108"/>
      <c r="L379" s="293"/>
      <c r="M379" s="290"/>
    </row>
    <row r="380" spans="1:13" x14ac:dyDescent="0.2">
      <c r="A380" s="257"/>
      <c r="B380" s="289"/>
      <c r="C380" s="57"/>
      <c r="D380" s="108"/>
      <c r="E380" s="108"/>
      <c r="F380" s="108"/>
      <c r="G380" s="108"/>
      <c r="H380" s="108"/>
      <c r="I380" s="108"/>
      <c r="J380" s="108"/>
      <c r="K380" s="108"/>
      <c r="L380" s="293"/>
      <c r="M380" s="290"/>
    </row>
    <row r="381" spans="1:13" x14ac:dyDescent="0.2">
      <c r="A381" s="257"/>
      <c r="B381" s="289"/>
      <c r="C381" s="57"/>
      <c r="D381" s="108"/>
      <c r="E381" s="108"/>
      <c r="F381" s="108"/>
      <c r="G381" s="108"/>
      <c r="H381" s="108"/>
      <c r="I381" s="108"/>
      <c r="J381" s="108"/>
      <c r="K381" s="108"/>
      <c r="L381" s="293"/>
      <c r="M381" s="290"/>
    </row>
    <row r="382" spans="1:13" x14ac:dyDescent="0.2">
      <c r="A382" s="257"/>
      <c r="B382" s="289"/>
      <c r="C382" s="57"/>
      <c r="D382" s="108"/>
      <c r="E382" s="108"/>
      <c r="F382" s="108"/>
      <c r="G382" s="108"/>
      <c r="H382" s="108"/>
      <c r="I382" s="108"/>
      <c r="J382" s="108"/>
      <c r="K382" s="108"/>
      <c r="L382" s="293"/>
      <c r="M382" s="290"/>
    </row>
    <row r="383" spans="1:13" x14ac:dyDescent="0.2">
      <c r="A383" s="257"/>
      <c r="B383" s="289"/>
      <c r="C383" s="57"/>
      <c r="D383" s="108"/>
      <c r="E383" s="108"/>
      <c r="F383" s="108"/>
      <c r="G383" s="108"/>
      <c r="H383" s="108"/>
      <c r="I383" s="108"/>
      <c r="J383" s="108"/>
      <c r="K383" s="108"/>
      <c r="L383" s="293"/>
      <c r="M383" s="290"/>
    </row>
    <row r="384" spans="1:13" x14ac:dyDescent="0.2">
      <c r="A384" s="257"/>
      <c r="B384" s="289"/>
      <c r="C384" s="57"/>
      <c r="D384" s="108"/>
      <c r="E384" s="108"/>
      <c r="F384" s="108"/>
      <c r="G384" s="108"/>
      <c r="H384" s="108"/>
      <c r="I384" s="108"/>
      <c r="J384" s="108"/>
      <c r="K384" s="108"/>
      <c r="L384" s="293"/>
      <c r="M384" s="290"/>
    </row>
    <row r="385" spans="1:13" x14ac:dyDescent="0.2">
      <c r="A385" s="257"/>
      <c r="B385" s="289"/>
      <c r="C385" s="57"/>
      <c r="D385" s="108"/>
      <c r="E385" s="108"/>
      <c r="F385" s="108"/>
      <c r="G385" s="108"/>
      <c r="H385" s="108"/>
      <c r="I385" s="108"/>
      <c r="J385" s="108"/>
      <c r="K385" s="108"/>
      <c r="L385" s="293"/>
      <c r="M385" s="290"/>
    </row>
    <row r="386" spans="1:13" x14ac:dyDescent="0.2">
      <c r="A386" s="257"/>
      <c r="B386" s="289"/>
      <c r="C386" s="57"/>
      <c r="D386" s="108"/>
      <c r="E386" s="108"/>
      <c r="F386" s="108"/>
      <c r="G386" s="108"/>
      <c r="H386" s="108"/>
      <c r="I386" s="108"/>
      <c r="J386" s="108"/>
      <c r="K386" s="108"/>
      <c r="L386" s="293"/>
      <c r="M386" s="290"/>
    </row>
    <row r="387" spans="1:13" x14ac:dyDescent="0.2">
      <c r="A387" s="257"/>
      <c r="B387" s="289"/>
      <c r="C387" s="57"/>
      <c r="D387" s="108"/>
      <c r="E387" s="108"/>
      <c r="F387" s="108"/>
      <c r="G387" s="108"/>
      <c r="H387" s="108"/>
      <c r="I387" s="108"/>
      <c r="J387" s="108"/>
      <c r="K387" s="108"/>
      <c r="L387" s="293"/>
      <c r="M387" s="290"/>
    </row>
    <row r="388" spans="1:13" x14ac:dyDescent="0.2">
      <c r="A388" s="257"/>
      <c r="B388" s="289"/>
      <c r="C388" s="57"/>
      <c r="D388" s="108"/>
      <c r="E388" s="108"/>
      <c r="F388" s="108"/>
      <c r="G388" s="108"/>
      <c r="H388" s="108"/>
      <c r="I388" s="108"/>
      <c r="J388" s="108"/>
      <c r="K388" s="108"/>
      <c r="L388" s="293"/>
      <c r="M388" s="290"/>
    </row>
    <row r="389" spans="1:13" x14ac:dyDescent="0.2">
      <c r="A389" s="257"/>
      <c r="B389" s="289"/>
      <c r="C389" s="57"/>
      <c r="D389" s="108"/>
      <c r="E389" s="108"/>
      <c r="F389" s="108"/>
      <c r="G389" s="108"/>
      <c r="H389" s="108"/>
      <c r="I389" s="108"/>
      <c r="J389" s="108"/>
      <c r="K389" s="108"/>
      <c r="L389" s="293"/>
      <c r="M389" s="290"/>
    </row>
    <row r="390" spans="1:13" x14ac:dyDescent="0.2">
      <c r="A390" s="257"/>
      <c r="B390" s="289"/>
      <c r="C390" s="57"/>
      <c r="D390" s="108"/>
      <c r="E390" s="108"/>
      <c r="F390" s="108"/>
      <c r="G390" s="108"/>
      <c r="H390" s="108"/>
      <c r="I390" s="108"/>
      <c r="J390" s="108"/>
      <c r="K390" s="108"/>
      <c r="L390" s="293"/>
      <c r="M390" s="290"/>
    </row>
    <row r="391" spans="1:13" x14ac:dyDescent="0.2">
      <c r="A391" s="257"/>
      <c r="B391" s="289"/>
      <c r="C391" s="57"/>
      <c r="D391" s="108"/>
      <c r="E391" s="108"/>
      <c r="F391" s="108"/>
      <c r="G391" s="108"/>
      <c r="H391" s="108"/>
      <c r="I391" s="108"/>
      <c r="J391" s="108"/>
      <c r="K391" s="108"/>
      <c r="L391" s="293"/>
      <c r="M391" s="290"/>
    </row>
    <row r="392" spans="1:13" x14ac:dyDescent="0.2">
      <c r="A392" s="257"/>
      <c r="B392" s="289"/>
      <c r="C392" s="57"/>
      <c r="D392" s="108"/>
      <c r="E392" s="108"/>
      <c r="F392" s="108"/>
      <c r="G392" s="108"/>
      <c r="H392" s="108"/>
      <c r="I392" s="108"/>
      <c r="J392" s="108"/>
      <c r="K392" s="108"/>
      <c r="L392" s="293"/>
      <c r="M392" s="290"/>
    </row>
    <row r="393" spans="1:13" x14ac:dyDescent="0.2">
      <c r="A393" s="257"/>
      <c r="B393" s="289"/>
      <c r="C393" s="57"/>
      <c r="D393" s="108"/>
      <c r="E393" s="108"/>
      <c r="F393" s="108"/>
      <c r="G393" s="108"/>
      <c r="H393" s="108"/>
      <c r="I393" s="108"/>
      <c r="J393" s="108"/>
      <c r="K393" s="108"/>
      <c r="L393" s="293"/>
      <c r="M393" s="290"/>
    </row>
    <row r="394" spans="1:13" x14ac:dyDescent="0.2">
      <c r="A394" s="257"/>
      <c r="B394" s="289"/>
      <c r="C394" s="57"/>
      <c r="D394" s="108"/>
      <c r="E394" s="108"/>
      <c r="F394" s="108"/>
      <c r="G394" s="108"/>
      <c r="H394" s="108"/>
      <c r="I394" s="108"/>
      <c r="J394" s="108"/>
      <c r="K394" s="108"/>
      <c r="L394" s="293"/>
      <c r="M394" s="290"/>
    </row>
    <row r="395" spans="1:13" x14ac:dyDescent="0.2">
      <c r="A395" s="257"/>
      <c r="B395" s="289"/>
      <c r="C395" s="57"/>
      <c r="D395" s="108"/>
      <c r="E395" s="108"/>
      <c r="F395" s="108"/>
      <c r="G395" s="108"/>
      <c r="H395" s="108"/>
      <c r="I395" s="108"/>
      <c r="J395" s="108"/>
      <c r="K395" s="108"/>
      <c r="L395" s="293"/>
      <c r="M395" s="290"/>
    </row>
    <row r="396" spans="1:13" x14ac:dyDescent="0.2">
      <c r="A396" s="257"/>
      <c r="B396" s="289"/>
      <c r="C396" s="57"/>
      <c r="D396" s="108"/>
      <c r="E396" s="108"/>
      <c r="F396" s="108"/>
      <c r="G396" s="108"/>
      <c r="H396" s="108"/>
      <c r="I396" s="108"/>
      <c r="J396" s="108"/>
      <c r="K396" s="108"/>
      <c r="L396" s="293"/>
      <c r="M396" s="290"/>
    </row>
    <row r="397" spans="1:13" x14ac:dyDescent="0.2">
      <c r="A397" s="257"/>
      <c r="B397" s="289"/>
      <c r="C397" s="57"/>
      <c r="D397" s="108"/>
      <c r="E397" s="108"/>
      <c r="F397" s="108"/>
      <c r="G397" s="108"/>
      <c r="H397" s="108"/>
      <c r="I397" s="108"/>
      <c r="J397" s="108"/>
      <c r="K397" s="108"/>
      <c r="L397" s="293"/>
      <c r="M397" s="290"/>
    </row>
    <row r="398" spans="1:13" x14ac:dyDescent="0.2">
      <c r="A398" s="257"/>
      <c r="B398" s="289"/>
      <c r="C398" s="57"/>
      <c r="D398" s="108"/>
      <c r="E398" s="108"/>
      <c r="F398" s="108"/>
      <c r="G398" s="108"/>
      <c r="H398" s="108"/>
      <c r="I398" s="108"/>
      <c r="J398" s="108"/>
      <c r="K398" s="108"/>
      <c r="L398" s="293"/>
      <c r="M398" s="290"/>
    </row>
    <row r="399" spans="1:13" x14ac:dyDescent="0.2">
      <c r="A399" s="257"/>
      <c r="B399" s="289"/>
      <c r="C399" s="57"/>
      <c r="D399" s="108"/>
      <c r="E399" s="108"/>
      <c r="F399" s="108"/>
      <c r="G399" s="108"/>
      <c r="H399" s="108"/>
      <c r="I399" s="108"/>
      <c r="J399" s="108"/>
      <c r="K399" s="108"/>
      <c r="L399" s="293"/>
      <c r="M399" s="290"/>
    </row>
    <row r="400" spans="1:13" x14ac:dyDescent="0.2">
      <c r="A400" s="257"/>
      <c r="B400" s="289"/>
      <c r="C400" s="57"/>
      <c r="D400" s="108"/>
      <c r="E400" s="108"/>
      <c r="F400" s="108"/>
      <c r="G400" s="108"/>
      <c r="H400" s="108"/>
      <c r="I400" s="108"/>
      <c r="J400" s="108"/>
      <c r="K400" s="108"/>
      <c r="L400" s="293"/>
      <c r="M400" s="290"/>
    </row>
    <row r="401" spans="1:13" x14ac:dyDescent="0.2">
      <c r="A401" s="257"/>
      <c r="B401" s="289"/>
      <c r="C401" s="57"/>
      <c r="D401" s="108"/>
      <c r="E401" s="108"/>
      <c r="F401" s="108"/>
      <c r="G401" s="108"/>
      <c r="H401" s="108"/>
      <c r="I401" s="108"/>
      <c r="J401" s="108"/>
      <c r="K401" s="108"/>
      <c r="L401" s="293"/>
      <c r="M401" s="290"/>
    </row>
    <row r="402" spans="1:13" x14ac:dyDescent="0.2">
      <c r="A402" s="257"/>
      <c r="B402" s="289"/>
      <c r="C402" s="57"/>
      <c r="D402" s="108"/>
      <c r="E402" s="108"/>
      <c r="F402" s="108"/>
      <c r="G402" s="108"/>
      <c r="H402" s="108"/>
      <c r="I402" s="108"/>
      <c r="J402" s="108"/>
      <c r="K402" s="108"/>
      <c r="L402" s="293"/>
      <c r="M402" s="290"/>
    </row>
    <row r="403" spans="1:13" x14ac:dyDescent="0.2">
      <c r="A403" s="257"/>
      <c r="B403" s="289"/>
      <c r="C403" s="57"/>
      <c r="D403" s="108"/>
      <c r="E403" s="108"/>
      <c r="F403" s="108"/>
      <c r="G403" s="108"/>
      <c r="H403" s="108"/>
      <c r="I403" s="108"/>
      <c r="J403" s="108"/>
      <c r="K403" s="108"/>
      <c r="L403" s="293"/>
      <c r="M403" s="290"/>
    </row>
    <row r="404" spans="1:13" x14ac:dyDescent="0.2">
      <c r="A404" s="257"/>
      <c r="B404" s="289"/>
      <c r="C404" s="57"/>
      <c r="D404" s="108"/>
      <c r="E404" s="108"/>
      <c r="F404" s="108"/>
      <c r="G404" s="108"/>
      <c r="H404" s="108"/>
      <c r="I404" s="108"/>
      <c r="J404" s="108"/>
      <c r="K404" s="108"/>
      <c r="L404" s="293"/>
      <c r="M404" s="290"/>
    </row>
    <row r="405" spans="1:13" x14ac:dyDescent="0.2">
      <c r="A405" s="257"/>
      <c r="B405" s="289"/>
      <c r="C405" s="57"/>
      <c r="D405" s="108"/>
      <c r="E405" s="108"/>
      <c r="F405" s="108"/>
      <c r="G405" s="108"/>
      <c r="H405" s="108"/>
      <c r="I405" s="108"/>
      <c r="J405" s="108"/>
      <c r="K405" s="108"/>
      <c r="L405" s="293"/>
      <c r="M405" s="290"/>
    </row>
    <row r="406" spans="1:13" x14ac:dyDescent="0.2">
      <c r="A406" s="257"/>
      <c r="B406" s="289"/>
      <c r="C406" s="57"/>
      <c r="D406" s="108"/>
      <c r="E406" s="108"/>
      <c r="F406" s="108"/>
      <c r="G406" s="108"/>
      <c r="H406" s="108"/>
      <c r="I406" s="108"/>
      <c r="J406" s="108"/>
      <c r="K406" s="108"/>
      <c r="L406" s="293"/>
      <c r="M406" s="290"/>
    </row>
    <row r="407" spans="1:13" x14ac:dyDescent="0.2">
      <c r="A407" s="257"/>
      <c r="B407" s="289"/>
      <c r="C407" s="57"/>
      <c r="D407" s="108"/>
      <c r="E407" s="108"/>
      <c r="F407" s="108"/>
      <c r="G407" s="108"/>
      <c r="H407" s="108"/>
      <c r="I407" s="108"/>
      <c r="J407" s="108"/>
      <c r="K407" s="108"/>
      <c r="L407" s="293"/>
      <c r="M407" s="290"/>
    </row>
    <row r="408" spans="1:13" x14ac:dyDescent="0.2">
      <c r="A408" s="257"/>
      <c r="B408" s="289"/>
      <c r="C408" s="57"/>
      <c r="D408" s="108"/>
      <c r="E408" s="108"/>
      <c r="F408" s="108"/>
      <c r="G408" s="108"/>
      <c r="H408" s="108"/>
      <c r="I408" s="108"/>
      <c r="J408" s="108"/>
      <c r="K408" s="108"/>
      <c r="L408" s="293"/>
      <c r="M408" s="290"/>
    </row>
    <row r="409" spans="1:13" x14ac:dyDescent="0.2">
      <c r="A409" s="257"/>
      <c r="B409" s="289"/>
      <c r="C409" s="57"/>
      <c r="D409" s="108"/>
      <c r="E409" s="108"/>
      <c r="F409" s="108"/>
      <c r="G409" s="108"/>
      <c r="H409" s="108"/>
      <c r="I409" s="108"/>
      <c r="J409" s="108"/>
      <c r="K409" s="108"/>
      <c r="L409" s="293"/>
      <c r="M409" s="290"/>
    </row>
    <row r="410" spans="1:13" x14ac:dyDescent="0.2">
      <c r="A410" s="257"/>
      <c r="B410" s="289"/>
      <c r="C410" s="57"/>
      <c r="D410" s="108"/>
      <c r="E410" s="108"/>
      <c r="F410" s="108"/>
      <c r="G410" s="108"/>
      <c r="H410" s="108"/>
      <c r="I410" s="108"/>
      <c r="J410" s="108"/>
      <c r="K410" s="108"/>
      <c r="L410" s="293"/>
      <c r="M410" s="290"/>
    </row>
    <row r="411" spans="1:13" x14ac:dyDescent="0.2">
      <c r="A411" s="257"/>
      <c r="B411" s="289"/>
      <c r="C411" s="57"/>
      <c r="D411" s="108"/>
      <c r="E411" s="108"/>
      <c r="F411" s="108"/>
      <c r="G411" s="108"/>
      <c r="H411" s="108"/>
      <c r="I411" s="108"/>
      <c r="J411" s="108"/>
      <c r="K411" s="108"/>
      <c r="L411" s="293"/>
      <c r="M411" s="290"/>
    </row>
    <row r="412" spans="1:13" x14ac:dyDescent="0.2">
      <c r="A412" s="257"/>
      <c r="B412" s="289"/>
      <c r="C412" s="57"/>
      <c r="D412" s="108"/>
      <c r="E412" s="108"/>
      <c r="F412" s="108"/>
      <c r="G412" s="108"/>
      <c r="H412" s="108"/>
      <c r="I412" s="108"/>
      <c r="J412" s="108"/>
      <c r="K412" s="108"/>
      <c r="L412" s="293"/>
      <c r="M412" s="290"/>
    </row>
    <row r="413" spans="1:13" x14ac:dyDescent="0.2">
      <c r="A413" s="257"/>
      <c r="B413" s="289"/>
      <c r="C413" s="57"/>
      <c r="D413" s="108"/>
      <c r="E413" s="108"/>
      <c r="F413" s="108"/>
      <c r="G413" s="108"/>
      <c r="H413" s="108"/>
      <c r="I413" s="108"/>
      <c r="J413" s="108"/>
      <c r="K413" s="108"/>
      <c r="L413" s="293"/>
      <c r="M413" s="290"/>
    </row>
    <row r="414" spans="1:13" x14ac:dyDescent="0.2">
      <c r="A414" s="257"/>
      <c r="B414" s="289"/>
      <c r="C414" s="57"/>
      <c r="D414" s="108"/>
      <c r="E414" s="108"/>
      <c r="F414" s="108"/>
      <c r="G414" s="108"/>
      <c r="H414" s="108"/>
      <c r="I414" s="108"/>
      <c r="J414" s="108"/>
      <c r="K414" s="108"/>
      <c r="L414" s="293"/>
      <c r="M414" s="290"/>
    </row>
    <row r="415" spans="1:13" x14ac:dyDescent="0.2">
      <c r="A415" s="257"/>
      <c r="B415" s="289"/>
      <c r="C415" s="57"/>
      <c r="D415" s="108"/>
      <c r="E415" s="108"/>
      <c r="F415" s="108"/>
      <c r="G415" s="108"/>
      <c r="H415" s="108"/>
      <c r="I415" s="108"/>
      <c r="J415" s="108"/>
      <c r="K415" s="108"/>
      <c r="L415" s="293"/>
      <c r="M415" s="290"/>
    </row>
    <row r="416" spans="1:13" x14ac:dyDescent="0.2">
      <c r="A416" s="257"/>
      <c r="B416" s="289"/>
      <c r="C416" s="57"/>
      <c r="D416" s="108"/>
      <c r="E416" s="108"/>
      <c r="F416" s="108"/>
      <c r="G416" s="108"/>
      <c r="H416" s="108"/>
      <c r="I416" s="108"/>
      <c r="J416" s="108"/>
      <c r="K416" s="108"/>
      <c r="L416" s="293"/>
      <c r="M416" s="290"/>
    </row>
    <row r="417" spans="1:13" x14ac:dyDescent="0.2">
      <c r="A417" s="257"/>
      <c r="B417" s="289"/>
      <c r="C417" s="57"/>
      <c r="D417" s="108"/>
      <c r="E417" s="108"/>
      <c r="F417" s="108"/>
      <c r="G417" s="108"/>
      <c r="H417" s="108"/>
      <c r="I417" s="108"/>
      <c r="J417" s="108"/>
      <c r="K417" s="108"/>
      <c r="L417" s="293"/>
      <c r="M417" s="290"/>
    </row>
    <row r="418" spans="1:13" x14ac:dyDescent="0.2">
      <c r="A418" s="257"/>
      <c r="B418" s="289"/>
      <c r="C418" s="57"/>
      <c r="D418" s="108"/>
      <c r="E418" s="108"/>
      <c r="F418" s="108"/>
      <c r="G418" s="108"/>
      <c r="H418" s="108"/>
      <c r="I418" s="108"/>
      <c r="J418" s="108"/>
      <c r="K418" s="108"/>
      <c r="L418" s="293"/>
      <c r="M418" s="290"/>
    </row>
    <row r="419" spans="1:13" x14ac:dyDescent="0.2">
      <c r="A419" s="257"/>
      <c r="B419" s="289"/>
      <c r="C419" s="57"/>
      <c r="D419" s="108"/>
      <c r="E419" s="108"/>
      <c r="F419" s="108"/>
      <c r="G419" s="108"/>
      <c r="H419" s="108"/>
      <c r="I419" s="108"/>
      <c r="J419" s="108"/>
      <c r="K419" s="108"/>
      <c r="L419" s="293"/>
      <c r="M419" s="290"/>
    </row>
    <row r="420" spans="1:13" x14ac:dyDescent="0.2">
      <c r="A420" s="257"/>
      <c r="B420" s="289"/>
      <c r="C420" s="57"/>
      <c r="D420" s="108"/>
      <c r="E420" s="108"/>
      <c r="F420" s="108"/>
      <c r="G420" s="108"/>
      <c r="H420" s="108"/>
      <c r="I420" s="108"/>
      <c r="J420" s="108"/>
      <c r="K420" s="108"/>
      <c r="L420" s="293"/>
      <c r="M420" s="290"/>
    </row>
    <row r="421" spans="1:13" x14ac:dyDescent="0.2">
      <c r="A421" s="257"/>
      <c r="B421" s="289"/>
      <c r="C421" s="57"/>
      <c r="D421" s="108"/>
      <c r="E421" s="108"/>
      <c r="F421" s="108"/>
      <c r="G421" s="108"/>
      <c r="H421" s="108"/>
      <c r="I421" s="108"/>
      <c r="J421" s="108"/>
      <c r="K421" s="108"/>
      <c r="L421" s="293"/>
      <c r="M421" s="290"/>
    </row>
    <row r="422" spans="1:13" x14ac:dyDescent="0.2">
      <c r="A422" s="257"/>
      <c r="B422" s="289"/>
      <c r="C422" s="57"/>
      <c r="D422" s="108"/>
      <c r="E422" s="108"/>
      <c r="F422" s="108"/>
      <c r="G422" s="108"/>
      <c r="H422" s="108"/>
      <c r="I422" s="108"/>
      <c r="J422" s="108"/>
      <c r="K422" s="108"/>
      <c r="L422" s="293"/>
      <c r="M422" s="290"/>
    </row>
    <row r="423" spans="1:13" x14ac:dyDescent="0.2">
      <c r="A423" s="257"/>
      <c r="B423" s="289"/>
      <c r="C423" s="57"/>
      <c r="D423" s="108"/>
      <c r="E423" s="108"/>
      <c r="F423" s="108"/>
      <c r="G423" s="108"/>
      <c r="H423" s="108"/>
      <c r="I423" s="108"/>
      <c r="J423" s="108"/>
      <c r="K423" s="108"/>
      <c r="L423" s="293"/>
      <c r="M423" s="290"/>
    </row>
    <row r="424" spans="1:13" x14ac:dyDescent="0.2">
      <c r="A424" s="257"/>
      <c r="B424" s="289"/>
      <c r="C424" s="57"/>
      <c r="D424" s="108"/>
      <c r="E424" s="108"/>
      <c r="F424" s="108"/>
      <c r="G424" s="108"/>
      <c r="H424" s="108"/>
      <c r="I424" s="108"/>
      <c r="J424" s="108"/>
      <c r="K424" s="108"/>
      <c r="L424" s="293"/>
      <c r="M424" s="290"/>
    </row>
    <row r="425" spans="1:13" x14ac:dyDescent="0.2">
      <c r="A425" s="257"/>
      <c r="B425" s="289"/>
      <c r="C425" s="57"/>
      <c r="D425" s="108"/>
      <c r="E425" s="108"/>
      <c r="F425" s="108"/>
      <c r="G425" s="108"/>
      <c r="H425" s="108"/>
      <c r="I425" s="108"/>
      <c r="J425" s="108"/>
      <c r="K425" s="108"/>
      <c r="L425" s="293"/>
      <c r="M425" s="290"/>
    </row>
    <row r="426" spans="1:13" x14ac:dyDescent="0.2">
      <c r="A426" s="257"/>
      <c r="B426" s="289"/>
      <c r="C426" s="57"/>
      <c r="D426" s="108"/>
      <c r="E426" s="108"/>
      <c r="F426" s="108"/>
      <c r="G426" s="108"/>
      <c r="H426" s="108"/>
      <c r="I426" s="108"/>
      <c r="J426" s="108"/>
      <c r="K426" s="108"/>
      <c r="L426" s="293"/>
      <c r="M426" s="290"/>
    </row>
    <row r="427" spans="1:13" x14ac:dyDescent="0.2">
      <c r="A427" s="257"/>
      <c r="B427" s="289"/>
      <c r="C427" s="57"/>
      <c r="D427" s="108"/>
      <c r="E427" s="108"/>
      <c r="F427" s="108"/>
      <c r="G427" s="108"/>
      <c r="H427" s="108"/>
      <c r="I427" s="108"/>
      <c r="J427" s="108"/>
      <c r="K427" s="108"/>
      <c r="L427" s="293"/>
      <c r="M427" s="290"/>
    </row>
    <row r="428" spans="1:13" x14ac:dyDescent="0.2">
      <c r="A428" s="257"/>
      <c r="B428" s="289"/>
      <c r="C428" s="57"/>
      <c r="D428" s="108"/>
      <c r="E428" s="108"/>
      <c r="F428" s="108"/>
      <c r="G428" s="108"/>
      <c r="H428" s="108"/>
      <c r="I428" s="108"/>
      <c r="J428" s="108"/>
      <c r="K428" s="108"/>
      <c r="L428" s="293"/>
      <c r="M428" s="290"/>
    </row>
    <row r="429" spans="1:13" x14ac:dyDescent="0.2">
      <c r="A429" s="257"/>
      <c r="B429" s="289"/>
      <c r="C429" s="57"/>
      <c r="D429" s="108"/>
      <c r="E429" s="108"/>
      <c r="F429" s="108"/>
      <c r="G429" s="108"/>
      <c r="H429" s="108"/>
      <c r="I429" s="108"/>
      <c r="J429" s="108"/>
      <c r="K429" s="108"/>
      <c r="L429" s="293"/>
      <c r="M429" s="290"/>
    </row>
    <row r="430" spans="1:13" x14ac:dyDescent="0.2">
      <c r="A430" s="257"/>
      <c r="B430" s="289"/>
      <c r="C430" s="57"/>
      <c r="D430" s="108"/>
      <c r="E430" s="108"/>
      <c r="F430" s="108"/>
      <c r="G430" s="108"/>
      <c r="H430" s="108"/>
      <c r="I430" s="108"/>
      <c r="J430" s="108"/>
      <c r="K430" s="108"/>
      <c r="L430" s="293"/>
      <c r="M430" s="290"/>
    </row>
    <row r="431" spans="1:13" x14ac:dyDescent="0.2">
      <c r="A431" s="257"/>
      <c r="B431" s="289"/>
      <c r="C431" s="57"/>
      <c r="D431" s="108"/>
      <c r="E431" s="108"/>
      <c r="F431" s="108"/>
      <c r="G431" s="108"/>
      <c r="H431" s="108"/>
      <c r="I431" s="108"/>
      <c r="J431" s="108"/>
      <c r="K431" s="108"/>
      <c r="L431" s="293"/>
      <c r="M431" s="290"/>
    </row>
    <row r="432" spans="1:13" x14ac:dyDescent="0.2">
      <c r="A432" s="257"/>
      <c r="B432" s="289"/>
      <c r="C432" s="57"/>
      <c r="D432" s="108"/>
      <c r="E432" s="108"/>
      <c r="F432" s="108"/>
      <c r="G432" s="108"/>
      <c r="H432" s="108"/>
      <c r="I432" s="108"/>
      <c r="J432" s="108"/>
      <c r="K432" s="108"/>
      <c r="L432" s="293"/>
      <c r="M432" s="290"/>
    </row>
    <row r="433" spans="1:13" x14ac:dyDescent="0.2">
      <c r="A433" s="257"/>
      <c r="B433" s="289"/>
      <c r="C433" s="57"/>
      <c r="D433" s="108"/>
      <c r="E433" s="108"/>
      <c r="F433" s="108"/>
      <c r="G433" s="108"/>
      <c r="H433" s="108"/>
      <c r="I433" s="108"/>
      <c r="J433" s="108"/>
      <c r="K433" s="108"/>
      <c r="L433" s="293"/>
      <c r="M433" s="290"/>
    </row>
    <row r="434" spans="1:13" x14ac:dyDescent="0.2">
      <c r="A434" s="257"/>
      <c r="B434" s="289"/>
      <c r="C434" s="57"/>
      <c r="D434" s="108"/>
      <c r="E434" s="108"/>
      <c r="F434" s="108"/>
      <c r="G434" s="108"/>
      <c r="H434" s="108"/>
      <c r="I434" s="108"/>
      <c r="J434" s="108"/>
      <c r="K434" s="108"/>
      <c r="L434" s="293"/>
      <c r="M434" s="290"/>
    </row>
    <row r="435" spans="1:13" x14ac:dyDescent="0.2">
      <c r="A435" s="257"/>
      <c r="B435" s="289"/>
      <c r="C435" s="57"/>
      <c r="D435" s="108"/>
      <c r="E435" s="108"/>
      <c r="F435" s="108"/>
      <c r="G435" s="108"/>
      <c r="H435" s="108"/>
      <c r="I435" s="108"/>
      <c r="J435" s="108"/>
      <c r="K435" s="108"/>
      <c r="L435" s="293"/>
      <c r="M435" s="290"/>
    </row>
    <row r="436" spans="1:13" x14ac:dyDescent="0.2">
      <c r="A436" s="257"/>
      <c r="B436" s="289"/>
      <c r="C436" s="57"/>
      <c r="D436" s="108"/>
      <c r="E436" s="108"/>
      <c r="F436" s="108"/>
      <c r="G436" s="108"/>
      <c r="H436" s="108"/>
      <c r="I436" s="108"/>
      <c r="J436" s="108"/>
      <c r="K436" s="108"/>
      <c r="L436" s="293"/>
      <c r="M436" s="290"/>
    </row>
    <row r="437" spans="1:13" x14ac:dyDescent="0.2">
      <c r="A437" s="257"/>
      <c r="B437" s="289"/>
      <c r="C437" s="57"/>
      <c r="D437" s="108"/>
      <c r="E437" s="108"/>
      <c r="F437" s="108"/>
      <c r="G437" s="108"/>
      <c r="H437" s="108"/>
      <c r="I437" s="108"/>
      <c r="J437" s="108"/>
      <c r="K437" s="108"/>
      <c r="L437" s="293"/>
      <c r="M437" s="290"/>
    </row>
    <row r="438" spans="1:13" x14ac:dyDescent="0.2">
      <c r="A438" s="257"/>
      <c r="B438" s="289"/>
      <c r="C438" s="57"/>
      <c r="D438" s="108"/>
      <c r="E438" s="108"/>
      <c r="F438" s="108"/>
      <c r="G438" s="108"/>
      <c r="H438" s="108"/>
      <c r="I438" s="108"/>
      <c r="J438" s="108"/>
      <c r="K438" s="108"/>
      <c r="L438" s="293"/>
      <c r="M438" s="290"/>
    </row>
    <row r="439" spans="1:13" x14ac:dyDescent="0.2">
      <c r="A439" s="257"/>
      <c r="B439" s="289"/>
      <c r="C439" s="57"/>
      <c r="D439" s="108"/>
      <c r="E439" s="108"/>
      <c r="F439" s="108"/>
      <c r="G439" s="108"/>
      <c r="H439" s="108"/>
      <c r="I439" s="108"/>
      <c r="J439" s="108"/>
      <c r="K439" s="108"/>
      <c r="L439" s="293"/>
      <c r="M439" s="290"/>
    </row>
    <row r="440" spans="1:13" x14ac:dyDescent="0.2">
      <c r="A440" s="257"/>
      <c r="B440" s="289"/>
      <c r="C440" s="57"/>
      <c r="D440" s="108"/>
      <c r="E440" s="108"/>
      <c r="F440" s="108"/>
      <c r="G440" s="108"/>
      <c r="H440" s="108"/>
      <c r="I440" s="108"/>
      <c r="J440" s="108"/>
      <c r="K440" s="108"/>
      <c r="L440" s="293"/>
      <c r="M440" s="290"/>
    </row>
    <row r="441" spans="1:13" x14ac:dyDescent="0.2">
      <c r="A441" s="257"/>
      <c r="B441" s="289"/>
      <c r="C441" s="57"/>
      <c r="D441" s="108"/>
      <c r="E441" s="108"/>
      <c r="F441" s="108"/>
      <c r="G441" s="108"/>
      <c r="H441" s="108"/>
      <c r="I441" s="108"/>
      <c r="J441" s="108"/>
      <c r="K441" s="108"/>
      <c r="L441" s="293"/>
      <c r="M441" s="290"/>
    </row>
    <row r="442" spans="1:13" x14ac:dyDescent="0.2">
      <c r="A442" s="257"/>
      <c r="B442" s="289"/>
      <c r="C442" s="57"/>
      <c r="D442" s="108"/>
      <c r="E442" s="108"/>
      <c r="F442" s="108"/>
      <c r="G442" s="108"/>
      <c r="H442" s="108"/>
      <c r="I442" s="108"/>
      <c r="J442" s="108"/>
      <c r="K442" s="108"/>
      <c r="L442" s="293"/>
      <c r="M442" s="290"/>
    </row>
    <row r="443" spans="1:13" x14ac:dyDescent="0.2">
      <c r="A443" s="257"/>
      <c r="B443" s="289"/>
      <c r="C443" s="57"/>
      <c r="D443" s="108"/>
      <c r="E443" s="108"/>
      <c r="F443" s="108"/>
      <c r="G443" s="108"/>
      <c r="H443" s="108"/>
      <c r="I443" s="108"/>
      <c r="J443" s="108"/>
      <c r="K443" s="108"/>
      <c r="L443" s="293"/>
      <c r="M443" s="290"/>
    </row>
    <row r="444" spans="1:13" x14ac:dyDescent="0.2">
      <c r="A444" s="257"/>
      <c r="B444" s="289"/>
      <c r="C444" s="57"/>
      <c r="D444" s="108"/>
      <c r="E444" s="108"/>
      <c r="F444" s="108"/>
      <c r="G444" s="108"/>
      <c r="H444" s="108"/>
      <c r="I444" s="108"/>
      <c r="J444" s="108"/>
      <c r="K444" s="108"/>
      <c r="L444" s="293"/>
      <c r="M444" s="290"/>
    </row>
    <row r="445" spans="1:13" x14ac:dyDescent="0.2">
      <c r="A445" s="257"/>
      <c r="B445" s="289"/>
      <c r="C445" s="57"/>
      <c r="D445" s="108"/>
      <c r="E445" s="108"/>
      <c r="F445" s="108"/>
      <c r="G445" s="108"/>
      <c r="H445" s="108"/>
      <c r="I445" s="108"/>
      <c r="J445" s="108"/>
      <c r="K445" s="108"/>
      <c r="L445" s="293"/>
      <c r="M445" s="290"/>
    </row>
    <row r="446" spans="1:13" x14ac:dyDescent="0.2">
      <c r="A446" s="257"/>
      <c r="B446" s="289"/>
      <c r="C446" s="57"/>
      <c r="D446" s="108"/>
      <c r="E446" s="108"/>
      <c r="F446" s="108"/>
      <c r="G446" s="108"/>
      <c r="H446" s="108"/>
      <c r="I446" s="108"/>
      <c r="J446" s="108"/>
      <c r="K446" s="108"/>
      <c r="L446" s="293"/>
      <c r="M446" s="290"/>
    </row>
    <row r="447" spans="1:13" x14ac:dyDescent="0.2">
      <c r="A447" s="257"/>
      <c r="B447" s="289"/>
      <c r="C447" s="57"/>
      <c r="D447" s="108"/>
      <c r="E447" s="108"/>
      <c r="F447" s="108"/>
      <c r="G447" s="108"/>
      <c r="H447" s="108"/>
      <c r="I447" s="108"/>
      <c r="J447" s="108"/>
      <c r="K447" s="108"/>
      <c r="L447" s="293"/>
      <c r="M447" s="290"/>
    </row>
    <row r="448" spans="1:13" x14ac:dyDescent="0.2">
      <c r="A448" s="257"/>
      <c r="B448" s="289"/>
      <c r="C448" s="57"/>
      <c r="D448" s="108"/>
      <c r="E448" s="108"/>
      <c r="F448" s="108"/>
      <c r="G448" s="108"/>
      <c r="H448" s="108"/>
      <c r="I448" s="108"/>
      <c r="J448" s="108"/>
      <c r="K448" s="108"/>
      <c r="L448" s="293"/>
      <c r="M448" s="290"/>
    </row>
    <row r="449" spans="1:13" x14ac:dyDescent="0.2">
      <c r="A449" s="257"/>
      <c r="B449" s="289"/>
      <c r="C449" s="57"/>
      <c r="D449" s="108"/>
      <c r="E449" s="108"/>
      <c r="F449" s="108"/>
      <c r="G449" s="108"/>
      <c r="H449" s="108"/>
      <c r="I449" s="108"/>
      <c r="J449" s="108"/>
      <c r="K449" s="108"/>
      <c r="L449" s="293"/>
      <c r="M449" s="290"/>
    </row>
    <row r="450" spans="1:13" x14ac:dyDescent="0.2">
      <c r="A450" s="257"/>
      <c r="B450" s="289"/>
      <c r="C450" s="57"/>
      <c r="D450" s="108"/>
      <c r="E450" s="108"/>
      <c r="F450" s="108"/>
      <c r="G450" s="108"/>
      <c r="H450" s="108"/>
      <c r="I450" s="108"/>
      <c r="J450" s="108"/>
      <c r="K450" s="108"/>
      <c r="L450" s="293"/>
      <c r="M450" s="290"/>
    </row>
    <row r="451" spans="1:13" x14ac:dyDescent="0.2">
      <c r="A451" s="257"/>
      <c r="B451" s="289"/>
      <c r="C451" s="57"/>
      <c r="D451" s="108"/>
      <c r="E451" s="108"/>
      <c r="F451" s="108"/>
      <c r="G451" s="108"/>
      <c r="H451" s="108"/>
      <c r="I451" s="108"/>
      <c r="J451" s="108"/>
      <c r="K451" s="108"/>
      <c r="L451" s="293"/>
      <c r="M451" s="290"/>
    </row>
    <row r="452" spans="1:13" x14ac:dyDescent="0.2">
      <c r="A452" s="257"/>
      <c r="B452" s="289"/>
      <c r="C452" s="57"/>
      <c r="D452" s="108"/>
      <c r="E452" s="108"/>
      <c r="F452" s="108"/>
      <c r="G452" s="108"/>
      <c r="H452" s="108"/>
      <c r="I452" s="108"/>
      <c r="J452" s="108"/>
      <c r="K452" s="108"/>
      <c r="L452" s="293"/>
      <c r="M452" s="290"/>
    </row>
    <row r="453" spans="1:13" x14ac:dyDescent="0.2">
      <c r="A453" s="257"/>
      <c r="B453" s="289"/>
      <c r="C453" s="57"/>
      <c r="D453" s="108"/>
      <c r="E453" s="108"/>
      <c r="F453" s="108"/>
      <c r="G453" s="108"/>
      <c r="H453" s="108"/>
      <c r="I453" s="108"/>
      <c r="J453" s="108"/>
      <c r="K453" s="108"/>
      <c r="L453" s="293"/>
      <c r="M453" s="290"/>
    </row>
    <row r="454" spans="1:13" x14ac:dyDescent="0.2">
      <c r="A454" s="257"/>
      <c r="B454" s="289"/>
      <c r="C454" s="57"/>
      <c r="D454" s="108"/>
      <c r="E454" s="108"/>
      <c r="F454" s="108"/>
      <c r="G454" s="108"/>
      <c r="H454" s="108"/>
      <c r="I454" s="108"/>
      <c r="J454" s="108"/>
      <c r="K454" s="108"/>
      <c r="L454" s="293"/>
      <c r="M454" s="290"/>
    </row>
    <row r="455" spans="1:13" x14ac:dyDescent="0.2">
      <c r="A455" s="257"/>
      <c r="B455" s="289"/>
      <c r="C455" s="57"/>
      <c r="D455" s="108"/>
      <c r="E455" s="108"/>
      <c r="F455" s="108"/>
      <c r="G455" s="108"/>
      <c r="H455" s="108"/>
      <c r="I455" s="108"/>
      <c r="J455" s="108"/>
      <c r="K455" s="108"/>
      <c r="L455" s="293"/>
      <c r="M455" s="290"/>
    </row>
    <row r="456" spans="1:13" x14ac:dyDescent="0.2">
      <c r="A456" s="257"/>
      <c r="B456" s="289"/>
      <c r="C456" s="57"/>
      <c r="D456" s="108"/>
      <c r="E456" s="108"/>
      <c r="F456" s="108"/>
      <c r="G456" s="108"/>
      <c r="H456" s="108"/>
      <c r="I456" s="108"/>
      <c r="J456" s="108"/>
      <c r="K456" s="108"/>
      <c r="L456" s="293"/>
      <c r="M456" s="290"/>
    </row>
    <row r="457" spans="1:13" x14ac:dyDescent="0.2">
      <c r="A457" s="257"/>
      <c r="B457" s="289"/>
      <c r="C457" s="57"/>
      <c r="D457" s="108"/>
      <c r="E457" s="108"/>
      <c r="F457" s="108"/>
      <c r="G457" s="108"/>
      <c r="H457" s="108"/>
      <c r="I457" s="108"/>
      <c r="J457" s="108"/>
      <c r="K457" s="108"/>
      <c r="L457" s="293"/>
      <c r="M457" s="290"/>
    </row>
    <row r="458" spans="1:13" x14ac:dyDescent="0.2">
      <c r="A458" s="257"/>
      <c r="B458" s="289"/>
      <c r="C458" s="57"/>
      <c r="D458" s="108"/>
      <c r="E458" s="108"/>
      <c r="F458" s="108"/>
      <c r="G458" s="108"/>
      <c r="H458" s="108"/>
      <c r="I458" s="108"/>
      <c r="J458" s="108"/>
      <c r="K458" s="108"/>
      <c r="L458" s="293"/>
      <c r="M458" s="290"/>
    </row>
    <row r="459" spans="1:13" x14ac:dyDescent="0.2">
      <c r="A459" s="257"/>
      <c r="B459" s="289"/>
      <c r="C459" s="57"/>
      <c r="D459" s="108"/>
      <c r="E459" s="108"/>
      <c r="F459" s="108"/>
      <c r="G459" s="108"/>
      <c r="H459" s="108"/>
      <c r="I459" s="108"/>
      <c r="J459" s="108"/>
      <c r="K459" s="108"/>
      <c r="L459" s="293"/>
      <c r="M459" s="290"/>
    </row>
    <row r="460" spans="1:13" x14ac:dyDescent="0.2">
      <c r="A460" s="257"/>
      <c r="B460" s="289"/>
      <c r="C460" s="57"/>
      <c r="D460" s="108"/>
      <c r="E460" s="108"/>
      <c r="F460" s="108"/>
      <c r="G460" s="108"/>
      <c r="H460" s="108"/>
      <c r="I460" s="108"/>
      <c r="J460" s="108"/>
      <c r="K460" s="108"/>
      <c r="L460" s="293"/>
      <c r="M460" s="290"/>
    </row>
    <row r="461" spans="1:13" x14ac:dyDescent="0.2">
      <c r="A461" s="257"/>
      <c r="B461" s="289"/>
      <c r="C461" s="57"/>
      <c r="D461" s="108"/>
      <c r="E461" s="108"/>
      <c r="F461" s="108"/>
      <c r="G461" s="108"/>
      <c r="H461" s="108"/>
      <c r="I461" s="108"/>
      <c r="J461" s="108"/>
      <c r="K461" s="108"/>
      <c r="L461" s="293"/>
      <c r="M461" s="290"/>
    </row>
    <row r="462" spans="1:13" x14ac:dyDescent="0.2">
      <c r="A462" s="257"/>
      <c r="B462" s="289"/>
      <c r="C462" s="57"/>
      <c r="D462" s="108"/>
      <c r="E462" s="108"/>
      <c r="F462" s="108"/>
      <c r="G462" s="108"/>
      <c r="H462" s="108"/>
      <c r="I462" s="108"/>
      <c r="J462" s="108"/>
      <c r="K462" s="108"/>
      <c r="L462" s="293"/>
      <c r="M462" s="290"/>
    </row>
    <row r="463" spans="1:13" x14ac:dyDescent="0.2">
      <c r="A463" s="257"/>
      <c r="B463" s="289"/>
      <c r="C463" s="57"/>
      <c r="D463" s="108"/>
      <c r="E463" s="108"/>
      <c r="F463" s="108"/>
      <c r="G463" s="108"/>
      <c r="H463" s="108"/>
      <c r="I463" s="108"/>
      <c r="J463" s="108"/>
      <c r="K463" s="108"/>
      <c r="L463" s="293"/>
      <c r="M463" s="290"/>
    </row>
    <row r="464" spans="1:13" x14ac:dyDescent="0.2">
      <c r="A464" s="257"/>
      <c r="B464" s="289"/>
      <c r="C464" s="57"/>
      <c r="D464" s="108"/>
      <c r="E464" s="108"/>
      <c r="F464" s="108"/>
      <c r="G464" s="108"/>
      <c r="H464" s="108"/>
      <c r="I464" s="108"/>
      <c r="J464" s="108"/>
      <c r="K464" s="108"/>
      <c r="L464" s="293"/>
      <c r="M464" s="290"/>
    </row>
    <row r="465" spans="1:13" x14ac:dyDescent="0.2">
      <c r="A465" s="257"/>
      <c r="B465" s="289"/>
      <c r="C465" s="57"/>
      <c r="D465" s="108"/>
      <c r="E465" s="108"/>
      <c r="F465" s="108"/>
      <c r="G465" s="108"/>
      <c r="H465" s="108"/>
      <c r="I465" s="108"/>
      <c r="J465" s="108"/>
      <c r="K465" s="108"/>
      <c r="L465" s="293"/>
      <c r="M465" s="290"/>
    </row>
    <row r="466" spans="1:13" x14ac:dyDescent="0.2">
      <c r="A466" s="257"/>
      <c r="B466" s="289"/>
      <c r="C466" s="57"/>
      <c r="D466" s="108"/>
      <c r="E466" s="108"/>
      <c r="F466" s="108"/>
      <c r="G466" s="108"/>
      <c r="H466" s="108"/>
      <c r="I466" s="108"/>
      <c r="J466" s="108"/>
      <c r="K466" s="108"/>
      <c r="L466" s="293"/>
      <c r="M466" s="290"/>
    </row>
    <row r="467" spans="1:13" x14ac:dyDescent="0.2">
      <c r="A467" s="257"/>
      <c r="B467" s="289"/>
      <c r="C467" s="57"/>
      <c r="D467" s="108"/>
      <c r="E467" s="108"/>
      <c r="F467" s="108"/>
      <c r="G467" s="108"/>
      <c r="H467" s="108"/>
      <c r="I467" s="108"/>
      <c r="J467" s="108"/>
      <c r="K467" s="108"/>
      <c r="L467" s="293"/>
      <c r="M467" s="290"/>
    </row>
    <row r="468" spans="1:13" x14ac:dyDescent="0.2">
      <c r="A468" s="257"/>
      <c r="B468" s="289"/>
      <c r="C468" s="57"/>
      <c r="D468" s="108"/>
      <c r="E468" s="108"/>
      <c r="F468" s="108"/>
      <c r="G468" s="108"/>
      <c r="H468" s="108"/>
      <c r="I468" s="108"/>
      <c r="J468" s="108"/>
      <c r="K468" s="108"/>
      <c r="L468" s="293"/>
      <c r="M468" s="290"/>
    </row>
    <row r="469" spans="1:13" x14ac:dyDescent="0.2">
      <c r="A469" s="257"/>
      <c r="B469" s="289"/>
      <c r="C469" s="57"/>
      <c r="D469" s="108"/>
      <c r="E469" s="108"/>
      <c r="F469" s="108"/>
      <c r="G469" s="108"/>
      <c r="H469" s="108"/>
      <c r="I469" s="108"/>
      <c r="J469" s="108"/>
      <c r="K469" s="108"/>
      <c r="L469" s="293"/>
      <c r="M469" s="290"/>
    </row>
    <row r="470" spans="1:13" x14ac:dyDescent="0.2">
      <c r="A470" s="257"/>
      <c r="B470" s="289"/>
      <c r="C470" s="57"/>
      <c r="D470" s="108"/>
      <c r="E470" s="108"/>
      <c r="F470" s="108"/>
      <c r="G470" s="108"/>
      <c r="H470" s="108"/>
      <c r="I470" s="108"/>
      <c r="J470" s="108"/>
      <c r="K470" s="108"/>
      <c r="L470" s="293"/>
      <c r="M470" s="290"/>
    </row>
    <row r="471" spans="1:13" x14ac:dyDescent="0.2">
      <c r="A471" s="257"/>
      <c r="B471" s="289"/>
      <c r="C471" s="57"/>
      <c r="D471" s="108"/>
      <c r="E471" s="108"/>
      <c r="F471" s="108"/>
      <c r="G471" s="108"/>
      <c r="H471" s="108"/>
      <c r="I471" s="108"/>
      <c r="J471" s="108"/>
      <c r="K471" s="108"/>
      <c r="L471" s="293"/>
      <c r="M471" s="290"/>
    </row>
    <row r="472" spans="1:13" x14ac:dyDescent="0.2">
      <c r="A472" s="257"/>
      <c r="B472" s="289"/>
      <c r="C472" s="57"/>
      <c r="D472" s="108"/>
      <c r="E472" s="108"/>
      <c r="F472" s="108"/>
      <c r="G472" s="108"/>
      <c r="H472" s="108"/>
      <c r="I472" s="108"/>
      <c r="J472" s="108"/>
      <c r="K472" s="108"/>
      <c r="L472" s="293"/>
      <c r="M472" s="290"/>
    </row>
    <row r="473" spans="1:13" x14ac:dyDescent="0.2">
      <c r="A473" s="257"/>
      <c r="B473" s="289"/>
      <c r="C473" s="57"/>
      <c r="D473" s="108"/>
      <c r="E473" s="108"/>
      <c r="F473" s="108"/>
      <c r="G473" s="108"/>
      <c r="H473" s="108"/>
      <c r="I473" s="108"/>
      <c r="J473" s="108"/>
      <c r="K473" s="108"/>
      <c r="L473" s="293"/>
      <c r="M473" s="290"/>
    </row>
    <row r="474" spans="1:13" x14ac:dyDescent="0.2">
      <c r="A474" s="257"/>
      <c r="B474" s="289"/>
      <c r="C474" s="57"/>
      <c r="D474" s="108"/>
      <c r="E474" s="108"/>
      <c r="F474" s="108"/>
      <c r="G474" s="108"/>
      <c r="H474" s="108"/>
      <c r="I474" s="108"/>
      <c r="J474" s="108"/>
      <c r="K474" s="108"/>
      <c r="L474" s="293"/>
      <c r="M474" s="290"/>
    </row>
    <row r="475" spans="1:13" x14ac:dyDescent="0.2">
      <c r="A475" s="257"/>
      <c r="B475" s="289"/>
      <c r="C475" s="57"/>
      <c r="D475" s="108"/>
      <c r="E475" s="108"/>
      <c r="F475" s="108"/>
      <c r="G475" s="108"/>
      <c r="H475" s="108"/>
      <c r="I475" s="108"/>
      <c r="J475" s="108"/>
      <c r="K475" s="108"/>
      <c r="L475" s="293"/>
      <c r="M475" s="290"/>
    </row>
    <row r="476" spans="1:13" x14ac:dyDescent="0.2">
      <c r="A476" s="257"/>
      <c r="B476" s="289"/>
      <c r="C476" s="57"/>
      <c r="D476" s="108"/>
      <c r="E476" s="108"/>
      <c r="F476" s="108"/>
      <c r="G476" s="108"/>
      <c r="H476" s="108"/>
      <c r="I476" s="108"/>
      <c r="J476" s="108"/>
      <c r="K476" s="108"/>
      <c r="L476" s="293"/>
      <c r="M476" s="290"/>
    </row>
    <row r="477" spans="1:13" x14ac:dyDescent="0.2">
      <c r="A477" s="257"/>
      <c r="B477" s="289"/>
      <c r="C477" s="57"/>
      <c r="D477" s="108"/>
      <c r="E477" s="108"/>
      <c r="F477" s="108"/>
      <c r="G477" s="108"/>
      <c r="H477" s="108"/>
      <c r="I477" s="108"/>
      <c r="J477" s="108"/>
      <c r="K477" s="108"/>
      <c r="L477" s="293"/>
      <c r="M477" s="290"/>
    </row>
    <row r="478" spans="1:13" x14ac:dyDescent="0.2">
      <c r="A478" s="257"/>
      <c r="B478" s="289"/>
      <c r="C478" s="57"/>
      <c r="D478" s="108"/>
      <c r="E478" s="108"/>
      <c r="F478" s="108"/>
      <c r="G478" s="108"/>
      <c r="H478" s="108"/>
      <c r="I478" s="108"/>
      <c r="J478" s="108"/>
      <c r="K478" s="108"/>
      <c r="L478" s="293"/>
      <c r="M478" s="290"/>
    </row>
    <row r="479" spans="1:13" x14ac:dyDescent="0.2">
      <c r="A479" s="257"/>
      <c r="B479" s="289"/>
      <c r="C479" s="57"/>
      <c r="D479" s="108"/>
      <c r="E479" s="108"/>
      <c r="F479" s="108"/>
      <c r="G479" s="108"/>
      <c r="H479" s="108"/>
      <c r="I479" s="108"/>
      <c r="J479" s="108"/>
      <c r="K479" s="108"/>
      <c r="L479" s="293"/>
      <c r="M479" s="290"/>
    </row>
    <row r="480" spans="1:13" x14ac:dyDescent="0.2">
      <c r="A480" s="257"/>
      <c r="B480" s="289"/>
      <c r="C480" s="57"/>
      <c r="D480" s="108"/>
      <c r="E480" s="108"/>
      <c r="F480" s="108"/>
      <c r="G480" s="108"/>
      <c r="H480" s="108"/>
      <c r="I480" s="108"/>
      <c r="J480" s="108"/>
      <c r="K480" s="108"/>
      <c r="L480" s="293"/>
      <c r="M480" s="290"/>
    </row>
    <row r="481" spans="1:13" x14ac:dyDescent="0.2">
      <c r="A481" s="257"/>
      <c r="B481" s="289"/>
      <c r="C481" s="57"/>
      <c r="D481" s="108"/>
      <c r="E481" s="108"/>
      <c r="F481" s="108"/>
      <c r="G481" s="108"/>
      <c r="H481" s="108"/>
      <c r="I481" s="108"/>
      <c r="J481" s="108"/>
      <c r="K481" s="108"/>
      <c r="L481" s="293"/>
      <c r="M481" s="290"/>
    </row>
    <row r="482" spans="1:13" x14ac:dyDescent="0.2">
      <c r="A482" s="257"/>
      <c r="B482" s="289"/>
      <c r="C482" s="57"/>
      <c r="D482" s="108"/>
      <c r="E482" s="108"/>
      <c r="F482" s="108"/>
      <c r="G482" s="108"/>
      <c r="H482" s="108"/>
      <c r="I482" s="108"/>
      <c r="J482" s="108"/>
      <c r="K482" s="108"/>
      <c r="L482" s="293"/>
      <c r="M482" s="290"/>
    </row>
    <row r="483" spans="1:13" x14ac:dyDescent="0.2">
      <c r="A483" s="257"/>
      <c r="B483" s="289"/>
      <c r="C483" s="57"/>
      <c r="D483" s="108"/>
      <c r="E483" s="108"/>
      <c r="F483" s="108"/>
      <c r="G483" s="108"/>
      <c r="H483" s="108"/>
      <c r="I483" s="108"/>
      <c r="J483" s="108"/>
      <c r="K483" s="108"/>
      <c r="L483" s="293"/>
      <c r="M483" s="290"/>
    </row>
    <row r="484" spans="1:13" x14ac:dyDescent="0.2">
      <c r="A484" s="257"/>
      <c r="B484" s="289"/>
      <c r="C484" s="57"/>
      <c r="D484" s="108"/>
      <c r="E484" s="108"/>
      <c r="F484" s="108"/>
      <c r="G484" s="108"/>
      <c r="H484" s="108"/>
      <c r="I484" s="108"/>
      <c r="J484" s="108"/>
      <c r="K484" s="108"/>
      <c r="L484" s="293"/>
      <c r="M484" s="290"/>
    </row>
    <row r="485" spans="1:13" x14ac:dyDescent="0.2">
      <c r="A485" s="257"/>
      <c r="B485" s="289"/>
      <c r="C485" s="57"/>
      <c r="D485" s="108"/>
      <c r="E485" s="108"/>
      <c r="F485" s="108"/>
      <c r="G485" s="108"/>
      <c r="H485" s="108"/>
      <c r="I485" s="108"/>
      <c r="J485" s="108"/>
      <c r="K485" s="108"/>
      <c r="L485" s="293"/>
      <c r="M485" s="290"/>
    </row>
    <row r="486" spans="1:13" x14ac:dyDescent="0.2">
      <c r="A486" s="257"/>
      <c r="B486" s="289"/>
      <c r="C486" s="57"/>
      <c r="D486" s="108"/>
      <c r="E486" s="108"/>
      <c r="F486" s="108"/>
      <c r="G486" s="108"/>
      <c r="H486" s="108"/>
      <c r="I486" s="108"/>
      <c r="J486" s="108"/>
      <c r="K486" s="108"/>
      <c r="L486" s="293"/>
      <c r="M486" s="290"/>
    </row>
    <row r="487" spans="1:13" x14ac:dyDescent="0.2">
      <c r="A487" s="257"/>
      <c r="B487" s="289"/>
      <c r="C487" s="57"/>
      <c r="D487" s="108"/>
      <c r="E487" s="108"/>
      <c r="F487" s="108"/>
      <c r="G487" s="108"/>
      <c r="H487" s="108"/>
      <c r="I487" s="108"/>
      <c r="J487" s="108"/>
      <c r="K487" s="108"/>
      <c r="L487" s="293"/>
      <c r="M487" s="290"/>
    </row>
    <row r="488" spans="1:13" x14ac:dyDescent="0.2">
      <c r="A488" s="257"/>
      <c r="B488" s="289"/>
      <c r="C488" s="57"/>
      <c r="D488" s="108"/>
      <c r="E488" s="108"/>
      <c r="F488" s="108"/>
      <c r="G488" s="108"/>
      <c r="H488" s="108"/>
      <c r="I488" s="108"/>
      <c r="J488" s="108"/>
      <c r="K488" s="108"/>
      <c r="L488" s="293"/>
      <c r="M488" s="290"/>
    </row>
    <row r="489" spans="1:13" x14ac:dyDescent="0.2">
      <c r="A489" s="257"/>
      <c r="B489" s="289"/>
      <c r="C489" s="57"/>
      <c r="D489" s="108"/>
      <c r="E489" s="108"/>
      <c r="F489" s="108"/>
      <c r="G489" s="108"/>
      <c r="H489" s="108"/>
      <c r="I489" s="108"/>
      <c r="J489" s="108"/>
      <c r="K489" s="108"/>
      <c r="L489" s="293"/>
      <c r="M489" s="290"/>
    </row>
    <row r="490" spans="1:13" x14ac:dyDescent="0.2">
      <c r="A490" s="257"/>
      <c r="B490" s="289"/>
      <c r="C490" s="57"/>
      <c r="D490" s="108"/>
      <c r="E490" s="108"/>
      <c r="F490" s="108"/>
      <c r="G490" s="108"/>
      <c r="H490" s="108"/>
      <c r="I490" s="108"/>
      <c r="J490" s="108"/>
      <c r="K490" s="108"/>
      <c r="L490" s="293"/>
      <c r="M490" s="290"/>
    </row>
    <row r="491" spans="1:13" x14ac:dyDescent="0.2">
      <c r="A491" s="257"/>
      <c r="B491" s="289"/>
      <c r="C491" s="57"/>
      <c r="D491" s="108"/>
      <c r="E491" s="108"/>
      <c r="F491" s="108"/>
      <c r="G491" s="108"/>
      <c r="H491" s="108"/>
      <c r="I491" s="108"/>
      <c r="J491" s="108"/>
      <c r="K491" s="108"/>
      <c r="L491" s="293"/>
      <c r="M491" s="290"/>
    </row>
    <row r="492" spans="1:13" x14ac:dyDescent="0.2">
      <c r="A492" s="257"/>
      <c r="B492" s="289"/>
      <c r="C492" s="57"/>
      <c r="D492" s="108"/>
      <c r="E492" s="108"/>
      <c r="F492" s="108"/>
      <c r="G492" s="108"/>
      <c r="H492" s="108"/>
      <c r="I492" s="108"/>
      <c r="J492" s="108"/>
      <c r="K492" s="108"/>
      <c r="L492" s="293"/>
      <c r="M492" s="290"/>
    </row>
    <row r="493" spans="1:13" x14ac:dyDescent="0.2">
      <c r="A493" s="257"/>
      <c r="B493" s="289"/>
      <c r="C493" s="57"/>
      <c r="D493" s="108"/>
      <c r="E493" s="108"/>
      <c r="F493" s="108"/>
      <c r="G493" s="108"/>
      <c r="H493" s="108"/>
      <c r="I493" s="108"/>
      <c r="J493" s="108"/>
      <c r="K493" s="108"/>
      <c r="L493" s="293"/>
      <c r="M493" s="290"/>
    </row>
    <row r="494" spans="1:13" x14ac:dyDescent="0.2">
      <c r="A494" s="257"/>
      <c r="B494" s="289"/>
      <c r="C494" s="57"/>
      <c r="D494" s="108"/>
      <c r="E494" s="108"/>
      <c r="F494" s="108"/>
      <c r="G494" s="108"/>
      <c r="H494" s="108"/>
      <c r="I494" s="108"/>
      <c r="J494" s="108"/>
      <c r="K494" s="108"/>
      <c r="L494" s="293"/>
      <c r="M494" s="290"/>
    </row>
    <row r="495" spans="1:13" x14ac:dyDescent="0.2">
      <c r="A495" s="257"/>
      <c r="B495" s="289"/>
      <c r="C495" s="57"/>
      <c r="D495" s="108"/>
      <c r="E495" s="108"/>
      <c r="F495" s="108"/>
      <c r="G495" s="108"/>
      <c r="H495" s="108"/>
      <c r="I495" s="108"/>
      <c r="J495" s="108"/>
      <c r="K495" s="108"/>
      <c r="L495" s="293"/>
      <c r="M495" s="290"/>
    </row>
    <row r="496" spans="1:13" x14ac:dyDescent="0.2">
      <c r="A496" s="257"/>
      <c r="B496" s="289"/>
      <c r="C496" s="57"/>
      <c r="D496" s="108"/>
      <c r="E496" s="108"/>
      <c r="F496" s="108"/>
      <c r="G496" s="108"/>
      <c r="H496" s="108"/>
      <c r="I496" s="108"/>
      <c r="J496" s="108"/>
      <c r="K496" s="108"/>
      <c r="L496" s="293"/>
      <c r="M496" s="290"/>
    </row>
    <row r="497" spans="1:13" x14ac:dyDescent="0.2">
      <c r="A497" s="257"/>
      <c r="B497" s="289"/>
      <c r="C497" s="57"/>
      <c r="D497" s="108"/>
      <c r="E497" s="108"/>
      <c r="F497" s="108"/>
      <c r="G497" s="108"/>
      <c r="H497" s="108"/>
      <c r="I497" s="108"/>
      <c r="J497" s="108"/>
      <c r="K497" s="108"/>
      <c r="L497" s="293"/>
      <c r="M497" s="290"/>
    </row>
    <row r="498" spans="1:13" x14ac:dyDescent="0.2">
      <c r="A498" s="257"/>
      <c r="B498" s="289"/>
      <c r="C498" s="57"/>
      <c r="D498" s="108"/>
      <c r="E498" s="108"/>
      <c r="F498" s="108"/>
      <c r="G498" s="108"/>
      <c r="H498" s="108"/>
      <c r="I498" s="108"/>
      <c r="J498" s="108"/>
      <c r="K498" s="108"/>
      <c r="L498" s="293"/>
      <c r="M498" s="290"/>
    </row>
    <row r="499" spans="1:13" x14ac:dyDescent="0.2">
      <c r="A499" s="257"/>
      <c r="B499" s="289"/>
      <c r="C499" s="57"/>
      <c r="D499" s="108"/>
      <c r="E499" s="108"/>
      <c r="F499" s="108"/>
      <c r="G499" s="108"/>
      <c r="H499" s="108"/>
      <c r="I499" s="108"/>
      <c r="J499" s="108"/>
      <c r="K499" s="108"/>
      <c r="L499" s="293"/>
      <c r="M499" s="290"/>
    </row>
    <row r="500" spans="1:13" x14ac:dyDescent="0.2">
      <c r="A500" s="257"/>
      <c r="B500" s="289"/>
      <c r="C500" s="57"/>
      <c r="D500" s="108"/>
      <c r="E500" s="108"/>
      <c r="F500" s="108"/>
      <c r="G500" s="108"/>
      <c r="H500" s="108"/>
      <c r="I500" s="108"/>
      <c r="J500" s="108"/>
      <c r="K500" s="108"/>
      <c r="L500" s="293"/>
      <c r="M500" s="290"/>
    </row>
    <row r="501" spans="1:13" x14ac:dyDescent="0.2">
      <c r="A501" s="257"/>
      <c r="B501" s="289"/>
      <c r="C501" s="57"/>
      <c r="D501" s="108"/>
      <c r="E501" s="108"/>
      <c r="F501" s="108"/>
      <c r="G501" s="108"/>
      <c r="H501" s="108"/>
      <c r="I501" s="108"/>
      <c r="J501" s="108"/>
      <c r="K501" s="108"/>
      <c r="L501" s="293"/>
      <c r="M501" s="290"/>
    </row>
    <row r="502" spans="1:13" x14ac:dyDescent="0.2">
      <c r="A502" s="257"/>
      <c r="B502" s="289"/>
      <c r="C502" s="57"/>
      <c r="D502" s="108"/>
      <c r="E502" s="108"/>
      <c r="F502" s="108"/>
      <c r="G502" s="108"/>
      <c r="H502" s="108"/>
      <c r="I502" s="108"/>
      <c r="J502" s="108"/>
      <c r="K502" s="108"/>
      <c r="L502" s="293"/>
      <c r="M502" s="290"/>
    </row>
    <row r="503" spans="1:13" x14ac:dyDescent="0.2">
      <c r="A503" s="257"/>
      <c r="B503" s="289"/>
      <c r="C503" s="57"/>
      <c r="D503" s="108"/>
      <c r="E503" s="108"/>
      <c r="F503" s="108"/>
      <c r="G503" s="108"/>
      <c r="H503" s="108"/>
      <c r="I503" s="108"/>
      <c r="J503" s="108"/>
      <c r="K503" s="108"/>
      <c r="L503" s="293"/>
      <c r="M503" s="290"/>
    </row>
    <row r="504" spans="1:13" x14ac:dyDescent="0.2">
      <c r="A504" s="257"/>
      <c r="B504" s="289"/>
      <c r="C504" s="57"/>
      <c r="D504" s="108"/>
      <c r="E504" s="108"/>
      <c r="F504" s="108"/>
      <c r="G504" s="108"/>
      <c r="H504" s="108"/>
      <c r="I504" s="108"/>
      <c r="J504" s="108"/>
      <c r="K504" s="108"/>
      <c r="L504" s="293"/>
      <c r="M504" s="290"/>
    </row>
    <row r="505" spans="1:13" x14ac:dyDescent="0.2">
      <c r="A505" s="257"/>
      <c r="B505" s="289"/>
      <c r="C505" s="57"/>
      <c r="D505" s="108"/>
      <c r="E505" s="108"/>
      <c r="F505" s="108"/>
      <c r="G505" s="108"/>
      <c r="H505" s="108"/>
      <c r="I505" s="108"/>
      <c r="J505" s="108"/>
      <c r="K505" s="108"/>
      <c r="L505" s="293"/>
      <c r="M505" s="290"/>
    </row>
    <row r="506" spans="1:13" x14ac:dyDescent="0.2">
      <c r="A506" s="257"/>
      <c r="B506" s="289"/>
      <c r="C506" s="57"/>
      <c r="D506" s="108"/>
      <c r="E506" s="108"/>
      <c r="F506" s="108"/>
      <c r="G506" s="108"/>
      <c r="H506" s="108"/>
      <c r="I506" s="108"/>
      <c r="J506" s="108"/>
      <c r="K506" s="108"/>
      <c r="L506" s="293"/>
      <c r="M506" s="290"/>
    </row>
    <row r="507" spans="1:13" x14ac:dyDescent="0.2">
      <c r="A507" s="257"/>
      <c r="B507" s="289"/>
      <c r="C507" s="57"/>
      <c r="D507" s="108"/>
      <c r="E507" s="108"/>
      <c r="F507" s="108"/>
      <c r="G507" s="108"/>
      <c r="H507" s="108"/>
      <c r="I507" s="108"/>
      <c r="J507" s="108"/>
      <c r="K507" s="108"/>
      <c r="L507" s="293"/>
      <c r="M507" s="290"/>
    </row>
    <row r="508" spans="1:13" x14ac:dyDescent="0.2">
      <c r="A508" s="257"/>
      <c r="B508" s="289"/>
      <c r="C508" s="57"/>
      <c r="D508" s="108"/>
      <c r="E508" s="108"/>
      <c r="F508" s="108"/>
      <c r="G508" s="108"/>
      <c r="H508" s="108"/>
      <c r="I508" s="108"/>
      <c r="J508" s="108"/>
      <c r="K508" s="108"/>
      <c r="L508" s="293"/>
      <c r="M508" s="290"/>
    </row>
    <row r="509" spans="1:13" x14ac:dyDescent="0.2">
      <c r="A509" s="257"/>
      <c r="B509" s="289"/>
      <c r="C509" s="57"/>
      <c r="D509" s="108"/>
      <c r="E509" s="108"/>
      <c r="F509" s="108"/>
      <c r="G509" s="108"/>
      <c r="H509" s="108"/>
      <c r="I509" s="108"/>
      <c r="J509" s="108"/>
      <c r="K509" s="108"/>
      <c r="L509" s="293"/>
      <c r="M509" s="290"/>
    </row>
    <row r="510" spans="1:13" x14ac:dyDescent="0.2">
      <c r="A510" s="257"/>
      <c r="B510" s="289"/>
      <c r="C510" s="57"/>
      <c r="D510" s="108"/>
      <c r="E510" s="108"/>
      <c r="F510" s="108"/>
      <c r="G510" s="108"/>
      <c r="H510" s="108"/>
      <c r="I510" s="108"/>
      <c r="J510" s="108"/>
      <c r="K510" s="108"/>
      <c r="L510" s="293"/>
      <c r="M510" s="290"/>
    </row>
    <row r="511" spans="1:13" x14ac:dyDescent="0.2">
      <c r="A511" s="257"/>
      <c r="B511" s="289"/>
      <c r="C511" s="57"/>
      <c r="D511" s="108"/>
      <c r="E511" s="108"/>
      <c r="F511" s="108"/>
      <c r="G511" s="108"/>
      <c r="H511" s="108"/>
      <c r="I511" s="108"/>
      <c r="J511" s="108"/>
      <c r="K511" s="108"/>
      <c r="L511" s="293"/>
      <c r="M511" s="290"/>
    </row>
    <row r="512" spans="1:13" x14ac:dyDescent="0.2">
      <c r="A512" s="257"/>
      <c r="B512" s="289"/>
      <c r="C512" s="57"/>
      <c r="D512" s="108"/>
      <c r="E512" s="108"/>
      <c r="F512" s="108"/>
      <c r="G512" s="108"/>
      <c r="H512" s="108"/>
      <c r="I512" s="108"/>
      <c r="J512" s="108"/>
      <c r="K512" s="108"/>
      <c r="L512" s="293"/>
      <c r="M512" s="290"/>
    </row>
    <row r="513" spans="1:13" x14ac:dyDescent="0.2">
      <c r="A513" s="257"/>
      <c r="B513" s="289"/>
      <c r="C513" s="57"/>
      <c r="D513" s="108"/>
      <c r="E513" s="108"/>
      <c r="F513" s="108"/>
      <c r="G513" s="108"/>
      <c r="H513" s="108"/>
      <c r="I513" s="108"/>
      <c r="J513" s="108"/>
      <c r="K513" s="108"/>
      <c r="L513" s="293"/>
      <c r="M513" s="290"/>
    </row>
    <row r="514" spans="1:13" x14ac:dyDescent="0.2">
      <c r="A514" s="257"/>
      <c r="B514" s="289"/>
      <c r="C514" s="57"/>
      <c r="D514" s="108"/>
      <c r="E514" s="108"/>
      <c r="F514" s="108"/>
      <c r="G514" s="108"/>
      <c r="H514" s="108"/>
      <c r="I514" s="108"/>
      <c r="J514" s="108"/>
      <c r="K514" s="108"/>
      <c r="L514" s="293"/>
      <c r="M514" s="290"/>
    </row>
    <row r="515" spans="1:13" x14ac:dyDescent="0.2">
      <c r="A515" s="257"/>
      <c r="B515" s="289"/>
      <c r="C515" s="57"/>
      <c r="D515" s="108"/>
      <c r="E515" s="108"/>
      <c r="F515" s="108"/>
      <c r="G515" s="108"/>
      <c r="H515" s="108"/>
      <c r="I515" s="108"/>
      <c r="J515" s="108"/>
      <c r="K515" s="108"/>
      <c r="L515" s="293"/>
      <c r="M515" s="290"/>
    </row>
    <row r="516" spans="1:13" x14ac:dyDescent="0.2">
      <c r="A516" s="257"/>
      <c r="B516" s="289"/>
      <c r="C516" s="57"/>
      <c r="D516" s="108"/>
      <c r="E516" s="108"/>
      <c r="F516" s="108"/>
      <c r="G516" s="108"/>
      <c r="H516" s="108"/>
      <c r="I516" s="108"/>
      <c r="J516" s="108"/>
      <c r="K516" s="108"/>
      <c r="L516" s="293"/>
      <c r="M516" s="290"/>
    </row>
    <row r="517" spans="1:13" x14ac:dyDescent="0.2">
      <c r="A517" s="257"/>
      <c r="B517" s="289"/>
      <c r="C517" s="57"/>
      <c r="D517" s="108"/>
      <c r="E517" s="108"/>
      <c r="F517" s="108"/>
      <c r="G517" s="108"/>
      <c r="H517" s="108"/>
      <c r="I517" s="108"/>
      <c r="J517" s="108"/>
      <c r="K517" s="108"/>
      <c r="L517" s="293"/>
      <c r="M517" s="290"/>
    </row>
    <row r="518" spans="1:13" x14ac:dyDescent="0.2">
      <c r="A518" s="257"/>
      <c r="B518" s="289"/>
      <c r="C518" s="57"/>
      <c r="D518" s="108"/>
      <c r="E518" s="108"/>
      <c r="F518" s="108"/>
      <c r="G518" s="108"/>
      <c r="H518" s="108"/>
      <c r="I518" s="108"/>
      <c r="J518" s="108"/>
      <c r="K518" s="108"/>
      <c r="L518" s="293"/>
      <c r="M518" s="290"/>
    </row>
    <row r="519" spans="1:13" x14ac:dyDescent="0.2">
      <c r="A519" s="257"/>
      <c r="B519" s="289"/>
      <c r="C519" s="57"/>
      <c r="D519" s="108"/>
      <c r="E519" s="108"/>
      <c r="F519" s="108"/>
      <c r="G519" s="108"/>
      <c r="H519" s="108"/>
      <c r="I519" s="108"/>
      <c r="J519" s="108"/>
      <c r="K519" s="108"/>
      <c r="L519" s="293"/>
      <c r="M519" s="290"/>
    </row>
    <row r="520" spans="1:13" x14ac:dyDescent="0.2">
      <c r="A520" s="257"/>
      <c r="B520" s="289"/>
      <c r="C520" s="57"/>
      <c r="D520" s="108"/>
      <c r="E520" s="108"/>
      <c r="F520" s="108"/>
      <c r="G520" s="108"/>
      <c r="H520" s="108"/>
      <c r="I520" s="108"/>
      <c r="J520" s="108"/>
      <c r="K520" s="108"/>
      <c r="L520" s="293"/>
      <c r="M520" s="290"/>
    </row>
    <row r="521" spans="1:13" x14ac:dyDescent="0.2">
      <c r="A521" s="257"/>
      <c r="B521" s="289"/>
      <c r="C521" s="57"/>
      <c r="D521" s="108"/>
      <c r="E521" s="108"/>
      <c r="F521" s="108"/>
      <c r="G521" s="108"/>
      <c r="H521" s="108"/>
      <c r="I521" s="108"/>
      <c r="J521" s="108"/>
      <c r="K521" s="108"/>
      <c r="L521" s="293"/>
      <c r="M521" s="290"/>
    </row>
    <row r="522" spans="1:13" x14ac:dyDescent="0.2">
      <c r="A522" s="257"/>
      <c r="B522" s="289"/>
      <c r="C522" s="57"/>
      <c r="D522" s="108"/>
      <c r="E522" s="108"/>
      <c r="F522" s="108"/>
      <c r="G522" s="108"/>
      <c r="H522" s="108"/>
      <c r="I522" s="108"/>
      <c r="J522" s="108"/>
      <c r="K522" s="108"/>
      <c r="L522" s="293"/>
      <c r="M522" s="290"/>
    </row>
    <row r="523" spans="1:13" x14ac:dyDescent="0.2">
      <c r="A523" s="257"/>
      <c r="B523" s="289"/>
      <c r="C523" s="57"/>
      <c r="D523" s="108"/>
      <c r="E523" s="108"/>
      <c r="F523" s="108"/>
      <c r="G523" s="108"/>
      <c r="H523" s="108"/>
      <c r="I523" s="108"/>
      <c r="J523" s="108"/>
      <c r="K523" s="108"/>
      <c r="L523" s="293"/>
      <c r="M523" s="290"/>
    </row>
    <row r="524" spans="1:13" x14ac:dyDescent="0.2">
      <c r="A524" s="257"/>
      <c r="B524" s="289"/>
      <c r="C524" s="57"/>
      <c r="D524" s="108"/>
      <c r="E524" s="108"/>
      <c r="F524" s="108"/>
      <c r="G524" s="108"/>
      <c r="H524" s="108"/>
      <c r="I524" s="108"/>
      <c r="J524" s="108"/>
      <c r="K524" s="108"/>
      <c r="L524" s="293"/>
      <c r="M524" s="290"/>
    </row>
    <row r="525" spans="1:13" x14ac:dyDescent="0.2">
      <c r="A525" s="257"/>
      <c r="B525" s="289"/>
      <c r="C525" s="57"/>
      <c r="D525" s="108"/>
      <c r="E525" s="108"/>
      <c r="F525" s="108"/>
      <c r="G525" s="108"/>
      <c r="H525" s="108"/>
      <c r="I525" s="108"/>
      <c r="J525" s="108"/>
      <c r="K525" s="108"/>
      <c r="L525" s="293"/>
      <c r="M525" s="290"/>
    </row>
    <row r="526" spans="1:13" x14ac:dyDescent="0.2">
      <c r="A526" s="257"/>
      <c r="B526" s="289"/>
      <c r="C526" s="57"/>
      <c r="D526" s="108"/>
      <c r="E526" s="108"/>
      <c r="F526" s="108"/>
      <c r="G526" s="108"/>
      <c r="H526" s="108"/>
      <c r="I526" s="108"/>
      <c r="J526" s="108"/>
      <c r="K526" s="108"/>
      <c r="L526" s="293"/>
      <c r="M526" s="290"/>
    </row>
    <row r="527" spans="1:13" x14ac:dyDescent="0.2">
      <c r="A527" s="257"/>
      <c r="B527" s="289"/>
      <c r="C527" s="57"/>
      <c r="D527" s="108"/>
      <c r="E527" s="108"/>
      <c r="F527" s="108"/>
      <c r="G527" s="108"/>
      <c r="H527" s="108"/>
      <c r="I527" s="108"/>
      <c r="J527" s="108"/>
      <c r="K527" s="108"/>
      <c r="L527" s="293"/>
      <c r="M527" s="290"/>
    </row>
    <row r="528" spans="1:13" x14ac:dyDescent="0.2">
      <c r="A528" s="257"/>
      <c r="B528" s="289"/>
      <c r="C528" s="57"/>
      <c r="D528" s="108"/>
      <c r="E528" s="108"/>
      <c r="F528" s="108"/>
      <c r="G528" s="108"/>
      <c r="H528" s="108"/>
      <c r="I528" s="108"/>
      <c r="J528" s="108"/>
      <c r="K528" s="108"/>
      <c r="L528" s="293"/>
      <c r="M528" s="290"/>
    </row>
    <row r="529" spans="1:13" x14ac:dyDescent="0.2">
      <c r="A529" s="257"/>
      <c r="B529" s="289"/>
      <c r="C529" s="57"/>
      <c r="D529" s="108"/>
      <c r="E529" s="108"/>
      <c r="F529" s="108"/>
      <c r="G529" s="108"/>
      <c r="H529" s="108"/>
      <c r="I529" s="108"/>
      <c r="J529" s="108"/>
      <c r="K529" s="108"/>
      <c r="L529" s="293"/>
      <c r="M529" s="290"/>
    </row>
    <row r="530" spans="1:13" x14ac:dyDescent="0.2">
      <c r="A530" s="257"/>
      <c r="B530" s="289"/>
      <c r="C530" s="57"/>
      <c r="D530" s="108"/>
      <c r="E530" s="108"/>
      <c r="F530" s="108"/>
      <c r="G530" s="108"/>
      <c r="H530" s="108"/>
      <c r="I530" s="108"/>
      <c r="J530" s="108"/>
      <c r="K530" s="108"/>
      <c r="L530" s="293"/>
      <c r="M530" s="290"/>
    </row>
    <row r="531" spans="1:13" x14ac:dyDescent="0.2">
      <c r="A531" s="257"/>
      <c r="B531" s="289"/>
      <c r="C531" s="57"/>
      <c r="D531" s="108"/>
      <c r="E531" s="108"/>
      <c r="F531" s="108"/>
      <c r="G531" s="108"/>
      <c r="H531" s="108"/>
      <c r="I531" s="108"/>
      <c r="J531" s="108"/>
      <c r="K531" s="108"/>
      <c r="L531" s="293"/>
      <c r="M531" s="290"/>
    </row>
    <row r="532" spans="1:13" x14ac:dyDescent="0.2">
      <c r="A532" s="257"/>
      <c r="B532" s="289"/>
      <c r="C532" s="57"/>
      <c r="D532" s="108"/>
      <c r="E532" s="108"/>
      <c r="F532" s="108"/>
      <c r="G532" s="108"/>
      <c r="H532" s="108"/>
      <c r="I532" s="108"/>
      <c r="J532" s="108"/>
      <c r="K532" s="108"/>
      <c r="L532" s="293"/>
      <c r="M532" s="290"/>
    </row>
    <row r="533" spans="1:13" x14ac:dyDescent="0.2">
      <c r="A533" s="257"/>
      <c r="B533" s="289"/>
      <c r="C533" s="57"/>
      <c r="D533" s="108"/>
      <c r="E533" s="108"/>
      <c r="F533" s="108"/>
      <c r="G533" s="108"/>
      <c r="H533" s="108"/>
      <c r="I533" s="108"/>
      <c r="J533" s="108"/>
      <c r="K533" s="108"/>
      <c r="L533" s="293"/>
      <c r="M533" s="290"/>
    </row>
    <row r="534" spans="1:13" x14ac:dyDescent="0.2">
      <c r="A534" s="257"/>
      <c r="B534" s="289"/>
      <c r="C534" s="57"/>
      <c r="D534" s="108"/>
      <c r="E534" s="108"/>
      <c r="F534" s="108"/>
      <c r="G534" s="108"/>
      <c r="H534" s="108"/>
      <c r="I534" s="108"/>
      <c r="J534" s="108"/>
      <c r="K534" s="108"/>
      <c r="L534" s="293"/>
      <c r="M534" s="290"/>
    </row>
    <row r="535" spans="1:13" x14ac:dyDescent="0.2">
      <c r="A535" s="257"/>
      <c r="B535" s="289"/>
      <c r="C535" s="57"/>
      <c r="D535" s="108"/>
      <c r="E535" s="108"/>
      <c r="F535" s="108"/>
      <c r="G535" s="108"/>
      <c r="H535" s="108"/>
      <c r="I535" s="108"/>
      <c r="J535" s="108"/>
      <c r="K535" s="108"/>
      <c r="L535" s="293"/>
      <c r="M535" s="290"/>
    </row>
    <row r="536" spans="1:13" x14ac:dyDescent="0.2">
      <c r="A536" s="257"/>
      <c r="B536" s="289"/>
      <c r="C536" s="57"/>
      <c r="D536" s="108"/>
      <c r="E536" s="108"/>
      <c r="F536" s="108"/>
      <c r="G536" s="108"/>
      <c r="H536" s="108"/>
      <c r="I536" s="108"/>
      <c r="J536" s="108"/>
      <c r="K536" s="108"/>
      <c r="L536" s="293"/>
      <c r="M536" s="290"/>
    </row>
    <row r="537" spans="1:13" x14ac:dyDescent="0.2">
      <c r="A537" s="257"/>
      <c r="B537" s="289"/>
      <c r="C537" s="57"/>
      <c r="D537" s="108"/>
      <c r="E537" s="108"/>
      <c r="F537" s="108"/>
      <c r="G537" s="108"/>
      <c r="H537" s="108"/>
      <c r="I537" s="108"/>
      <c r="J537" s="108"/>
      <c r="K537" s="108"/>
      <c r="L537" s="293"/>
      <c r="M537" s="290"/>
    </row>
    <row r="538" spans="1:13" x14ac:dyDescent="0.2">
      <c r="A538" s="257"/>
      <c r="B538" s="289"/>
      <c r="C538" s="57"/>
      <c r="D538" s="108"/>
      <c r="E538" s="108"/>
      <c r="F538" s="108"/>
      <c r="G538" s="108"/>
      <c r="H538" s="108"/>
      <c r="I538" s="108"/>
      <c r="J538" s="108"/>
      <c r="K538" s="108"/>
      <c r="L538" s="293"/>
      <c r="M538" s="290"/>
    </row>
    <row r="539" spans="1:13" x14ac:dyDescent="0.2">
      <c r="A539" s="257"/>
      <c r="B539" s="289"/>
      <c r="C539" s="57"/>
      <c r="D539" s="108"/>
      <c r="E539" s="108"/>
      <c r="F539" s="108"/>
      <c r="G539" s="108"/>
      <c r="H539" s="108"/>
      <c r="I539" s="108"/>
      <c r="J539" s="108"/>
      <c r="K539" s="108"/>
      <c r="L539" s="293"/>
      <c r="M539" s="290"/>
    </row>
    <row r="540" spans="1:13" x14ac:dyDescent="0.2">
      <c r="A540" s="257"/>
      <c r="B540" s="289"/>
      <c r="C540" s="57"/>
      <c r="D540" s="108"/>
      <c r="E540" s="108"/>
      <c r="F540" s="108"/>
      <c r="G540" s="108"/>
      <c r="H540" s="108"/>
      <c r="I540" s="108"/>
      <c r="J540" s="108"/>
      <c r="K540" s="108"/>
      <c r="L540" s="293"/>
      <c r="M540" s="290"/>
    </row>
    <row r="541" spans="1:13" x14ac:dyDescent="0.2">
      <c r="A541" s="257"/>
      <c r="B541" s="289"/>
      <c r="C541" s="57"/>
      <c r="D541" s="108"/>
      <c r="E541" s="108"/>
      <c r="F541" s="108"/>
      <c r="G541" s="108"/>
      <c r="H541" s="108"/>
      <c r="I541" s="108"/>
      <c r="J541" s="108"/>
      <c r="K541" s="108"/>
      <c r="L541" s="293"/>
      <c r="M541" s="290"/>
    </row>
    <row r="542" spans="1:13" x14ac:dyDescent="0.2">
      <c r="A542" s="257"/>
      <c r="B542" s="289"/>
      <c r="C542" s="57"/>
      <c r="D542" s="108"/>
      <c r="E542" s="108"/>
      <c r="F542" s="108"/>
      <c r="G542" s="108"/>
      <c r="H542" s="108"/>
      <c r="I542" s="108"/>
      <c r="J542" s="108"/>
      <c r="K542" s="108"/>
      <c r="L542" s="293"/>
      <c r="M542" s="290"/>
    </row>
    <row r="543" spans="1:13" x14ac:dyDescent="0.2">
      <c r="A543" s="257"/>
      <c r="B543" s="289"/>
      <c r="C543" s="57"/>
      <c r="D543" s="108"/>
      <c r="E543" s="108"/>
      <c r="F543" s="108"/>
      <c r="G543" s="108"/>
      <c r="H543" s="108"/>
      <c r="I543" s="108"/>
      <c r="J543" s="108"/>
      <c r="K543" s="108"/>
      <c r="L543" s="293"/>
      <c r="M543" s="290"/>
    </row>
    <row r="544" spans="1:13" x14ac:dyDescent="0.2">
      <c r="A544" s="257"/>
      <c r="B544" s="289"/>
      <c r="C544" s="57"/>
      <c r="D544" s="108"/>
      <c r="E544" s="108"/>
      <c r="F544" s="108"/>
      <c r="G544" s="108"/>
      <c r="H544" s="108"/>
      <c r="I544" s="108"/>
      <c r="J544" s="108"/>
      <c r="K544" s="108"/>
      <c r="L544" s="293"/>
      <c r="M544" s="290"/>
    </row>
    <row r="545" spans="1:13" x14ac:dyDescent="0.2">
      <c r="A545" s="257"/>
      <c r="B545" s="289"/>
      <c r="C545" s="57"/>
      <c r="D545" s="108"/>
      <c r="E545" s="108"/>
      <c r="F545" s="108"/>
      <c r="G545" s="108"/>
      <c r="H545" s="108"/>
      <c r="I545" s="108"/>
      <c r="J545" s="108"/>
      <c r="K545" s="108"/>
      <c r="L545" s="293"/>
      <c r="M545" s="290"/>
    </row>
    <row r="546" spans="1:13" x14ac:dyDescent="0.2">
      <c r="A546" s="257"/>
      <c r="B546" s="289"/>
      <c r="C546" s="57"/>
      <c r="D546" s="108"/>
      <c r="E546" s="108"/>
      <c r="F546" s="108"/>
      <c r="G546" s="108"/>
      <c r="H546" s="108"/>
      <c r="I546" s="108"/>
      <c r="J546" s="108"/>
      <c r="K546" s="108"/>
      <c r="L546" s="293"/>
      <c r="M546" s="290"/>
    </row>
    <row r="547" spans="1:13" x14ac:dyDescent="0.2">
      <c r="A547" s="257"/>
      <c r="B547" s="289"/>
      <c r="C547" s="57"/>
      <c r="D547" s="108"/>
      <c r="E547" s="108"/>
      <c r="F547" s="108"/>
      <c r="G547" s="108"/>
      <c r="H547" s="108"/>
      <c r="I547" s="108"/>
      <c r="J547" s="108"/>
      <c r="K547" s="108"/>
      <c r="L547" s="293"/>
      <c r="M547" s="290"/>
    </row>
    <row r="548" spans="1:13" x14ac:dyDescent="0.2">
      <c r="A548" s="257"/>
      <c r="B548" s="289"/>
      <c r="C548" s="57"/>
      <c r="D548" s="108"/>
      <c r="E548" s="108"/>
      <c r="F548" s="108"/>
      <c r="G548" s="108"/>
      <c r="H548" s="108"/>
      <c r="I548" s="108"/>
      <c r="J548" s="108"/>
      <c r="K548" s="108"/>
      <c r="L548" s="293"/>
      <c r="M548" s="290"/>
    </row>
    <row r="549" spans="1:13" x14ac:dyDescent="0.2">
      <c r="A549" s="257"/>
      <c r="B549" s="289"/>
      <c r="C549" s="57"/>
      <c r="D549" s="108"/>
      <c r="E549" s="108"/>
      <c r="F549" s="108"/>
      <c r="G549" s="108"/>
      <c r="H549" s="108"/>
      <c r="I549" s="108"/>
      <c r="J549" s="108"/>
      <c r="K549" s="108"/>
      <c r="L549" s="293"/>
      <c r="M549" s="290"/>
    </row>
    <row r="550" spans="1:13" x14ac:dyDescent="0.2">
      <c r="A550" s="257"/>
      <c r="B550" s="289"/>
      <c r="C550" s="57"/>
      <c r="D550" s="108"/>
      <c r="E550" s="108"/>
      <c r="F550" s="108"/>
      <c r="G550" s="108"/>
      <c r="H550" s="108"/>
      <c r="I550" s="108"/>
      <c r="J550" s="108"/>
      <c r="K550" s="108"/>
      <c r="L550" s="293"/>
      <c r="M550" s="290"/>
    </row>
    <row r="551" spans="1:13" x14ac:dyDescent="0.2">
      <c r="A551" s="257"/>
      <c r="B551" s="289"/>
      <c r="C551" s="57"/>
      <c r="D551" s="108"/>
      <c r="E551" s="108"/>
      <c r="F551" s="108"/>
      <c r="G551" s="108"/>
      <c r="H551" s="108"/>
      <c r="I551" s="108"/>
      <c r="J551" s="108"/>
      <c r="K551" s="108"/>
      <c r="L551" s="293"/>
      <c r="M551" s="290"/>
    </row>
    <row r="552" spans="1:13" x14ac:dyDescent="0.2">
      <c r="A552" s="257"/>
      <c r="B552" s="289"/>
      <c r="C552" s="57"/>
      <c r="D552" s="108"/>
      <c r="E552" s="108"/>
      <c r="F552" s="108"/>
      <c r="G552" s="108"/>
      <c r="H552" s="108"/>
      <c r="I552" s="108"/>
      <c r="J552" s="108"/>
      <c r="K552" s="108"/>
      <c r="L552" s="293"/>
      <c r="M552" s="290"/>
    </row>
    <row r="553" spans="1:13" x14ac:dyDescent="0.2">
      <c r="A553" s="257"/>
      <c r="B553" s="289"/>
      <c r="C553" s="57"/>
      <c r="D553" s="108"/>
      <c r="E553" s="108"/>
      <c r="F553" s="108"/>
      <c r="G553" s="108"/>
      <c r="H553" s="108"/>
      <c r="I553" s="108"/>
      <c r="J553" s="108"/>
      <c r="K553" s="108"/>
      <c r="L553" s="293"/>
      <c r="M553" s="290"/>
    </row>
    <row r="554" spans="1:13" x14ac:dyDescent="0.2">
      <c r="A554" s="257"/>
      <c r="B554" s="289"/>
      <c r="C554" s="57"/>
      <c r="D554" s="108"/>
      <c r="E554" s="108"/>
      <c r="F554" s="108"/>
      <c r="G554" s="108"/>
      <c r="H554" s="108"/>
      <c r="I554" s="108"/>
      <c r="J554" s="108"/>
      <c r="K554" s="108"/>
      <c r="L554" s="293"/>
      <c r="M554" s="290"/>
    </row>
    <row r="555" spans="1:13" x14ac:dyDescent="0.2">
      <c r="A555" s="257"/>
      <c r="B555" s="289"/>
      <c r="C555" s="57"/>
      <c r="D555" s="108"/>
      <c r="E555" s="108"/>
      <c r="F555" s="108"/>
      <c r="G555" s="108"/>
      <c r="H555" s="108"/>
      <c r="I555" s="108"/>
      <c r="J555" s="108"/>
      <c r="K555" s="108"/>
      <c r="L555" s="293"/>
      <c r="M555" s="290"/>
    </row>
    <row r="556" spans="1:13" x14ac:dyDescent="0.2">
      <c r="A556" s="257"/>
      <c r="B556" s="289"/>
      <c r="C556" s="57"/>
      <c r="D556" s="108"/>
      <c r="E556" s="108"/>
      <c r="F556" s="108"/>
      <c r="G556" s="108"/>
      <c r="H556" s="108"/>
      <c r="I556" s="108"/>
      <c r="J556" s="108"/>
      <c r="K556" s="108"/>
      <c r="L556" s="293"/>
      <c r="M556" s="290"/>
    </row>
    <row r="557" spans="1:13" x14ac:dyDescent="0.2">
      <c r="A557" s="257"/>
      <c r="B557" s="289"/>
      <c r="C557" s="57"/>
      <c r="D557" s="108"/>
      <c r="E557" s="108"/>
      <c r="F557" s="108"/>
      <c r="G557" s="108"/>
      <c r="H557" s="108"/>
      <c r="I557" s="108"/>
      <c r="J557" s="108"/>
      <c r="K557" s="108"/>
      <c r="L557" s="293"/>
      <c r="M557" s="290"/>
    </row>
    <row r="558" spans="1:13" x14ac:dyDescent="0.2">
      <c r="A558" s="257"/>
      <c r="B558" s="289"/>
      <c r="C558" s="57"/>
      <c r="D558" s="108"/>
      <c r="E558" s="108"/>
      <c r="F558" s="108"/>
      <c r="G558" s="108"/>
      <c r="H558" s="108"/>
      <c r="I558" s="108"/>
      <c r="J558" s="108"/>
      <c r="K558" s="108"/>
      <c r="L558" s="293"/>
      <c r="M558" s="290"/>
    </row>
    <row r="559" spans="1:13" x14ac:dyDescent="0.2">
      <c r="A559" s="257"/>
      <c r="B559" s="289"/>
      <c r="C559" s="57"/>
      <c r="D559" s="108"/>
      <c r="E559" s="108"/>
      <c r="F559" s="108"/>
      <c r="G559" s="108"/>
      <c r="H559" s="108"/>
      <c r="I559" s="108"/>
      <c r="J559" s="108"/>
      <c r="K559" s="108"/>
      <c r="L559" s="293"/>
      <c r="M559" s="290"/>
    </row>
    <row r="560" spans="1:13" x14ac:dyDescent="0.2">
      <c r="A560" s="257"/>
      <c r="B560" s="289"/>
      <c r="C560" s="57"/>
      <c r="D560" s="108"/>
      <c r="E560" s="108"/>
      <c r="F560" s="108"/>
      <c r="G560" s="108"/>
      <c r="H560" s="108"/>
      <c r="I560" s="108"/>
      <c r="J560" s="108"/>
      <c r="K560" s="108"/>
      <c r="L560" s="293"/>
      <c r="M560" s="290"/>
    </row>
    <row r="561" spans="1:13" x14ac:dyDescent="0.2">
      <c r="A561" s="257"/>
      <c r="B561" s="289"/>
      <c r="C561" s="57"/>
      <c r="D561" s="108"/>
      <c r="E561" s="108"/>
      <c r="F561" s="108"/>
      <c r="G561" s="108"/>
      <c r="H561" s="108"/>
      <c r="I561" s="108"/>
      <c r="J561" s="108"/>
      <c r="K561" s="108"/>
      <c r="L561" s="293"/>
      <c r="M561" s="290"/>
    </row>
    <row r="562" spans="1:13" x14ac:dyDescent="0.2">
      <c r="A562" s="257"/>
      <c r="B562" s="289"/>
      <c r="C562" s="57"/>
      <c r="D562" s="108"/>
      <c r="E562" s="108"/>
      <c r="F562" s="108"/>
      <c r="G562" s="108"/>
      <c r="H562" s="108"/>
      <c r="I562" s="108"/>
      <c r="J562" s="108"/>
      <c r="K562" s="108"/>
      <c r="L562" s="293"/>
      <c r="M562" s="290"/>
    </row>
    <row r="563" spans="1:13" x14ac:dyDescent="0.2">
      <c r="A563" s="257"/>
      <c r="B563" s="289"/>
      <c r="C563" s="57"/>
      <c r="D563" s="108"/>
      <c r="E563" s="108"/>
      <c r="F563" s="108"/>
      <c r="G563" s="108"/>
      <c r="H563" s="108"/>
      <c r="I563" s="108"/>
      <c r="J563" s="108"/>
      <c r="K563" s="108"/>
      <c r="L563" s="293"/>
      <c r="M563" s="290"/>
    </row>
    <row r="564" spans="1:13" x14ac:dyDescent="0.2">
      <c r="A564" s="257"/>
      <c r="B564" s="289"/>
      <c r="C564" s="57"/>
      <c r="D564" s="108"/>
      <c r="E564" s="108"/>
      <c r="F564" s="108"/>
      <c r="G564" s="108"/>
      <c r="H564" s="108"/>
      <c r="I564" s="108"/>
      <c r="J564" s="108"/>
      <c r="K564" s="108"/>
      <c r="L564" s="293"/>
      <c r="M564" s="290"/>
    </row>
    <row r="565" spans="1:13" x14ac:dyDescent="0.2">
      <c r="A565" s="257"/>
      <c r="B565" s="289"/>
      <c r="C565" s="57"/>
      <c r="D565" s="108"/>
      <c r="E565" s="108"/>
      <c r="F565" s="108"/>
      <c r="G565" s="108"/>
      <c r="H565" s="108"/>
      <c r="I565" s="108"/>
      <c r="J565" s="108"/>
      <c r="K565" s="108"/>
      <c r="L565" s="293"/>
      <c r="M565" s="290"/>
    </row>
    <row r="566" spans="1:13" x14ac:dyDescent="0.2">
      <c r="A566" s="257"/>
      <c r="B566" s="289"/>
      <c r="C566" s="57"/>
      <c r="D566" s="108"/>
      <c r="E566" s="108"/>
      <c r="F566" s="108"/>
      <c r="G566" s="108"/>
      <c r="H566" s="108"/>
      <c r="I566" s="108"/>
      <c r="J566" s="108"/>
      <c r="K566" s="108"/>
      <c r="L566" s="293"/>
      <c r="M566" s="290"/>
    </row>
    <row r="567" spans="1:13" x14ac:dyDescent="0.2">
      <c r="A567" s="257"/>
      <c r="B567" s="289"/>
      <c r="C567" s="57"/>
      <c r="D567" s="108"/>
      <c r="E567" s="108"/>
      <c r="F567" s="108"/>
      <c r="G567" s="108"/>
      <c r="H567" s="108"/>
      <c r="I567" s="108"/>
      <c r="J567" s="108"/>
      <c r="K567" s="108"/>
      <c r="L567" s="293"/>
      <c r="M567" s="290"/>
    </row>
    <row r="568" spans="1:13" x14ac:dyDescent="0.2">
      <c r="A568" s="257"/>
      <c r="B568" s="289"/>
      <c r="C568" s="57"/>
      <c r="D568" s="108"/>
      <c r="E568" s="108"/>
      <c r="F568" s="108"/>
      <c r="G568" s="108"/>
      <c r="H568" s="108"/>
      <c r="I568" s="108"/>
      <c r="J568" s="108"/>
      <c r="K568" s="108"/>
      <c r="L568" s="293"/>
      <c r="M568" s="290"/>
    </row>
    <row r="569" spans="1:13" x14ac:dyDescent="0.2">
      <c r="A569" s="257"/>
      <c r="B569" s="289"/>
      <c r="C569" s="57"/>
      <c r="D569" s="108"/>
      <c r="E569" s="108"/>
      <c r="F569" s="108"/>
      <c r="G569" s="108"/>
      <c r="H569" s="108"/>
      <c r="I569" s="108"/>
      <c r="J569" s="108"/>
      <c r="K569" s="108"/>
      <c r="L569" s="293"/>
      <c r="M569" s="290"/>
    </row>
    <row r="570" spans="1:13" x14ac:dyDescent="0.2">
      <c r="A570" s="257"/>
      <c r="B570" s="289"/>
      <c r="C570" s="57"/>
      <c r="D570" s="108"/>
      <c r="E570" s="108"/>
      <c r="F570" s="108"/>
      <c r="G570" s="108"/>
      <c r="H570" s="108"/>
      <c r="I570" s="108"/>
      <c r="J570" s="108"/>
      <c r="K570" s="108"/>
      <c r="L570" s="293"/>
      <c r="M570" s="290"/>
    </row>
    <row r="571" spans="1:13" x14ac:dyDescent="0.2">
      <c r="A571" s="257"/>
      <c r="B571" s="289"/>
      <c r="C571" s="57"/>
      <c r="D571" s="108"/>
      <c r="E571" s="108"/>
      <c r="F571" s="108"/>
      <c r="G571" s="108"/>
      <c r="H571" s="108"/>
      <c r="I571" s="108"/>
      <c r="J571" s="108"/>
      <c r="K571" s="108"/>
      <c r="L571" s="293"/>
      <c r="M571" s="290"/>
    </row>
    <row r="572" spans="1:13" x14ac:dyDescent="0.2">
      <c r="A572" s="257"/>
      <c r="B572" s="289"/>
      <c r="C572" s="57"/>
      <c r="D572" s="108"/>
      <c r="E572" s="108"/>
      <c r="F572" s="108"/>
      <c r="G572" s="108"/>
      <c r="H572" s="108"/>
      <c r="I572" s="108"/>
      <c r="J572" s="108"/>
      <c r="K572" s="108"/>
      <c r="L572" s="293"/>
      <c r="M572" s="290"/>
    </row>
    <row r="573" spans="1:13" x14ac:dyDescent="0.2">
      <c r="A573" s="257"/>
      <c r="B573" s="289"/>
      <c r="C573" s="57"/>
      <c r="D573" s="108"/>
      <c r="E573" s="108"/>
      <c r="F573" s="108"/>
      <c r="G573" s="108"/>
      <c r="H573" s="108"/>
      <c r="I573" s="108"/>
      <c r="J573" s="108"/>
      <c r="K573" s="108"/>
      <c r="L573" s="293"/>
      <c r="M573" s="290"/>
    </row>
    <row r="574" spans="1:13" x14ac:dyDescent="0.2">
      <c r="A574" s="257"/>
      <c r="B574" s="289"/>
      <c r="C574" s="57"/>
      <c r="D574" s="108"/>
      <c r="E574" s="108"/>
      <c r="F574" s="108"/>
      <c r="G574" s="108"/>
      <c r="H574" s="108"/>
      <c r="I574" s="108"/>
      <c r="J574" s="108"/>
      <c r="K574" s="108"/>
      <c r="L574" s="293"/>
      <c r="M574" s="290"/>
    </row>
    <row r="575" spans="1:13" x14ac:dyDescent="0.2">
      <c r="A575" s="257"/>
      <c r="B575" s="289"/>
      <c r="C575" s="57"/>
      <c r="D575" s="108"/>
      <c r="E575" s="108"/>
      <c r="F575" s="108"/>
      <c r="G575" s="108"/>
      <c r="H575" s="108"/>
      <c r="I575" s="108"/>
      <c r="J575" s="108"/>
      <c r="K575" s="108"/>
      <c r="L575" s="293"/>
      <c r="M575" s="290"/>
    </row>
    <row r="576" spans="1:13" x14ac:dyDescent="0.2">
      <c r="A576" s="257"/>
      <c r="B576" s="289"/>
      <c r="C576" s="57"/>
      <c r="D576" s="108"/>
      <c r="E576" s="108"/>
      <c r="F576" s="108"/>
      <c r="G576" s="108"/>
      <c r="H576" s="108"/>
      <c r="I576" s="108"/>
      <c r="J576" s="108"/>
      <c r="K576" s="108"/>
      <c r="L576" s="293"/>
      <c r="M576" s="290"/>
    </row>
    <row r="577" spans="1:13" x14ac:dyDescent="0.2">
      <c r="A577" s="257"/>
      <c r="B577" s="289"/>
      <c r="C577" s="57"/>
      <c r="D577" s="108"/>
      <c r="E577" s="108"/>
      <c r="F577" s="108"/>
      <c r="G577" s="108"/>
      <c r="H577" s="108"/>
      <c r="I577" s="108"/>
      <c r="J577" s="108"/>
      <c r="K577" s="108"/>
      <c r="L577" s="293"/>
      <c r="M577" s="290"/>
    </row>
    <row r="578" spans="1:13" x14ac:dyDescent="0.2">
      <c r="A578" s="257"/>
      <c r="B578" s="289"/>
      <c r="C578" s="57"/>
      <c r="D578" s="108"/>
      <c r="E578" s="108"/>
      <c r="F578" s="108"/>
      <c r="G578" s="108"/>
      <c r="H578" s="108"/>
      <c r="I578" s="108"/>
      <c r="J578" s="108"/>
      <c r="K578" s="108"/>
      <c r="L578" s="293"/>
      <c r="M578" s="290"/>
    </row>
    <row r="579" spans="1:13" x14ac:dyDescent="0.2">
      <c r="A579" s="257"/>
      <c r="B579" s="289"/>
      <c r="C579" s="57"/>
      <c r="D579" s="108"/>
      <c r="E579" s="108"/>
      <c r="F579" s="108"/>
      <c r="G579" s="108"/>
      <c r="H579" s="108"/>
      <c r="I579" s="108"/>
      <c r="J579" s="108"/>
      <c r="K579" s="108"/>
      <c r="L579" s="293"/>
      <c r="M579" s="290"/>
    </row>
    <row r="580" spans="1:13" x14ac:dyDescent="0.2">
      <c r="A580" s="257"/>
      <c r="B580" s="289"/>
      <c r="C580" s="57"/>
      <c r="D580" s="108"/>
      <c r="E580" s="108"/>
      <c r="F580" s="108"/>
      <c r="G580" s="108"/>
      <c r="H580" s="108"/>
      <c r="I580" s="108"/>
      <c r="J580" s="108"/>
      <c r="K580" s="108"/>
      <c r="L580" s="293"/>
      <c r="M580" s="290"/>
    </row>
    <row r="581" spans="1:13" x14ac:dyDescent="0.2">
      <c r="A581" s="257"/>
      <c r="B581" s="289"/>
      <c r="C581" s="57"/>
      <c r="D581" s="108"/>
      <c r="E581" s="108"/>
      <c r="F581" s="108"/>
      <c r="G581" s="108"/>
      <c r="H581" s="108"/>
      <c r="I581" s="108"/>
      <c r="J581" s="108"/>
      <c r="K581" s="108"/>
      <c r="L581" s="293"/>
      <c r="M581" s="290"/>
    </row>
    <row r="582" spans="1:13" x14ac:dyDescent="0.2">
      <c r="A582" s="257"/>
      <c r="B582" s="289"/>
      <c r="C582" s="57"/>
      <c r="D582" s="108"/>
      <c r="E582" s="108"/>
      <c r="F582" s="108"/>
      <c r="G582" s="108"/>
      <c r="H582" s="108"/>
      <c r="I582" s="108"/>
      <c r="J582" s="108"/>
      <c r="K582" s="108"/>
      <c r="L582" s="293"/>
      <c r="M582" s="290"/>
    </row>
    <row r="583" spans="1:13" x14ac:dyDescent="0.2">
      <c r="A583" s="257"/>
      <c r="B583" s="289"/>
      <c r="C583" s="57"/>
      <c r="D583" s="108"/>
      <c r="E583" s="108"/>
      <c r="F583" s="108"/>
      <c r="G583" s="108"/>
      <c r="H583" s="108"/>
      <c r="I583" s="108"/>
      <c r="J583" s="108"/>
      <c r="K583" s="108"/>
      <c r="L583" s="293"/>
      <c r="M583" s="290"/>
    </row>
    <row r="584" spans="1:13" x14ac:dyDescent="0.2">
      <c r="A584" s="257"/>
      <c r="B584" s="289"/>
      <c r="C584" s="57"/>
      <c r="D584" s="108"/>
      <c r="E584" s="108"/>
      <c r="F584" s="108"/>
      <c r="G584" s="108"/>
      <c r="H584" s="108"/>
      <c r="I584" s="108"/>
      <c r="J584" s="108"/>
      <c r="K584" s="108"/>
      <c r="L584" s="293"/>
      <c r="M584" s="290"/>
    </row>
    <row r="585" spans="1:13" x14ac:dyDescent="0.2">
      <c r="A585" s="257"/>
      <c r="B585" s="289"/>
      <c r="C585" s="57"/>
      <c r="D585" s="108"/>
      <c r="E585" s="108"/>
      <c r="F585" s="108"/>
      <c r="G585" s="108"/>
      <c r="H585" s="108"/>
      <c r="I585" s="108"/>
      <c r="J585" s="108"/>
      <c r="K585" s="108"/>
      <c r="L585" s="293"/>
      <c r="M585" s="290"/>
    </row>
    <row r="586" spans="1:13" x14ac:dyDescent="0.2">
      <c r="A586" s="257"/>
      <c r="B586" s="289"/>
      <c r="C586" s="57"/>
      <c r="D586" s="108"/>
      <c r="E586" s="108"/>
      <c r="F586" s="108"/>
      <c r="G586" s="108"/>
      <c r="H586" s="108"/>
      <c r="I586" s="108"/>
      <c r="J586" s="108"/>
      <c r="K586" s="108"/>
      <c r="L586" s="293"/>
      <c r="M586" s="290"/>
    </row>
    <row r="587" spans="1:13" x14ac:dyDescent="0.2">
      <c r="A587" s="257"/>
      <c r="B587" s="289"/>
      <c r="C587" s="57"/>
      <c r="D587" s="108"/>
      <c r="E587" s="108"/>
      <c r="F587" s="108"/>
      <c r="G587" s="108"/>
      <c r="H587" s="108"/>
      <c r="I587" s="108"/>
      <c r="J587" s="108"/>
      <c r="K587" s="108"/>
      <c r="L587" s="293"/>
      <c r="M587" s="290"/>
    </row>
    <row r="588" spans="1:13" x14ac:dyDescent="0.2">
      <c r="A588" s="257"/>
      <c r="B588" s="289"/>
      <c r="C588" s="57"/>
      <c r="D588" s="108"/>
      <c r="E588" s="108"/>
      <c r="F588" s="108"/>
      <c r="G588" s="108"/>
      <c r="H588" s="108"/>
      <c r="I588" s="108"/>
      <c r="J588" s="108"/>
      <c r="K588" s="108"/>
      <c r="L588" s="293"/>
      <c r="M588" s="290"/>
    </row>
    <row r="589" spans="1:13" x14ac:dyDescent="0.2">
      <c r="A589" s="257"/>
      <c r="B589" s="289"/>
      <c r="C589" s="57"/>
      <c r="D589" s="108"/>
      <c r="E589" s="108"/>
      <c r="F589" s="108"/>
      <c r="G589" s="108"/>
      <c r="H589" s="108"/>
      <c r="I589" s="108"/>
      <c r="J589" s="108"/>
      <c r="K589" s="108"/>
      <c r="L589" s="293"/>
      <c r="M589" s="290"/>
    </row>
    <row r="590" spans="1:13" x14ac:dyDescent="0.2">
      <c r="A590" s="257"/>
      <c r="B590" s="289"/>
      <c r="C590" s="57"/>
      <c r="D590" s="108"/>
      <c r="E590" s="108"/>
      <c r="F590" s="108"/>
      <c r="G590" s="108"/>
      <c r="H590" s="108"/>
      <c r="I590" s="108"/>
      <c r="J590" s="108"/>
      <c r="K590" s="108"/>
      <c r="L590" s="293"/>
      <c r="M590" s="290"/>
    </row>
    <row r="591" spans="1:13" x14ac:dyDescent="0.2">
      <c r="A591" s="257"/>
      <c r="B591" s="289"/>
      <c r="C591" s="57"/>
      <c r="D591" s="108"/>
      <c r="E591" s="108"/>
      <c r="F591" s="108"/>
      <c r="G591" s="108"/>
      <c r="H591" s="108"/>
      <c r="I591" s="108"/>
      <c r="J591" s="108"/>
      <c r="K591" s="108"/>
      <c r="L591" s="293"/>
      <c r="M591" s="290"/>
    </row>
    <row r="592" spans="1:13" x14ac:dyDescent="0.2">
      <c r="A592" s="257"/>
      <c r="B592" s="289"/>
      <c r="C592" s="57"/>
      <c r="D592" s="108"/>
      <c r="E592" s="108"/>
      <c r="F592" s="108"/>
      <c r="G592" s="108"/>
      <c r="H592" s="108"/>
      <c r="I592" s="108"/>
      <c r="J592" s="108"/>
      <c r="K592" s="108"/>
      <c r="L592" s="293"/>
      <c r="M592" s="290"/>
    </row>
    <row r="593" spans="1:13" x14ac:dyDescent="0.2">
      <c r="A593" s="257"/>
      <c r="B593" s="289"/>
      <c r="C593" s="57"/>
      <c r="D593" s="108"/>
      <c r="E593" s="108"/>
      <c r="F593" s="108"/>
      <c r="G593" s="108"/>
      <c r="H593" s="108"/>
      <c r="I593" s="108"/>
      <c r="J593" s="108"/>
      <c r="K593" s="108"/>
      <c r="L593" s="293"/>
      <c r="M593" s="290"/>
    </row>
    <row r="594" spans="1:13" x14ac:dyDescent="0.2">
      <c r="A594" s="257"/>
      <c r="B594" s="289"/>
      <c r="C594" s="57"/>
      <c r="D594" s="108"/>
      <c r="E594" s="108"/>
      <c r="F594" s="108"/>
      <c r="G594" s="108"/>
      <c r="H594" s="108"/>
      <c r="I594" s="108"/>
      <c r="J594" s="108"/>
      <c r="K594" s="108"/>
      <c r="L594" s="293"/>
      <c r="M594" s="290"/>
    </row>
    <row r="595" spans="1:13" x14ac:dyDescent="0.2">
      <c r="A595" s="257"/>
      <c r="B595" s="289"/>
      <c r="C595" s="57"/>
      <c r="D595" s="108"/>
      <c r="E595" s="108"/>
      <c r="F595" s="108"/>
      <c r="G595" s="108"/>
      <c r="H595" s="108"/>
      <c r="I595" s="108"/>
      <c r="J595" s="108"/>
      <c r="K595" s="108"/>
      <c r="L595" s="293"/>
      <c r="M595" s="290"/>
    </row>
    <row r="596" spans="1:13" x14ac:dyDescent="0.2">
      <c r="A596" s="257"/>
      <c r="B596" s="289"/>
      <c r="C596" s="57"/>
      <c r="D596" s="108"/>
      <c r="E596" s="108"/>
      <c r="F596" s="108"/>
      <c r="G596" s="108"/>
      <c r="H596" s="108"/>
      <c r="I596" s="108"/>
      <c r="J596" s="108"/>
      <c r="K596" s="108"/>
      <c r="L596" s="293"/>
      <c r="M596" s="290"/>
    </row>
    <row r="597" spans="1:13" x14ac:dyDescent="0.2">
      <c r="A597" s="257"/>
      <c r="B597" s="289"/>
      <c r="C597" s="57"/>
      <c r="D597" s="108"/>
      <c r="E597" s="108"/>
      <c r="F597" s="108"/>
      <c r="G597" s="108"/>
      <c r="H597" s="108"/>
      <c r="I597" s="108"/>
      <c r="J597" s="108"/>
      <c r="K597" s="108"/>
      <c r="L597" s="293"/>
      <c r="M597" s="290"/>
    </row>
    <row r="598" spans="1:13" x14ac:dyDescent="0.2">
      <c r="A598" s="257"/>
      <c r="B598" s="289"/>
      <c r="C598" s="57"/>
      <c r="D598" s="108"/>
      <c r="E598" s="108"/>
      <c r="F598" s="108"/>
      <c r="G598" s="108"/>
      <c r="H598" s="108"/>
      <c r="I598" s="108"/>
      <c r="J598" s="108"/>
      <c r="K598" s="108"/>
      <c r="L598" s="293"/>
      <c r="M598" s="290"/>
    </row>
    <row r="599" spans="1:13" x14ac:dyDescent="0.2">
      <c r="A599" s="257"/>
      <c r="B599" s="289"/>
      <c r="C599" s="57"/>
      <c r="D599" s="108"/>
      <c r="E599" s="108"/>
      <c r="F599" s="108"/>
      <c r="G599" s="108"/>
      <c r="H599" s="108"/>
      <c r="I599" s="108"/>
      <c r="J599" s="108"/>
      <c r="K599" s="108"/>
      <c r="L599" s="293"/>
      <c r="M599" s="290"/>
    </row>
    <row r="600" spans="1:13" x14ac:dyDescent="0.2">
      <c r="A600" s="257"/>
      <c r="B600" s="289"/>
      <c r="C600" s="57"/>
      <c r="D600" s="108"/>
      <c r="E600" s="108"/>
      <c r="F600" s="108"/>
      <c r="G600" s="108"/>
      <c r="H600" s="108"/>
      <c r="I600" s="108"/>
      <c r="J600" s="108"/>
      <c r="K600" s="108"/>
      <c r="L600" s="293"/>
      <c r="M600" s="290"/>
    </row>
    <row r="601" spans="1:13" x14ac:dyDescent="0.2">
      <c r="A601" s="257"/>
      <c r="B601" s="289"/>
      <c r="C601" s="57"/>
      <c r="D601" s="108"/>
      <c r="E601" s="108"/>
      <c r="F601" s="108"/>
      <c r="G601" s="108"/>
      <c r="H601" s="108"/>
      <c r="I601" s="108"/>
      <c r="J601" s="108"/>
      <c r="K601" s="108"/>
      <c r="L601" s="293"/>
      <c r="M601" s="290"/>
    </row>
    <row r="602" spans="1:13" x14ac:dyDescent="0.2">
      <c r="A602" s="257"/>
      <c r="B602" s="289"/>
      <c r="C602" s="57"/>
      <c r="D602" s="108"/>
      <c r="E602" s="108"/>
      <c r="F602" s="108"/>
      <c r="G602" s="108"/>
      <c r="H602" s="108"/>
      <c r="I602" s="108"/>
      <c r="J602" s="108"/>
      <c r="K602" s="108"/>
      <c r="L602" s="293"/>
      <c r="M602" s="290"/>
    </row>
    <row r="603" spans="1:13" x14ac:dyDescent="0.2">
      <c r="A603" s="257"/>
      <c r="B603" s="289"/>
      <c r="C603" s="57"/>
      <c r="D603" s="108"/>
      <c r="E603" s="108"/>
      <c r="F603" s="108"/>
      <c r="G603" s="108"/>
      <c r="H603" s="108"/>
      <c r="I603" s="108"/>
      <c r="J603" s="108"/>
      <c r="K603" s="108"/>
      <c r="L603" s="293"/>
      <c r="M603" s="290"/>
    </row>
    <row r="604" spans="1:13" x14ac:dyDescent="0.2">
      <c r="A604" s="257"/>
      <c r="B604" s="289"/>
      <c r="C604" s="57"/>
      <c r="D604" s="108"/>
      <c r="E604" s="108"/>
      <c r="F604" s="108"/>
      <c r="G604" s="108"/>
      <c r="H604" s="108"/>
      <c r="I604" s="108"/>
      <c r="J604" s="108"/>
      <c r="K604" s="108"/>
      <c r="L604" s="293"/>
      <c r="M604" s="290"/>
    </row>
    <row r="605" spans="1:13" x14ac:dyDescent="0.2">
      <c r="A605" s="257"/>
      <c r="B605" s="289"/>
      <c r="C605" s="57"/>
      <c r="D605" s="108"/>
      <c r="E605" s="108"/>
      <c r="F605" s="108"/>
      <c r="G605" s="108"/>
      <c r="H605" s="108"/>
      <c r="I605" s="108"/>
      <c r="J605" s="108"/>
      <c r="K605" s="108"/>
      <c r="L605" s="293"/>
      <c r="M605" s="290"/>
    </row>
    <row r="606" spans="1:13" x14ac:dyDescent="0.2">
      <c r="A606" s="257"/>
      <c r="B606" s="289"/>
      <c r="C606" s="57"/>
      <c r="D606" s="108"/>
      <c r="E606" s="108"/>
      <c r="F606" s="108"/>
      <c r="G606" s="108"/>
      <c r="H606" s="108"/>
      <c r="I606" s="108"/>
      <c r="J606" s="108"/>
      <c r="K606" s="108"/>
      <c r="L606" s="293"/>
      <c r="M606" s="290"/>
    </row>
    <row r="607" spans="1:13" x14ac:dyDescent="0.2">
      <c r="A607" s="257"/>
      <c r="B607" s="289"/>
      <c r="C607" s="57"/>
      <c r="D607" s="108"/>
      <c r="E607" s="108"/>
      <c r="F607" s="108"/>
      <c r="G607" s="108"/>
      <c r="H607" s="108"/>
      <c r="I607" s="108"/>
      <c r="J607" s="108"/>
      <c r="K607" s="108"/>
      <c r="L607" s="293"/>
      <c r="M607" s="290"/>
    </row>
    <row r="608" spans="1:13" x14ac:dyDescent="0.2">
      <c r="A608" s="257"/>
      <c r="B608" s="289"/>
      <c r="C608" s="57"/>
      <c r="D608" s="108"/>
      <c r="E608" s="108"/>
      <c r="F608" s="108"/>
      <c r="G608" s="108"/>
      <c r="H608" s="108"/>
      <c r="I608" s="108"/>
      <c r="J608" s="108"/>
      <c r="K608" s="108"/>
      <c r="L608" s="293"/>
      <c r="M608" s="290"/>
    </row>
    <row r="609" spans="1:13" x14ac:dyDescent="0.2">
      <c r="A609" s="257"/>
      <c r="B609" s="289"/>
      <c r="C609" s="57"/>
      <c r="D609" s="108"/>
      <c r="E609" s="108"/>
      <c r="F609" s="108"/>
      <c r="G609" s="108"/>
      <c r="H609" s="108"/>
      <c r="I609" s="108"/>
      <c r="J609" s="108"/>
      <c r="K609" s="108"/>
      <c r="L609" s="293"/>
      <c r="M609" s="290"/>
    </row>
    <row r="610" spans="1:13" x14ac:dyDescent="0.2">
      <c r="A610" s="257"/>
      <c r="B610" s="289"/>
      <c r="C610" s="57"/>
      <c r="D610" s="108"/>
      <c r="E610" s="108"/>
      <c r="F610" s="108"/>
      <c r="G610" s="108"/>
      <c r="H610" s="108"/>
      <c r="I610" s="108"/>
      <c r="J610" s="108"/>
      <c r="K610" s="108"/>
      <c r="L610" s="293"/>
      <c r="M610" s="290"/>
    </row>
    <row r="611" spans="1:13" x14ac:dyDescent="0.2">
      <c r="A611" s="257"/>
      <c r="B611" s="289"/>
      <c r="C611" s="57"/>
      <c r="D611" s="108"/>
      <c r="E611" s="108"/>
      <c r="F611" s="108"/>
      <c r="G611" s="108"/>
      <c r="H611" s="108"/>
      <c r="I611" s="108"/>
      <c r="J611" s="108"/>
      <c r="K611" s="108"/>
      <c r="L611" s="293"/>
      <c r="M611" s="290"/>
    </row>
    <row r="612" spans="1:13" x14ac:dyDescent="0.2">
      <c r="A612" s="257"/>
      <c r="B612" s="289"/>
      <c r="C612" s="57"/>
      <c r="D612" s="108"/>
      <c r="E612" s="108"/>
      <c r="F612" s="108"/>
      <c r="G612" s="108"/>
      <c r="H612" s="108"/>
      <c r="I612" s="108"/>
      <c r="J612" s="108"/>
      <c r="K612" s="108"/>
      <c r="L612" s="293"/>
      <c r="M612" s="290"/>
    </row>
    <row r="613" spans="1:13" x14ac:dyDescent="0.2">
      <c r="A613" s="257"/>
      <c r="B613" s="289"/>
      <c r="C613" s="57"/>
      <c r="D613" s="108"/>
      <c r="E613" s="108"/>
      <c r="F613" s="108"/>
      <c r="G613" s="108"/>
      <c r="H613" s="108"/>
      <c r="I613" s="108"/>
      <c r="J613" s="108"/>
      <c r="K613" s="108"/>
      <c r="L613" s="293"/>
      <c r="M613" s="290"/>
    </row>
    <row r="614" spans="1:13" x14ac:dyDescent="0.2">
      <c r="A614" s="257"/>
      <c r="B614" s="289"/>
      <c r="C614" s="57"/>
      <c r="D614" s="108"/>
      <c r="E614" s="108"/>
      <c r="F614" s="108"/>
      <c r="G614" s="108"/>
      <c r="H614" s="108"/>
      <c r="I614" s="108"/>
      <c r="J614" s="108"/>
      <c r="K614" s="108"/>
      <c r="L614" s="293"/>
      <c r="M614" s="290"/>
    </row>
    <row r="615" spans="1:13" x14ac:dyDescent="0.2">
      <c r="A615" s="257"/>
      <c r="B615" s="289"/>
      <c r="C615" s="57"/>
      <c r="D615" s="108"/>
      <c r="E615" s="108"/>
      <c r="F615" s="108"/>
      <c r="G615" s="108"/>
      <c r="H615" s="108"/>
      <c r="I615" s="108"/>
      <c r="J615" s="108"/>
      <c r="K615" s="108"/>
      <c r="L615" s="293"/>
      <c r="M615" s="290"/>
    </row>
    <row r="616" spans="1:13" x14ac:dyDescent="0.2">
      <c r="A616" s="257"/>
      <c r="B616" s="289"/>
      <c r="C616" s="57"/>
      <c r="D616" s="108"/>
      <c r="E616" s="108"/>
      <c r="F616" s="108"/>
      <c r="G616" s="108"/>
      <c r="H616" s="108"/>
      <c r="I616" s="108"/>
      <c r="J616" s="108"/>
      <c r="K616" s="108"/>
      <c r="L616" s="293"/>
      <c r="M616" s="290"/>
    </row>
    <row r="617" spans="1:13" x14ac:dyDescent="0.2">
      <c r="A617" s="257"/>
      <c r="B617" s="289"/>
      <c r="C617" s="57"/>
      <c r="D617" s="108"/>
      <c r="E617" s="108"/>
      <c r="F617" s="108"/>
      <c r="G617" s="108"/>
      <c r="H617" s="108"/>
      <c r="I617" s="108"/>
      <c r="J617" s="108"/>
      <c r="K617" s="108"/>
      <c r="L617" s="293"/>
      <c r="M617" s="290"/>
    </row>
    <row r="618" spans="1:13" x14ac:dyDescent="0.2">
      <c r="A618" s="257"/>
      <c r="B618" s="289"/>
      <c r="C618" s="57"/>
      <c r="D618" s="108"/>
      <c r="E618" s="108"/>
      <c r="F618" s="108"/>
      <c r="G618" s="108"/>
      <c r="H618" s="108"/>
      <c r="I618" s="108"/>
      <c r="J618" s="108"/>
      <c r="K618" s="108"/>
      <c r="L618" s="293"/>
      <c r="M618" s="290"/>
    </row>
    <row r="619" spans="1:13" x14ac:dyDescent="0.2">
      <c r="A619" s="257"/>
      <c r="B619" s="289"/>
      <c r="C619" s="57"/>
      <c r="D619" s="108"/>
      <c r="E619" s="108"/>
      <c r="F619" s="108"/>
      <c r="G619" s="108"/>
      <c r="H619" s="108"/>
      <c r="I619" s="108"/>
      <c r="J619" s="108"/>
      <c r="K619" s="108"/>
      <c r="L619" s="293"/>
      <c r="M619" s="290"/>
    </row>
    <row r="620" spans="1:13" x14ac:dyDescent="0.2">
      <c r="A620" s="257"/>
      <c r="B620" s="289"/>
      <c r="C620" s="57"/>
      <c r="D620" s="108"/>
      <c r="E620" s="108"/>
      <c r="F620" s="108"/>
      <c r="G620" s="108"/>
      <c r="H620" s="108"/>
      <c r="I620" s="108"/>
      <c r="J620" s="108"/>
      <c r="K620" s="108"/>
      <c r="L620" s="293"/>
      <c r="M620" s="290"/>
    </row>
    <row r="621" spans="1:13" x14ac:dyDescent="0.2">
      <c r="A621" s="257"/>
      <c r="B621" s="289"/>
      <c r="C621" s="57"/>
      <c r="D621" s="108"/>
      <c r="E621" s="108"/>
      <c r="F621" s="108"/>
      <c r="G621" s="108"/>
      <c r="H621" s="108"/>
      <c r="I621" s="108"/>
      <c r="J621" s="108"/>
      <c r="K621" s="108"/>
      <c r="L621" s="293"/>
      <c r="M621" s="290"/>
    </row>
    <row r="622" spans="1:13" x14ac:dyDescent="0.2">
      <c r="A622" s="257"/>
      <c r="B622" s="289"/>
      <c r="C622" s="57"/>
      <c r="D622" s="108"/>
      <c r="E622" s="108"/>
      <c r="F622" s="108"/>
      <c r="G622" s="108"/>
      <c r="H622" s="108"/>
      <c r="I622" s="108"/>
      <c r="J622" s="108"/>
      <c r="K622" s="108"/>
      <c r="L622" s="293"/>
      <c r="M622" s="290"/>
    </row>
    <row r="623" spans="1:13" x14ac:dyDescent="0.2">
      <c r="A623" s="257"/>
      <c r="B623" s="289"/>
      <c r="C623" s="57"/>
      <c r="D623" s="108"/>
      <c r="E623" s="108"/>
      <c r="F623" s="108"/>
      <c r="G623" s="108"/>
      <c r="H623" s="108"/>
      <c r="I623" s="108"/>
      <c r="J623" s="108"/>
      <c r="K623" s="108"/>
      <c r="L623" s="293"/>
      <c r="M623" s="290"/>
    </row>
    <row r="624" spans="1:13" x14ac:dyDescent="0.2">
      <c r="A624" s="257"/>
      <c r="B624" s="289"/>
      <c r="C624" s="57"/>
      <c r="D624" s="108"/>
      <c r="E624" s="108"/>
      <c r="F624" s="108"/>
      <c r="G624" s="108"/>
      <c r="H624" s="108"/>
      <c r="I624" s="108"/>
      <c r="J624" s="108"/>
      <c r="K624" s="108"/>
      <c r="L624" s="293"/>
      <c r="M624" s="290"/>
    </row>
    <row r="625" spans="1:13" x14ac:dyDescent="0.2">
      <c r="A625" s="257"/>
      <c r="B625" s="289"/>
      <c r="C625" s="57"/>
      <c r="D625" s="108"/>
      <c r="E625" s="108"/>
      <c r="F625" s="108"/>
      <c r="G625" s="108"/>
      <c r="H625" s="108"/>
      <c r="I625" s="108"/>
      <c r="J625" s="108"/>
      <c r="K625" s="108"/>
      <c r="L625" s="293"/>
      <c r="M625" s="290"/>
    </row>
    <row r="626" spans="1:13" x14ac:dyDescent="0.2">
      <c r="A626" s="257"/>
      <c r="B626" s="289"/>
      <c r="C626" s="57"/>
      <c r="D626" s="108"/>
      <c r="E626" s="108"/>
      <c r="F626" s="108"/>
      <c r="G626" s="108"/>
      <c r="H626" s="108"/>
      <c r="I626" s="108"/>
      <c r="J626" s="108"/>
      <c r="K626" s="108"/>
      <c r="L626" s="293"/>
      <c r="M626" s="290"/>
    </row>
    <row r="627" spans="1:13" x14ac:dyDescent="0.2">
      <c r="A627" s="257"/>
      <c r="B627" s="289"/>
      <c r="C627" s="57"/>
      <c r="D627" s="108"/>
      <c r="E627" s="108"/>
      <c r="F627" s="108"/>
      <c r="G627" s="108"/>
      <c r="H627" s="108"/>
      <c r="I627" s="108"/>
      <c r="J627" s="108"/>
      <c r="K627" s="108"/>
      <c r="L627" s="293"/>
      <c r="M627" s="290"/>
    </row>
    <row r="628" spans="1:13" x14ac:dyDescent="0.2">
      <c r="A628" s="257"/>
      <c r="B628" s="289"/>
      <c r="C628" s="57"/>
      <c r="D628" s="108"/>
      <c r="E628" s="108"/>
      <c r="F628" s="108"/>
      <c r="G628" s="108"/>
      <c r="H628" s="108"/>
      <c r="I628" s="108"/>
      <c r="J628" s="108"/>
      <c r="K628" s="108"/>
      <c r="L628" s="293"/>
      <c r="M628" s="290"/>
    </row>
    <row r="629" spans="1:13" x14ac:dyDescent="0.2">
      <c r="A629" s="257"/>
      <c r="B629" s="289"/>
      <c r="C629" s="57"/>
      <c r="D629" s="108"/>
      <c r="E629" s="108"/>
      <c r="F629" s="108"/>
      <c r="G629" s="108"/>
      <c r="H629" s="108"/>
      <c r="I629" s="108"/>
      <c r="J629" s="108"/>
      <c r="K629" s="108"/>
      <c r="L629" s="293"/>
      <c r="M629" s="290"/>
    </row>
    <row r="630" spans="1:13" x14ac:dyDescent="0.2">
      <c r="A630" s="257"/>
      <c r="B630" s="289"/>
      <c r="C630" s="57"/>
      <c r="D630" s="108"/>
      <c r="E630" s="108"/>
      <c r="F630" s="108"/>
      <c r="G630" s="108"/>
      <c r="H630" s="108"/>
      <c r="I630" s="108"/>
      <c r="J630" s="108"/>
      <c r="K630" s="108"/>
      <c r="L630" s="293"/>
      <c r="M630" s="290"/>
    </row>
    <row r="631" spans="1:13" x14ac:dyDescent="0.2">
      <c r="A631" s="257"/>
      <c r="B631" s="289"/>
      <c r="C631" s="57"/>
      <c r="D631" s="108"/>
      <c r="E631" s="108"/>
      <c r="F631" s="108"/>
      <c r="G631" s="108"/>
      <c r="H631" s="108"/>
      <c r="I631" s="108"/>
      <c r="J631" s="108"/>
      <c r="K631" s="108"/>
      <c r="L631" s="293"/>
      <c r="M631" s="290"/>
    </row>
    <row r="632" spans="1:13" x14ac:dyDescent="0.2">
      <c r="A632" s="257"/>
      <c r="B632" s="289"/>
      <c r="C632" s="57"/>
      <c r="D632" s="108"/>
      <c r="E632" s="108"/>
      <c r="F632" s="108"/>
      <c r="G632" s="108"/>
      <c r="H632" s="108"/>
      <c r="I632" s="108"/>
      <c r="J632" s="108"/>
      <c r="K632" s="108"/>
      <c r="L632" s="293"/>
      <c r="M632" s="290"/>
    </row>
    <row r="633" spans="1:13" x14ac:dyDescent="0.2">
      <c r="A633" s="257"/>
      <c r="B633" s="289"/>
      <c r="C633" s="57"/>
      <c r="D633" s="108"/>
      <c r="E633" s="108"/>
      <c r="F633" s="108"/>
      <c r="G633" s="108"/>
      <c r="H633" s="108"/>
      <c r="I633" s="108"/>
      <c r="J633" s="108"/>
      <c r="K633" s="108"/>
      <c r="L633" s="293"/>
      <c r="M633" s="290"/>
    </row>
    <row r="634" spans="1:13" x14ac:dyDescent="0.2">
      <c r="A634" s="257"/>
      <c r="B634" s="289"/>
      <c r="C634" s="57"/>
      <c r="D634" s="108"/>
      <c r="E634" s="108"/>
      <c r="F634" s="108"/>
      <c r="G634" s="108"/>
      <c r="H634" s="108"/>
      <c r="I634" s="108"/>
      <c r="J634" s="108"/>
      <c r="K634" s="108"/>
      <c r="L634" s="293"/>
      <c r="M634" s="290"/>
    </row>
    <row r="635" spans="1:13" x14ac:dyDescent="0.2">
      <c r="A635" s="257"/>
      <c r="B635" s="289"/>
      <c r="C635" s="57"/>
      <c r="D635" s="108"/>
      <c r="E635" s="108"/>
      <c r="F635" s="108"/>
      <c r="G635" s="108"/>
      <c r="H635" s="108"/>
      <c r="I635" s="108"/>
      <c r="J635" s="108"/>
      <c r="K635" s="108"/>
      <c r="L635" s="293"/>
      <c r="M635" s="290"/>
    </row>
    <row r="636" spans="1:13" x14ac:dyDescent="0.2">
      <c r="A636" s="257"/>
      <c r="B636" s="289"/>
      <c r="C636" s="57"/>
      <c r="D636" s="108"/>
      <c r="E636" s="108"/>
      <c r="F636" s="108"/>
      <c r="G636" s="108"/>
      <c r="H636" s="108"/>
      <c r="I636" s="108"/>
      <c r="J636" s="108"/>
      <c r="K636" s="108"/>
      <c r="L636" s="293"/>
      <c r="M636" s="290"/>
    </row>
    <row r="637" spans="1:13" x14ac:dyDescent="0.2">
      <c r="A637" s="257"/>
      <c r="B637" s="289"/>
      <c r="C637" s="57"/>
      <c r="D637" s="108"/>
      <c r="E637" s="108"/>
      <c r="F637" s="108"/>
      <c r="G637" s="108"/>
      <c r="H637" s="108"/>
      <c r="I637" s="108"/>
      <c r="J637" s="108"/>
      <c r="K637" s="108"/>
      <c r="L637" s="293"/>
      <c r="M637" s="290"/>
    </row>
    <row r="638" spans="1:13" x14ac:dyDescent="0.2">
      <c r="A638" s="257"/>
      <c r="B638" s="289"/>
      <c r="C638" s="57"/>
      <c r="D638" s="108"/>
      <c r="E638" s="108"/>
      <c r="F638" s="108"/>
      <c r="G638" s="108"/>
      <c r="H638" s="108"/>
      <c r="I638" s="108"/>
      <c r="J638" s="108"/>
      <c r="K638" s="108"/>
      <c r="L638" s="293"/>
      <c r="M638" s="290"/>
    </row>
    <row r="639" spans="1:13" x14ac:dyDescent="0.2">
      <c r="A639" s="257"/>
      <c r="B639" s="289"/>
      <c r="C639" s="57"/>
      <c r="D639" s="108"/>
      <c r="E639" s="108"/>
      <c r="F639" s="108"/>
      <c r="G639" s="108"/>
      <c r="H639" s="108"/>
      <c r="I639" s="108"/>
      <c r="J639" s="108"/>
      <c r="K639" s="108"/>
      <c r="L639" s="293"/>
      <c r="M639" s="290"/>
    </row>
    <row r="640" spans="1:13" x14ac:dyDescent="0.2">
      <c r="A640" s="257"/>
      <c r="B640" s="289"/>
      <c r="C640" s="57"/>
      <c r="D640" s="108"/>
      <c r="E640" s="108"/>
      <c r="F640" s="108"/>
      <c r="G640" s="108"/>
      <c r="H640" s="108"/>
      <c r="I640" s="108"/>
      <c r="J640" s="108"/>
      <c r="K640" s="108"/>
      <c r="L640" s="293"/>
      <c r="M640" s="290"/>
    </row>
    <row r="641" spans="1:13" x14ac:dyDescent="0.2">
      <c r="A641" s="257"/>
      <c r="B641" s="289"/>
      <c r="C641" s="57"/>
      <c r="D641" s="108"/>
      <c r="E641" s="108"/>
      <c r="F641" s="108"/>
      <c r="G641" s="108"/>
      <c r="H641" s="108"/>
      <c r="I641" s="108"/>
      <c r="J641" s="108"/>
      <c r="K641" s="108"/>
      <c r="L641" s="293"/>
      <c r="M641" s="290"/>
    </row>
    <row r="642" spans="1:13" x14ac:dyDescent="0.2">
      <c r="A642" s="257"/>
      <c r="B642" s="289"/>
      <c r="C642" s="57"/>
      <c r="D642" s="108"/>
      <c r="E642" s="108"/>
      <c r="F642" s="108"/>
      <c r="G642" s="108"/>
      <c r="H642" s="108"/>
      <c r="I642" s="108"/>
      <c r="J642" s="108"/>
      <c r="K642" s="108"/>
      <c r="L642" s="293"/>
      <c r="M642" s="290"/>
    </row>
    <row r="643" spans="1:13" x14ac:dyDescent="0.2">
      <c r="A643" s="257"/>
      <c r="B643" s="289"/>
      <c r="C643" s="57"/>
      <c r="D643" s="108"/>
      <c r="E643" s="108"/>
      <c r="F643" s="108"/>
      <c r="G643" s="108"/>
      <c r="H643" s="108"/>
      <c r="I643" s="108"/>
      <c r="J643" s="108"/>
      <c r="K643" s="108"/>
      <c r="L643" s="293"/>
      <c r="M643" s="290"/>
    </row>
    <row r="644" spans="1:13" x14ac:dyDescent="0.2">
      <c r="A644" s="257"/>
      <c r="B644" s="289"/>
      <c r="C644" s="57"/>
      <c r="D644" s="108"/>
      <c r="E644" s="108"/>
      <c r="F644" s="108"/>
      <c r="G644" s="108"/>
      <c r="H644" s="108"/>
      <c r="I644" s="108"/>
      <c r="J644" s="108"/>
      <c r="K644" s="108"/>
      <c r="L644" s="293"/>
      <c r="M644" s="290"/>
    </row>
    <row r="645" spans="1:13" x14ac:dyDescent="0.2">
      <c r="A645" s="257"/>
      <c r="B645" s="289"/>
      <c r="C645" s="57"/>
      <c r="D645" s="108"/>
      <c r="E645" s="108"/>
      <c r="F645" s="108"/>
      <c r="G645" s="108"/>
      <c r="H645" s="108"/>
      <c r="I645" s="108"/>
      <c r="J645" s="108"/>
      <c r="K645" s="108"/>
      <c r="L645" s="293"/>
      <c r="M645" s="290"/>
    </row>
    <row r="646" spans="1:13" x14ac:dyDescent="0.2">
      <c r="A646" s="257"/>
      <c r="B646" s="289"/>
      <c r="C646" s="57"/>
      <c r="D646" s="108"/>
      <c r="E646" s="108"/>
      <c r="F646" s="108"/>
      <c r="G646" s="108"/>
      <c r="H646" s="108"/>
      <c r="I646" s="108"/>
      <c r="J646" s="108"/>
      <c r="K646" s="108"/>
      <c r="L646" s="293"/>
      <c r="M646" s="290"/>
    </row>
    <row r="647" spans="1:13" x14ac:dyDescent="0.2">
      <c r="A647" s="257"/>
      <c r="B647" s="289"/>
      <c r="C647" s="57"/>
      <c r="D647" s="108"/>
      <c r="E647" s="108"/>
      <c r="F647" s="108"/>
      <c r="G647" s="108"/>
      <c r="H647" s="108"/>
      <c r="I647" s="108"/>
      <c r="J647" s="108"/>
      <c r="K647" s="108"/>
      <c r="L647" s="293"/>
      <c r="M647" s="290"/>
    </row>
    <row r="648" spans="1:13" x14ac:dyDescent="0.2">
      <c r="A648" s="257"/>
      <c r="B648" s="289"/>
      <c r="C648" s="57"/>
      <c r="D648" s="108"/>
      <c r="E648" s="108"/>
      <c r="F648" s="108"/>
      <c r="G648" s="108"/>
      <c r="H648" s="108"/>
      <c r="I648" s="108"/>
      <c r="J648" s="108"/>
      <c r="K648" s="108"/>
      <c r="L648" s="293"/>
      <c r="M648" s="290"/>
    </row>
    <row r="649" spans="1:13" x14ac:dyDescent="0.2">
      <c r="A649" s="257"/>
      <c r="B649" s="289"/>
      <c r="C649" s="57"/>
      <c r="D649" s="108"/>
      <c r="E649" s="108"/>
      <c r="F649" s="108"/>
      <c r="G649" s="108"/>
      <c r="H649" s="108"/>
      <c r="I649" s="108"/>
      <c r="J649" s="108"/>
      <c r="K649" s="108"/>
      <c r="L649" s="293"/>
      <c r="M649" s="290"/>
    </row>
    <row r="650" spans="1:13" x14ac:dyDescent="0.2">
      <c r="A650" s="257"/>
      <c r="B650" s="289"/>
      <c r="C650" s="57"/>
      <c r="D650" s="108"/>
      <c r="E650" s="108"/>
      <c r="F650" s="108"/>
      <c r="G650" s="108"/>
      <c r="H650" s="108"/>
      <c r="I650" s="108"/>
      <c r="J650" s="108"/>
      <c r="K650" s="108"/>
      <c r="L650" s="293"/>
      <c r="M650" s="290"/>
    </row>
    <row r="651" spans="1:13" x14ac:dyDescent="0.2">
      <c r="A651" s="257"/>
      <c r="B651" s="289"/>
      <c r="C651" s="57"/>
      <c r="D651" s="108"/>
      <c r="E651" s="108"/>
      <c r="F651" s="108"/>
      <c r="G651" s="108"/>
      <c r="H651" s="108"/>
      <c r="I651" s="108"/>
      <c r="J651" s="108"/>
      <c r="K651" s="108"/>
      <c r="L651" s="293"/>
      <c r="M651" s="290"/>
    </row>
    <row r="652" spans="1:13" x14ac:dyDescent="0.2">
      <c r="A652" s="257"/>
      <c r="B652" s="289"/>
      <c r="C652" s="57"/>
      <c r="D652" s="108"/>
      <c r="E652" s="108"/>
      <c r="F652" s="108"/>
      <c r="G652" s="108"/>
      <c r="H652" s="108"/>
      <c r="I652" s="108"/>
      <c r="J652" s="108"/>
      <c r="K652" s="108"/>
      <c r="L652" s="293"/>
      <c r="M652" s="290"/>
    </row>
    <row r="653" spans="1:13" x14ac:dyDescent="0.2">
      <c r="A653" s="257"/>
      <c r="B653" s="289"/>
      <c r="C653" s="57"/>
      <c r="D653" s="108"/>
      <c r="E653" s="108"/>
      <c r="F653" s="108"/>
      <c r="G653" s="108"/>
      <c r="H653" s="108"/>
      <c r="I653" s="108"/>
      <c r="J653" s="108"/>
      <c r="K653" s="108"/>
      <c r="L653" s="293"/>
      <c r="M653" s="290"/>
    </row>
    <row r="654" spans="1:13" x14ac:dyDescent="0.2">
      <c r="A654" s="257"/>
      <c r="B654" s="289"/>
      <c r="C654" s="57"/>
      <c r="D654" s="108"/>
      <c r="E654" s="108"/>
      <c r="F654" s="108"/>
      <c r="G654" s="108"/>
      <c r="H654" s="108"/>
      <c r="I654" s="108"/>
      <c r="J654" s="108"/>
      <c r="K654" s="108"/>
      <c r="L654" s="293"/>
      <c r="M654" s="290"/>
    </row>
    <row r="655" spans="1:13" x14ac:dyDescent="0.2">
      <c r="A655" s="257"/>
      <c r="B655" s="289"/>
      <c r="C655" s="57"/>
      <c r="D655" s="108"/>
      <c r="E655" s="108"/>
      <c r="F655" s="108"/>
      <c r="G655" s="108"/>
      <c r="H655" s="108"/>
      <c r="I655" s="108"/>
      <c r="J655" s="108"/>
      <c r="K655" s="108"/>
      <c r="L655" s="293"/>
      <c r="M655" s="290"/>
    </row>
    <row r="656" spans="1:13" x14ac:dyDescent="0.2">
      <c r="A656" s="257"/>
      <c r="B656" s="289"/>
      <c r="C656" s="57"/>
      <c r="D656" s="108"/>
      <c r="E656" s="108"/>
      <c r="F656" s="108"/>
      <c r="G656" s="108"/>
      <c r="H656" s="108"/>
      <c r="I656" s="108"/>
      <c r="J656" s="108"/>
      <c r="K656" s="108"/>
      <c r="L656" s="293"/>
      <c r="M656" s="290"/>
    </row>
    <row r="657" spans="1:13" x14ac:dyDescent="0.2">
      <c r="A657" s="257"/>
      <c r="B657" s="289"/>
      <c r="C657" s="57"/>
      <c r="D657" s="108"/>
      <c r="E657" s="108"/>
      <c r="F657" s="108"/>
      <c r="G657" s="108"/>
      <c r="H657" s="108"/>
      <c r="I657" s="108"/>
      <c r="J657" s="108"/>
      <c r="K657" s="108"/>
      <c r="L657" s="293"/>
      <c r="M657" s="290"/>
    </row>
    <row r="658" spans="1:13" x14ac:dyDescent="0.2">
      <c r="A658" s="257"/>
      <c r="B658" s="289"/>
      <c r="C658" s="57"/>
      <c r="D658" s="108"/>
      <c r="E658" s="108"/>
      <c r="F658" s="108"/>
      <c r="G658" s="108"/>
      <c r="H658" s="108"/>
      <c r="I658" s="108"/>
      <c r="J658" s="108"/>
      <c r="K658" s="108"/>
      <c r="L658" s="293"/>
      <c r="M658" s="290"/>
    </row>
    <row r="659" spans="1:13" x14ac:dyDescent="0.2">
      <c r="A659" s="257"/>
      <c r="B659" s="289"/>
      <c r="C659" s="57"/>
      <c r="D659" s="108"/>
      <c r="E659" s="108"/>
      <c r="F659" s="108"/>
      <c r="G659" s="108"/>
      <c r="H659" s="108"/>
      <c r="I659" s="108"/>
      <c r="J659" s="108"/>
      <c r="K659" s="108"/>
      <c r="L659" s="293"/>
      <c r="M659" s="290"/>
    </row>
    <row r="660" spans="1:13" x14ac:dyDescent="0.2">
      <c r="A660" s="257"/>
      <c r="B660" s="289"/>
      <c r="C660" s="57"/>
      <c r="D660" s="108"/>
      <c r="E660" s="108"/>
      <c r="F660" s="108"/>
      <c r="G660" s="108"/>
      <c r="H660" s="108"/>
      <c r="I660" s="108"/>
      <c r="J660" s="108"/>
      <c r="K660" s="108"/>
      <c r="L660" s="293"/>
      <c r="M660" s="290"/>
    </row>
    <row r="661" spans="1:13" x14ac:dyDescent="0.2">
      <c r="A661" s="257"/>
      <c r="B661" s="289"/>
      <c r="C661" s="57"/>
      <c r="D661" s="108"/>
      <c r="E661" s="108"/>
      <c r="F661" s="108"/>
      <c r="G661" s="108"/>
      <c r="H661" s="108"/>
      <c r="I661" s="108"/>
      <c r="J661" s="108"/>
      <c r="K661" s="108"/>
      <c r="L661" s="293"/>
      <c r="M661" s="290"/>
    </row>
    <row r="662" spans="1:13" x14ac:dyDescent="0.2">
      <c r="A662" s="257"/>
      <c r="B662" s="289"/>
      <c r="C662" s="57"/>
      <c r="D662" s="108"/>
      <c r="E662" s="108"/>
      <c r="F662" s="108"/>
      <c r="G662" s="108"/>
      <c r="H662" s="108"/>
      <c r="I662" s="108"/>
      <c r="J662" s="108"/>
      <c r="K662" s="108"/>
      <c r="L662" s="293"/>
      <c r="M662" s="290"/>
    </row>
    <row r="663" spans="1:13" x14ac:dyDescent="0.2">
      <c r="A663" s="257"/>
      <c r="B663" s="289"/>
      <c r="C663" s="57"/>
      <c r="D663" s="108"/>
      <c r="E663" s="108"/>
      <c r="F663" s="108"/>
      <c r="G663" s="108"/>
      <c r="H663" s="108"/>
      <c r="I663" s="108"/>
      <c r="J663" s="108"/>
      <c r="K663" s="108"/>
      <c r="L663" s="293"/>
      <c r="M663" s="290"/>
    </row>
    <row r="664" spans="1:13" x14ac:dyDescent="0.2">
      <c r="A664" s="257"/>
      <c r="B664" s="289"/>
      <c r="C664" s="57"/>
      <c r="D664" s="108"/>
      <c r="E664" s="108"/>
      <c r="F664" s="108"/>
      <c r="G664" s="108"/>
      <c r="H664" s="108"/>
      <c r="I664" s="108"/>
      <c r="J664" s="108"/>
      <c r="K664" s="108"/>
      <c r="L664" s="293"/>
      <c r="M664" s="290"/>
    </row>
    <row r="665" spans="1:13" x14ac:dyDescent="0.2">
      <c r="A665" s="257"/>
      <c r="B665" s="289"/>
      <c r="C665" s="57"/>
      <c r="D665" s="108"/>
      <c r="E665" s="108"/>
      <c r="F665" s="108"/>
      <c r="G665" s="108"/>
      <c r="H665" s="108"/>
      <c r="I665" s="108"/>
      <c r="J665" s="108"/>
      <c r="K665" s="108"/>
      <c r="L665" s="293"/>
      <c r="M665" s="290"/>
    </row>
    <row r="666" spans="1:13" x14ac:dyDescent="0.2">
      <c r="A666" s="257"/>
      <c r="B666" s="289"/>
      <c r="C666" s="57"/>
      <c r="D666" s="108"/>
      <c r="E666" s="108"/>
      <c r="F666" s="108"/>
      <c r="G666" s="108"/>
      <c r="H666" s="108"/>
      <c r="I666" s="108"/>
      <c r="J666" s="108"/>
      <c r="K666" s="108"/>
      <c r="L666" s="293"/>
      <c r="M666" s="290"/>
    </row>
    <row r="667" spans="1:13" x14ac:dyDescent="0.2">
      <c r="A667" s="257"/>
      <c r="B667" s="289"/>
      <c r="C667" s="57"/>
      <c r="D667" s="108"/>
      <c r="E667" s="108"/>
      <c r="F667" s="108"/>
      <c r="G667" s="108"/>
      <c r="H667" s="108"/>
      <c r="I667" s="108"/>
      <c r="J667" s="108"/>
      <c r="K667" s="108"/>
      <c r="L667" s="293"/>
      <c r="M667" s="290"/>
    </row>
    <row r="668" spans="1:13" x14ac:dyDescent="0.2">
      <c r="A668" s="257"/>
      <c r="B668" s="289"/>
      <c r="C668" s="57"/>
      <c r="D668" s="108"/>
      <c r="E668" s="108"/>
      <c r="F668" s="108"/>
      <c r="G668" s="108"/>
      <c r="H668" s="108"/>
      <c r="I668" s="108"/>
      <c r="J668" s="108"/>
      <c r="K668" s="108"/>
      <c r="L668" s="293"/>
      <c r="M668" s="290"/>
    </row>
    <row r="669" spans="1:13" x14ac:dyDescent="0.2">
      <c r="A669" s="257"/>
      <c r="B669" s="289"/>
      <c r="C669" s="57"/>
      <c r="D669" s="108"/>
      <c r="E669" s="108"/>
      <c r="F669" s="108"/>
      <c r="G669" s="108"/>
      <c r="H669" s="108"/>
      <c r="I669" s="108"/>
      <c r="J669" s="108"/>
      <c r="K669" s="108"/>
      <c r="L669" s="293"/>
      <c r="M669" s="290"/>
    </row>
    <row r="670" spans="1:13" x14ac:dyDescent="0.2">
      <c r="A670" s="257"/>
      <c r="B670" s="289"/>
      <c r="C670" s="57"/>
      <c r="D670" s="108"/>
      <c r="E670" s="108"/>
      <c r="F670" s="108"/>
      <c r="G670" s="108"/>
      <c r="H670" s="108"/>
      <c r="I670" s="108"/>
      <c r="J670" s="108"/>
      <c r="K670" s="108"/>
      <c r="L670" s="293"/>
      <c r="M670" s="290"/>
    </row>
    <row r="671" spans="1:13" x14ac:dyDescent="0.2">
      <c r="A671" s="257"/>
      <c r="B671" s="289"/>
      <c r="C671" s="57"/>
      <c r="D671" s="108"/>
      <c r="E671" s="108"/>
      <c r="F671" s="108"/>
      <c r="G671" s="108"/>
      <c r="H671" s="108"/>
      <c r="I671" s="108"/>
      <c r="J671" s="108"/>
      <c r="K671" s="108"/>
      <c r="L671" s="293"/>
      <c r="M671" s="290"/>
    </row>
    <row r="672" spans="1:13" x14ac:dyDescent="0.2">
      <c r="A672" s="257"/>
      <c r="B672" s="289"/>
      <c r="C672" s="57"/>
      <c r="D672" s="108"/>
      <c r="E672" s="108"/>
      <c r="F672" s="108"/>
      <c r="G672" s="108"/>
      <c r="H672" s="108"/>
      <c r="I672" s="108"/>
      <c r="J672" s="108"/>
      <c r="K672" s="108"/>
      <c r="L672" s="293"/>
      <c r="M672" s="290"/>
    </row>
    <row r="673" spans="1:13" x14ac:dyDescent="0.2">
      <c r="A673" s="257"/>
      <c r="B673" s="289"/>
      <c r="C673" s="57"/>
      <c r="D673" s="108"/>
      <c r="E673" s="108"/>
      <c r="F673" s="108"/>
      <c r="G673" s="108"/>
      <c r="H673" s="108"/>
      <c r="I673" s="108"/>
      <c r="J673" s="108"/>
      <c r="K673" s="108"/>
      <c r="L673" s="293"/>
      <c r="M673" s="290"/>
    </row>
    <row r="674" spans="1:13" x14ac:dyDescent="0.2">
      <c r="A674" s="257"/>
      <c r="B674" s="289"/>
      <c r="C674" s="57"/>
      <c r="D674" s="108"/>
      <c r="E674" s="108"/>
      <c r="F674" s="108"/>
      <c r="G674" s="108"/>
      <c r="H674" s="108"/>
      <c r="I674" s="108"/>
      <c r="J674" s="108"/>
      <c r="K674" s="108"/>
      <c r="L674" s="293"/>
      <c r="M674" s="290"/>
    </row>
    <row r="675" spans="1:13" x14ac:dyDescent="0.2">
      <c r="A675" s="257"/>
      <c r="B675" s="289"/>
      <c r="C675" s="57"/>
      <c r="D675" s="108"/>
      <c r="E675" s="108"/>
      <c r="F675" s="108"/>
      <c r="G675" s="108"/>
      <c r="H675" s="108"/>
      <c r="I675" s="108"/>
      <c r="J675" s="108"/>
      <c r="K675" s="108"/>
      <c r="L675" s="293"/>
      <c r="M675" s="290"/>
    </row>
    <row r="676" spans="1:13" x14ac:dyDescent="0.2">
      <c r="A676" s="257"/>
      <c r="B676" s="289"/>
      <c r="C676" s="57"/>
      <c r="D676" s="108"/>
      <c r="E676" s="108"/>
      <c r="F676" s="108"/>
      <c r="G676" s="108"/>
      <c r="H676" s="108"/>
      <c r="I676" s="108"/>
      <c r="J676" s="108"/>
      <c r="K676" s="108"/>
      <c r="L676" s="293"/>
      <c r="M676" s="290"/>
    </row>
    <row r="677" spans="1:13" x14ac:dyDescent="0.2">
      <c r="A677" s="257"/>
      <c r="B677" s="289"/>
      <c r="C677" s="57"/>
      <c r="D677" s="108"/>
      <c r="E677" s="108"/>
      <c r="F677" s="108"/>
      <c r="G677" s="108"/>
      <c r="H677" s="108"/>
      <c r="I677" s="108"/>
      <c r="J677" s="108"/>
      <c r="K677" s="108"/>
      <c r="L677" s="293"/>
      <c r="M677" s="290"/>
    </row>
    <row r="678" spans="1:13" x14ac:dyDescent="0.2">
      <c r="A678" s="257"/>
      <c r="B678" s="289"/>
      <c r="C678" s="57"/>
      <c r="D678" s="108"/>
      <c r="E678" s="108"/>
      <c r="F678" s="108"/>
      <c r="G678" s="108"/>
      <c r="H678" s="108"/>
      <c r="I678" s="108"/>
      <c r="J678" s="108"/>
      <c r="K678" s="108"/>
      <c r="L678" s="293"/>
      <c r="M678" s="290"/>
    </row>
    <row r="679" spans="1:13" x14ac:dyDescent="0.2">
      <c r="A679" s="257"/>
      <c r="B679" s="289"/>
      <c r="C679" s="57"/>
      <c r="D679" s="108"/>
      <c r="E679" s="108"/>
      <c r="F679" s="108"/>
      <c r="G679" s="108"/>
      <c r="H679" s="108"/>
      <c r="I679" s="108"/>
      <c r="J679" s="108"/>
      <c r="K679" s="108"/>
      <c r="L679" s="293"/>
      <c r="M679" s="290"/>
    </row>
    <row r="680" spans="1:13" x14ac:dyDescent="0.2">
      <c r="A680" s="257"/>
      <c r="B680" s="289"/>
      <c r="C680" s="57"/>
      <c r="D680" s="108"/>
      <c r="E680" s="108"/>
      <c r="F680" s="108"/>
      <c r="G680" s="108"/>
      <c r="H680" s="108"/>
      <c r="I680" s="108"/>
      <c r="J680" s="108"/>
      <c r="K680" s="108"/>
      <c r="L680" s="293"/>
      <c r="M680" s="290"/>
    </row>
    <row r="681" spans="1:13" x14ac:dyDescent="0.2">
      <c r="A681" s="257"/>
      <c r="B681" s="289"/>
      <c r="C681" s="57"/>
      <c r="D681" s="108"/>
      <c r="E681" s="108"/>
      <c r="F681" s="108"/>
      <c r="G681" s="108"/>
      <c r="H681" s="108"/>
      <c r="I681" s="108"/>
      <c r="J681" s="108"/>
      <c r="K681" s="108"/>
      <c r="L681" s="293"/>
      <c r="M681" s="290"/>
    </row>
    <row r="682" spans="1:13" x14ac:dyDescent="0.2">
      <c r="A682" s="257"/>
      <c r="B682" s="289"/>
      <c r="C682" s="57"/>
      <c r="D682" s="108"/>
      <c r="E682" s="108"/>
      <c r="F682" s="108"/>
      <c r="G682" s="108"/>
      <c r="H682" s="108"/>
      <c r="I682" s="108"/>
      <c r="J682" s="108"/>
      <c r="K682" s="108"/>
      <c r="L682" s="293"/>
      <c r="M682" s="290"/>
    </row>
    <row r="683" spans="1:13" x14ac:dyDescent="0.2">
      <c r="A683" s="257"/>
      <c r="B683" s="289"/>
      <c r="C683" s="57"/>
      <c r="D683" s="108"/>
      <c r="E683" s="108"/>
      <c r="F683" s="108"/>
      <c r="G683" s="108"/>
      <c r="H683" s="108"/>
      <c r="I683" s="108"/>
      <c r="J683" s="108"/>
      <c r="K683" s="108"/>
      <c r="L683" s="293"/>
      <c r="M683" s="290"/>
    </row>
    <row r="684" spans="1:13" x14ac:dyDescent="0.2">
      <c r="A684" s="257"/>
      <c r="B684" s="289"/>
      <c r="C684" s="57"/>
      <c r="D684" s="108"/>
      <c r="E684" s="108"/>
      <c r="F684" s="108"/>
      <c r="G684" s="108"/>
      <c r="H684" s="108"/>
      <c r="I684" s="108"/>
      <c r="J684" s="108"/>
      <c r="K684" s="108"/>
      <c r="L684" s="293"/>
      <c r="M684" s="290"/>
    </row>
    <row r="685" spans="1:13" x14ac:dyDescent="0.2">
      <c r="A685" s="257"/>
      <c r="B685" s="289"/>
      <c r="C685" s="57"/>
      <c r="D685" s="108"/>
      <c r="E685" s="108"/>
      <c r="F685" s="108"/>
      <c r="G685" s="108"/>
      <c r="H685" s="108"/>
      <c r="I685" s="108"/>
      <c r="J685" s="108"/>
      <c r="K685" s="108"/>
      <c r="L685" s="293"/>
      <c r="M685" s="290"/>
    </row>
    <row r="686" spans="1:13" x14ac:dyDescent="0.2">
      <c r="A686" s="257"/>
      <c r="B686" s="289"/>
      <c r="C686" s="57"/>
      <c r="D686" s="108"/>
      <c r="E686" s="108"/>
      <c r="F686" s="108"/>
      <c r="G686" s="108"/>
      <c r="H686" s="108"/>
      <c r="I686" s="108"/>
      <c r="J686" s="108"/>
      <c r="K686" s="108"/>
      <c r="L686" s="293"/>
      <c r="M686" s="290"/>
    </row>
    <row r="687" spans="1:13" x14ac:dyDescent="0.2">
      <c r="A687" s="257"/>
      <c r="B687" s="289"/>
      <c r="C687" s="57"/>
      <c r="D687" s="108"/>
      <c r="E687" s="108"/>
      <c r="F687" s="108"/>
      <c r="G687" s="108"/>
      <c r="H687" s="108"/>
      <c r="I687" s="108"/>
      <c r="J687" s="108"/>
      <c r="K687" s="108"/>
      <c r="L687" s="293"/>
      <c r="M687" s="290"/>
    </row>
    <row r="688" spans="1:13" x14ac:dyDescent="0.2">
      <c r="A688" s="257"/>
      <c r="B688" s="289"/>
      <c r="C688" s="57"/>
      <c r="D688" s="108"/>
      <c r="E688" s="108"/>
      <c r="F688" s="108"/>
      <c r="G688" s="108"/>
      <c r="H688" s="108"/>
      <c r="I688" s="108"/>
      <c r="J688" s="108"/>
      <c r="K688" s="108"/>
      <c r="L688" s="293"/>
      <c r="M688" s="290"/>
    </row>
    <row r="689" spans="1:13" x14ac:dyDescent="0.2">
      <c r="A689" s="257"/>
      <c r="B689" s="289"/>
      <c r="C689" s="57"/>
      <c r="D689" s="108"/>
      <c r="E689" s="108"/>
      <c r="F689" s="108"/>
      <c r="G689" s="108"/>
      <c r="H689" s="108"/>
      <c r="I689" s="108"/>
      <c r="J689" s="108"/>
      <c r="K689" s="108"/>
      <c r="L689" s="293"/>
      <c r="M689" s="290"/>
    </row>
    <row r="690" spans="1:13" x14ac:dyDescent="0.2">
      <c r="A690" s="257"/>
      <c r="B690" s="289"/>
      <c r="C690" s="57"/>
      <c r="D690" s="108"/>
      <c r="E690" s="108"/>
      <c r="F690" s="108"/>
      <c r="G690" s="108"/>
      <c r="H690" s="108"/>
      <c r="I690" s="108"/>
      <c r="J690" s="108"/>
      <c r="K690" s="108"/>
      <c r="L690" s="293"/>
      <c r="M690" s="290"/>
    </row>
    <row r="691" spans="1:13" x14ac:dyDescent="0.2">
      <c r="A691" s="257"/>
      <c r="B691" s="289"/>
      <c r="C691" s="57"/>
      <c r="D691" s="108"/>
      <c r="E691" s="108"/>
      <c r="F691" s="108"/>
      <c r="G691" s="108"/>
      <c r="H691" s="108"/>
      <c r="I691" s="108"/>
      <c r="J691" s="108"/>
      <c r="K691" s="108"/>
      <c r="L691" s="293"/>
      <c r="M691" s="290"/>
    </row>
    <row r="692" spans="1:13" x14ac:dyDescent="0.2">
      <c r="A692" s="257"/>
      <c r="B692" s="289"/>
      <c r="C692" s="57"/>
      <c r="D692" s="108"/>
      <c r="E692" s="108"/>
      <c r="F692" s="108"/>
      <c r="G692" s="108"/>
      <c r="H692" s="108"/>
      <c r="I692" s="108"/>
      <c r="J692" s="108"/>
      <c r="K692" s="108"/>
      <c r="L692" s="293"/>
      <c r="M692" s="290"/>
    </row>
    <row r="693" spans="1:13" x14ac:dyDescent="0.2">
      <c r="A693" s="257"/>
      <c r="B693" s="289"/>
      <c r="C693" s="57"/>
      <c r="D693" s="108"/>
      <c r="E693" s="108"/>
      <c r="F693" s="108"/>
      <c r="G693" s="108"/>
      <c r="H693" s="108"/>
      <c r="I693" s="108"/>
      <c r="J693" s="108"/>
      <c r="K693" s="108"/>
      <c r="L693" s="293"/>
      <c r="M693" s="290"/>
    </row>
    <row r="694" spans="1:13" x14ac:dyDescent="0.2">
      <c r="A694" s="257"/>
      <c r="B694" s="289"/>
      <c r="C694" s="57"/>
      <c r="D694" s="108"/>
      <c r="E694" s="108"/>
      <c r="F694" s="108"/>
      <c r="G694" s="108"/>
      <c r="H694" s="108"/>
      <c r="I694" s="108"/>
      <c r="J694" s="108"/>
      <c r="K694" s="108"/>
      <c r="L694" s="293"/>
      <c r="M694" s="290"/>
    </row>
    <row r="695" spans="1:13" x14ac:dyDescent="0.2">
      <c r="A695" s="257"/>
      <c r="B695" s="289"/>
      <c r="C695" s="57"/>
      <c r="D695" s="108"/>
      <c r="E695" s="108"/>
      <c r="F695" s="108"/>
      <c r="G695" s="108"/>
      <c r="H695" s="108"/>
      <c r="I695" s="108"/>
      <c r="J695" s="108"/>
      <c r="K695" s="108"/>
      <c r="L695" s="293"/>
      <c r="M695" s="290"/>
    </row>
    <row r="696" spans="1:13" x14ac:dyDescent="0.2">
      <c r="A696" s="257"/>
      <c r="B696" s="289"/>
      <c r="C696" s="57"/>
      <c r="D696" s="108"/>
      <c r="E696" s="108"/>
      <c r="F696" s="108"/>
      <c r="G696" s="108"/>
      <c r="H696" s="108"/>
      <c r="I696" s="108"/>
      <c r="J696" s="108"/>
      <c r="K696" s="108"/>
      <c r="L696" s="293"/>
      <c r="M696" s="290"/>
    </row>
    <row r="697" spans="1:13" x14ac:dyDescent="0.2">
      <c r="A697" s="257"/>
      <c r="B697" s="289"/>
      <c r="C697" s="57"/>
      <c r="D697" s="108"/>
      <c r="E697" s="108"/>
      <c r="F697" s="108"/>
      <c r="G697" s="108"/>
      <c r="H697" s="108"/>
      <c r="I697" s="108"/>
      <c r="J697" s="108"/>
      <c r="K697" s="108"/>
      <c r="L697" s="293"/>
      <c r="M697" s="290"/>
    </row>
    <row r="698" spans="1:13" x14ac:dyDescent="0.2">
      <c r="A698" s="257"/>
      <c r="B698" s="289"/>
      <c r="C698" s="57"/>
      <c r="D698" s="108"/>
      <c r="E698" s="108"/>
      <c r="F698" s="108"/>
      <c r="G698" s="108"/>
      <c r="H698" s="108"/>
      <c r="I698" s="108"/>
      <c r="J698" s="108"/>
      <c r="K698" s="108"/>
      <c r="L698" s="293"/>
      <c r="M698" s="290"/>
    </row>
    <row r="699" spans="1:13" x14ac:dyDescent="0.2">
      <c r="A699" s="257"/>
      <c r="B699" s="289"/>
      <c r="C699" s="57"/>
      <c r="D699" s="108"/>
      <c r="E699" s="108"/>
      <c r="F699" s="108"/>
      <c r="G699" s="108"/>
      <c r="H699" s="108"/>
      <c r="I699" s="108"/>
      <c r="J699" s="108"/>
      <c r="K699" s="108"/>
      <c r="L699" s="293"/>
      <c r="M699" s="290"/>
    </row>
    <row r="700" spans="1:13" x14ac:dyDescent="0.2">
      <c r="A700" s="257"/>
      <c r="B700" s="289"/>
      <c r="C700" s="57"/>
      <c r="D700" s="108"/>
      <c r="E700" s="108"/>
      <c r="F700" s="108"/>
      <c r="G700" s="108"/>
      <c r="H700" s="108"/>
      <c r="I700" s="108"/>
      <c r="J700" s="108"/>
      <c r="K700" s="108"/>
      <c r="L700" s="293"/>
      <c r="M700" s="290"/>
    </row>
    <row r="701" spans="1:13" x14ac:dyDescent="0.2">
      <c r="A701" s="257"/>
      <c r="B701" s="289"/>
      <c r="C701" s="57"/>
      <c r="D701" s="108"/>
      <c r="E701" s="108"/>
      <c r="F701" s="108"/>
      <c r="G701" s="108"/>
      <c r="H701" s="108"/>
      <c r="I701" s="108"/>
      <c r="J701" s="108"/>
      <c r="K701" s="108"/>
      <c r="L701" s="293"/>
      <c r="M701" s="290"/>
    </row>
    <row r="702" spans="1:13" x14ac:dyDescent="0.2">
      <c r="A702" s="257"/>
      <c r="B702" s="289"/>
      <c r="C702" s="57"/>
      <c r="D702" s="108"/>
      <c r="E702" s="108"/>
      <c r="F702" s="108"/>
      <c r="G702" s="108"/>
      <c r="H702" s="108"/>
      <c r="I702" s="108"/>
      <c r="J702" s="108"/>
      <c r="K702" s="108"/>
      <c r="L702" s="293"/>
      <c r="M702" s="290"/>
    </row>
    <row r="703" spans="1:13" x14ac:dyDescent="0.2">
      <c r="A703" s="257"/>
      <c r="B703" s="289"/>
      <c r="C703" s="57"/>
      <c r="D703" s="108"/>
      <c r="E703" s="108"/>
      <c r="F703" s="108"/>
      <c r="G703" s="108"/>
      <c r="H703" s="108"/>
      <c r="I703" s="108"/>
      <c r="J703" s="108"/>
      <c r="K703" s="108"/>
      <c r="L703" s="293"/>
      <c r="M703" s="290"/>
    </row>
    <row r="704" spans="1:13" x14ac:dyDescent="0.2">
      <c r="A704" s="257"/>
      <c r="B704" s="289"/>
      <c r="C704" s="57"/>
      <c r="D704" s="108"/>
      <c r="E704" s="108"/>
      <c r="F704" s="108"/>
      <c r="G704" s="108"/>
      <c r="H704" s="108"/>
      <c r="I704" s="108"/>
      <c r="J704" s="108"/>
      <c r="K704" s="108"/>
      <c r="L704" s="293"/>
      <c r="M704" s="290"/>
    </row>
    <row r="705" spans="1:13" x14ac:dyDescent="0.2">
      <c r="A705" s="257"/>
      <c r="B705" s="289"/>
      <c r="C705" s="57"/>
      <c r="D705" s="108"/>
      <c r="E705" s="108"/>
      <c r="F705" s="108"/>
      <c r="G705" s="108"/>
      <c r="H705" s="108"/>
      <c r="I705" s="108"/>
      <c r="J705" s="108"/>
      <c r="K705" s="108"/>
      <c r="L705" s="293"/>
      <c r="M705" s="290"/>
    </row>
    <row r="706" spans="1:13" x14ac:dyDescent="0.2">
      <c r="A706" s="257"/>
      <c r="B706" s="289"/>
      <c r="C706" s="57"/>
      <c r="D706" s="108"/>
      <c r="E706" s="108"/>
      <c r="F706" s="108"/>
      <c r="G706" s="108"/>
      <c r="H706" s="108"/>
      <c r="I706" s="108"/>
      <c r="J706" s="108"/>
      <c r="K706" s="108"/>
      <c r="L706" s="293"/>
      <c r="M706" s="290"/>
    </row>
    <row r="707" spans="1:13" x14ac:dyDescent="0.2">
      <c r="A707" s="257"/>
      <c r="B707" s="289"/>
      <c r="C707" s="57"/>
      <c r="D707" s="108"/>
      <c r="E707" s="108"/>
      <c r="F707" s="108"/>
      <c r="G707" s="108"/>
      <c r="H707" s="108"/>
      <c r="I707" s="108"/>
      <c r="J707" s="108"/>
      <c r="K707" s="108"/>
      <c r="L707" s="293"/>
      <c r="M707" s="290"/>
    </row>
    <row r="708" spans="1:13" x14ac:dyDescent="0.2">
      <c r="A708" s="257"/>
      <c r="B708" s="289"/>
      <c r="C708" s="57"/>
      <c r="D708" s="108"/>
      <c r="E708" s="108"/>
      <c r="F708" s="108"/>
      <c r="G708" s="108"/>
      <c r="H708" s="108"/>
      <c r="I708" s="108"/>
      <c r="J708" s="108"/>
      <c r="K708" s="108"/>
      <c r="L708" s="293"/>
      <c r="M708" s="290"/>
    </row>
    <row r="709" spans="1:13" x14ac:dyDescent="0.2">
      <c r="A709" s="257"/>
      <c r="B709" s="289"/>
      <c r="C709" s="57"/>
      <c r="D709" s="108"/>
      <c r="E709" s="108"/>
      <c r="F709" s="108"/>
      <c r="G709" s="108"/>
      <c r="H709" s="108"/>
      <c r="I709" s="108"/>
      <c r="J709" s="108"/>
      <c r="K709" s="108"/>
      <c r="L709" s="293"/>
      <c r="M709" s="290"/>
    </row>
    <row r="710" spans="1:13" x14ac:dyDescent="0.2">
      <c r="A710" s="257"/>
      <c r="B710" s="289"/>
      <c r="C710" s="57"/>
      <c r="D710" s="108"/>
      <c r="E710" s="108"/>
      <c r="F710" s="108"/>
      <c r="G710" s="108"/>
      <c r="H710" s="108"/>
      <c r="I710" s="108"/>
      <c r="J710" s="108"/>
      <c r="K710" s="108"/>
      <c r="L710" s="293"/>
      <c r="M710" s="290"/>
    </row>
    <row r="711" spans="1:13" x14ac:dyDescent="0.2">
      <c r="A711" s="257"/>
      <c r="B711" s="289"/>
      <c r="C711" s="57"/>
      <c r="D711" s="108"/>
      <c r="E711" s="108"/>
      <c r="F711" s="108"/>
      <c r="G711" s="108"/>
      <c r="H711" s="108"/>
      <c r="I711" s="108"/>
      <c r="J711" s="108"/>
      <c r="K711" s="108"/>
      <c r="L711" s="293"/>
      <c r="M711" s="290"/>
    </row>
    <row r="712" spans="1:13" x14ac:dyDescent="0.2">
      <c r="A712" s="257"/>
      <c r="B712" s="289"/>
      <c r="C712" s="57"/>
      <c r="D712" s="108"/>
      <c r="E712" s="108"/>
      <c r="F712" s="108"/>
      <c r="G712" s="108"/>
      <c r="H712" s="108"/>
      <c r="I712" s="108"/>
      <c r="J712" s="108"/>
      <c r="K712" s="108"/>
      <c r="L712" s="293"/>
      <c r="M712" s="290"/>
    </row>
    <row r="713" spans="1:13" x14ac:dyDescent="0.2">
      <c r="A713" s="257"/>
      <c r="B713" s="289"/>
      <c r="C713" s="57"/>
      <c r="D713" s="108"/>
      <c r="E713" s="108"/>
      <c r="F713" s="108"/>
      <c r="G713" s="108"/>
      <c r="H713" s="108"/>
      <c r="I713" s="108"/>
      <c r="J713" s="108"/>
      <c r="K713" s="108"/>
      <c r="L713" s="293"/>
      <c r="M713" s="290"/>
    </row>
    <row r="714" spans="1:13" x14ac:dyDescent="0.2">
      <c r="A714" s="257"/>
      <c r="B714" s="289"/>
      <c r="C714" s="57"/>
      <c r="D714" s="108"/>
      <c r="E714" s="108"/>
      <c r="F714" s="108"/>
      <c r="G714" s="108"/>
      <c r="H714" s="108"/>
      <c r="I714" s="108"/>
      <c r="J714" s="108"/>
      <c r="K714" s="108"/>
      <c r="L714" s="293"/>
      <c r="M714" s="290"/>
    </row>
    <row r="715" spans="1:13" x14ac:dyDescent="0.2">
      <c r="A715" s="257"/>
      <c r="B715" s="289"/>
      <c r="C715" s="57"/>
      <c r="D715" s="108"/>
      <c r="E715" s="108"/>
      <c r="F715" s="108"/>
      <c r="G715" s="108"/>
      <c r="H715" s="108"/>
      <c r="I715" s="108"/>
      <c r="J715" s="108"/>
      <c r="K715" s="108"/>
      <c r="L715" s="293"/>
      <c r="M715" s="290"/>
    </row>
    <row r="716" spans="1:13" x14ac:dyDescent="0.2">
      <c r="A716" s="257"/>
      <c r="B716" s="289"/>
      <c r="C716" s="57"/>
      <c r="D716" s="108"/>
      <c r="E716" s="108"/>
      <c r="F716" s="108"/>
      <c r="G716" s="108"/>
      <c r="H716" s="108"/>
      <c r="I716" s="108"/>
      <c r="J716" s="108"/>
      <c r="K716" s="108"/>
      <c r="L716" s="293"/>
      <c r="M716" s="290"/>
    </row>
    <row r="717" spans="1:13" x14ac:dyDescent="0.2">
      <c r="A717" s="257"/>
      <c r="B717" s="289"/>
      <c r="C717" s="57"/>
      <c r="D717" s="108"/>
      <c r="E717" s="108"/>
      <c r="F717" s="108"/>
      <c r="G717" s="108"/>
      <c r="H717" s="108"/>
      <c r="I717" s="108"/>
      <c r="J717" s="108"/>
      <c r="K717" s="108"/>
      <c r="L717" s="293"/>
      <c r="M717" s="290"/>
    </row>
    <row r="718" spans="1:13" x14ac:dyDescent="0.2">
      <c r="A718" s="257"/>
      <c r="B718" s="289"/>
      <c r="C718" s="57"/>
      <c r="D718" s="108"/>
      <c r="E718" s="108"/>
      <c r="F718" s="108"/>
      <c r="G718" s="108"/>
      <c r="H718" s="108"/>
      <c r="I718" s="108"/>
      <c r="J718" s="108"/>
      <c r="K718" s="108"/>
      <c r="L718" s="293"/>
      <c r="M718" s="290"/>
    </row>
    <row r="719" spans="1:13" x14ac:dyDescent="0.2">
      <c r="A719" s="257"/>
      <c r="B719" s="289"/>
      <c r="C719" s="57"/>
      <c r="D719" s="108"/>
      <c r="E719" s="108"/>
      <c r="F719" s="108"/>
      <c r="G719" s="108"/>
      <c r="H719" s="108"/>
      <c r="I719" s="108"/>
      <c r="J719" s="108"/>
      <c r="K719" s="108"/>
      <c r="L719" s="293"/>
      <c r="M719" s="290"/>
    </row>
    <row r="720" spans="1:13" x14ac:dyDescent="0.2">
      <c r="A720" s="257"/>
      <c r="B720" s="289"/>
      <c r="C720" s="57"/>
      <c r="D720" s="108"/>
      <c r="E720" s="108"/>
      <c r="F720" s="108"/>
      <c r="G720" s="108"/>
      <c r="H720" s="108"/>
      <c r="I720" s="108"/>
      <c r="J720" s="108"/>
      <c r="K720" s="108"/>
      <c r="L720" s="293"/>
      <c r="M720" s="290"/>
    </row>
    <row r="721" spans="1:13" x14ac:dyDescent="0.2">
      <c r="A721" s="257"/>
      <c r="B721" s="289"/>
      <c r="C721" s="57"/>
      <c r="D721" s="108"/>
      <c r="E721" s="108"/>
      <c r="F721" s="108"/>
      <c r="G721" s="108"/>
      <c r="H721" s="108"/>
      <c r="I721" s="108"/>
      <c r="J721" s="108"/>
      <c r="K721" s="108"/>
      <c r="L721" s="293"/>
      <c r="M721" s="290"/>
    </row>
    <row r="722" spans="1:13" x14ac:dyDescent="0.2">
      <c r="A722" s="257"/>
      <c r="B722" s="289"/>
      <c r="C722" s="57"/>
      <c r="D722" s="108"/>
      <c r="E722" s="108"/>
      <c r="F722" s="108"/>
      <c r="G722" s="108"/>
      <c r="H722" s="108"/>
      <c r="I722" s="108"/>
      <c r="J722" s="108"/>
      <c r="K722" s="108"/>
      <c r="L722" s="293"/>
      <c r="M722" s="290"/>
    </row>
    <row r="723" spans="1:13" x14ac:dyDescent="0.2">
      <c r="A723" s="257"/>
      <c r="B723" s="289"/>
      <c r="C723" s="57"/>
      <c r="D723" s="108"/>
      <c r="E723" s="108"/>
      <c r="F723" s="108"/>
      <c r="G723" s="108"/>
      <c r="H723" s="108"/>
      <c r="I723" s="108"/>
      <c r="J723" s="108"/>
      <c r="K723" s="108"/>
      <c r="L723" s="293"/>
      <c r="M723" s="290"/>
    </row>
    <row r="724" spans="1:13" x14ac:dyDescent="0.2">
      <c r="A724" s="257"/>
      <c r="B724" s="289"/>
      <c r="C724" s="57"/>
      <c r="D724" s="108"/>
      <c r="E724" s="108"/>
      <c r="F724" s="108"/>
      <c r="G724" s="108"/>
      <c r="H724" s="108"/>
      <c r="I724" s="108"/>
      <c r="J724" s="108"/>
      <c r="K724" s="108"/>
      <c r="L724" s="293"/>
      <c r="M724" s="290"/>
    </row>
    <row r="725" spans="1:13" x14ac:dyDescent="0.2">
      <c r="A725" s="257"/>
      <c r="B725" s="289"/>
      <c r="C725" s="57"/>
      <c r="D725" s="108"/>
      <c r="E725" s="108"/>
      <c r="F725" s="108"/>
      <c r="G725" s="108"/>
      <c r="H725" s="108"/>
      <c r="I725" s="108"/>
      <c r="J725" s="108"/>
      <c r="K725" s="108"/>
      <c r="L725" s="293"/>
      <c r="M725" s="290"/>
    </row>
    <row r="726" spans="1:13" x14ac:dyDescent="0.2">
      <c r="A726" s="257"/>
      <c r="B726" s="289"/>
      <c r="C726" s="57"/>
      <c r="D726" s="108"/>
      <c r="E726" s="108"/>
      <c r="F726" s="108"/>
      <c r="G726" s="108"/>
      <c r="H726" s="108"/>
      <c r="I726" s="108"/>
      <c r="J726" s="108"/>
      <c r="K726" s="108"/>
      <c r="L726" s="293"/>
      <c r="M726" s="290"/>
    </row>
    <row r="727" spans="1:13" x14ac:dyDescent="0.2">
      <c r="A727" s="257"/>
      <c r="B727" s="289"/>
      <c r="C727" s="57"/>
      <c r="D727" s="108"/>
      <c r="E727" s="108"/>
      <c r="F727" s="108"/>
      <c r="G727" s="108"/>
      <c r="H727" s="108"/>
      <c r="I727" s="108"/>
      <c r="J727" s="108"/>
      <c r="K727" s="108"/>
      <c r="L727" s="293"/>
      <c r="M727" s="290"/>
    </row>
    <row r="728" spans="1:13" x14ac:dyDescent="0.2">
      <c r="A728" s="257"/>
      <c r="B728" s="289"/>
      <c r="C728" s="57"/>
      <c r="D728" s="108"/>
      <c r="E728" s="108"/>
      <c r="F728" s="108"/>
      <c r="G728" s="108"/>
      <c r="H728" s="108"/>
      <c r="I728" s="108"/>
      <c r="J728" s="108"/>
      <c r="K728" s="108"/>
      <c r="L728" s="293"/>
      <c r="M728" s="290"/>
    </row>
    <row r="729" spans="1:13" x14ac:dyDescent="0.2">
      <c r="A729" s="257"/>
      <c r="B729" s="289"/>
      <c r="C729" s="57"/>
      <c r="D729" s="108"/>
      <c r="E729" s="108"/>
      <c r="F729" s="108"/>
      <c r="G729" s="108"/>
      <c r="H729" s="108"/>
      <c r="I729" s="108"/>
      <c r="J729" s="108"/>
      <c r="K729" s="108"/>
      <c r="L729" s="293"/>
      <c r="M729" s="290"/>
    </row>
    <row r="730" spans="1:13" x14ac:dyDescent="0.2">
      <c r="A730" s="257"/>
      <c r="B730" s="289"/>
      <c r="C730" s="57"/>
      <c r="D730" s="108"/>
      <c r="E730" s="108"/>
      <c r="F730" s="108"/>
      <c r="G730" s="108"/>
      <c r="H730" s="108"/>
      <c r="I730" s="108"/>
      <c r="J730" s="108"/>
      <c r="K730" s="108"/>
      <c r="L730" s="293"/>
      <c r="M730" s="290"/>
    </row>
    <row r="731" spans="1:13" x14ac:dyDescent="0.2">
      <c r="A731" s="257"/>
      <c r="B731" s="289"/>
      <c r="C731" s="57"/>
      <c r="D731" s="108"/>
      <c r="E731" s="108"/>
      <c r="F731" s="108"/>
      <c r="G731" s="108"/>
      <c r="H731" s="108"/>
      <c r="I731" s="108"/>
      <c r="J731" s="108"/>
      <c r="K731" s="108"/>
      <c r="L731" s="293"/>
      <c r="M731" s="290"/>
    </row>
    <row r="732" spans="1:13" x14ac:dyDescent="0.2">
      <c r="A732" s="257"/>
      <c r="B732" s="289"/>
      <c r="C732" s="57"/>
      <c r="D732" s="108"/>
      <c r="E732" s="108"/>
      <c r="F732" s="108"/>
      <c r="G732" s="108"/>
      <c r="H732" s="108"/>
      <c r="I732" s="108"/>
      <c r="J732" s="108"/>
      <c r="K732" s="108"/>
      <c r="L732" s="293"/>
      <c r="M732" s="290"/>
    </row>
    <row r="733" spans="1:13" x14ac:dyDescent="0.2">
      <c r="A733" s="257"/>
      <c r="B733" s="289"/>
      <c r="C733" s="57"/>
      <c r="D733" s="108"/>
      <c r="E733" s="108"/>
      <c r="F733" s="108"/>
      <c r="G733" s="108"/>
      <c r="H733" s="108"/>
      <c r="I733" s="108"/>
      <c r="J733" s="108"/>
      <c r="K733" s="108"/>
      <c r="L733" s="293"/>
      <c r="M733" s="290"/>
    </row>
    <row r="734" spans="1:13" x14ac:dyDescent="0.2">
      <c r="A734" s="257"/>
      <c r="B734" s="289"/>
      <c r="C734" s="57"/>
      <c r="D734" s="108"/>
      <c r="E734" s="108"/>
      <c r="F734" s="108"/>
      <c r="G734" s="108"/>
      <c r="H734" s="108"/>
      <c r="I734" s="108"/>
      <c r="J734" s="108"/>
      <c r="K734" s="108"/>
      <c r="L734" s="293"/>
      <c r="M734" s="290"/>
    </row>
    <row r="735" spans="1:13" x14ac:dyDescent="0.2">
      <c r="A735" s="257"/>
      <c r="B735" s="289"/>
      <c r="C735" s="57"/>
      <c r="D735" s="108"/>
      <c r="E735" s="108"/>
      <c r="F735" s="108"/>
      <c r="G735" s="108"/>
      <c r="H735" s="108"/>
      <c r="I735" s="108"/>
      <c r="J735" s="108"/>
      <c r="K735" s="108"/>
      <c r="L735" s="293"/>
      <c r="M735" s="290"/>
    </row>
    <row r="736" spans="1:13" x14ac:dyDescent="0.2">
      <c r="A736" s="257"/>
      <c r="B736" s="289"/>
      <c r="C736" s="57"/>
      <c r="D736" s="108"/>
      <c r="E736" s="108"/>
      <c r="F736" s="108"/>
      <c r="G736" s="108"/>
      <c r="H736" s="108"/>
      <c r="I736" s="108"/>
      <c r="J736" s="108"/>
      <c r="K736" s="108"/>
      <c r="L736" s="293"/>
      <c r="M736" s="290"/>
    </row>
    <row r="737" spans="1:13" x14ac:dyDescent="0.2">
      <c r="A737" s="257"/>
      <c r="B737" s="289"/>
      <c r="C737" s="57"/>
      <c r="D737" s="108"/>
      <c r="E737" s="108"/>
      <c r="F737" s="108"/>
      <c r="G737" s="108"/>
      <c r="H737" s="108"/>
      <c r="I737" s="108"/>
      <c r="J737" s="108"/>
      <c r="K737" s="108"/>
      <c r="L737" s="293"/>
      <c r="M737" s="290"/>
    </row>
    <row r="738" spans="1:13" x14ac:dyDescent="0.2">
      <c r="A738" s="257"/>
      <c r="B738" s="289"/>
      <c r="C738" s="57"/>
      <c r="D738" s="108"/>
      <c r="E738" s="108"/>
      <c r="F738" s="108"/>
      <c r="G738" s="108"/>
      <c r="H738" s="108"/>
      <c r="I738" s="108"/>
      <c r="J738" s="108"/>
      <c r="K738" s="108"/>
      <c r="L738" s="293"/>
      <c r="M738" s="290"/>
    </row>
    <row r="739" spans="1:13" x14ac:dyDescent="0.2">
      <c r="A739" s="257"/>
      <c r="B739" s="289"/>
      <c r="C739" s="57"/>
      <c r="D739" s="108"/>
      <c r="E739" s="108"/>
      <c r="F739" s="108"/>
      <c r="G739" s="108"/>
      <c r="H739" s="108"/>
      <c r="I739" s="108"/>
      <c r="J739" s="108"/>
      <c r="K739" s="108"/>
      <c r="L739" s="293"/>
      <c r="M739" s="290"/>
    </row>
    <row r="740" spans="1:13" x14ac:dyDescent="0.2">
      <c r="A740" s="257"/>
      <c r="B740" s="289"/>
      <c r="C740" s="57"/>
      <c r="D740" s="108"/>
      <c r="E740" s="108"/>
      <c r="F740" s="108"/>
      <c r="G740" s="108"/>
      <c r="H740" s="108"/>
      <c r="I740" s="108"/>
      <c r="J740" s="108"/>
      <c r="K740" s="108"/>
      <c r="L740" s="293"/>
      <c r="M740" s="290"/>
    </row>
    <row r="741" spans="1:13" x14ac:dyDescent="0.2">
      <c r="A741" s="257"/>
      <c r="B741" s="289"/>
      <c r="C741" s="57"/>
      <c r="D741" s="108"/>
      <c r="E741" s="108"/>
      <c r="F741" s="108"/>
      <c r="G741" s="108"/>
      <c r="H741" s="108"/>
      <c r="I741" s="108"/>
      <c r="J741" s="108"/>
      <c r="K741" s="108"/>
      <c r="L741" s="293"/>
      <c r="M741" s="290"/>
    </row>
    <row r="742" spans="1:13" x14ac:dyDescent="0.2">
      <c r="A742" s="257"/>
      <c r="B742" s="289"/>
      <c r="C742" s="57"/>
      <c r="D742" s="108"/>
      <c r="E742" s="108"/>
      <c r="F742" s="108"/>
      <c r="G742" s="108"/>
      <c r="H742" s="108"/>
      <c r="I742" s="108"/>
      <c r="J742" s="108"/>
      <c r="K742" s="108"/>
      <c r="L742" s="293"/>
      <c r="M742" s="290"/>
    </row>
    <row r="743" spans="1:13" x14ac:dyDescent="0.2">
      <c r="A743" s="257"/>
      <c r="B743" s="289"/>
      <c r="C743" s="57"/>
      <c r="D743" s="108"/>
      <c r="E743" s="108"/>
      <c r="F743" s="108"/>
      <c r="G743" s="108"/>
      <c r="H743" s="108"/>
      <c r="I743" s="108"/>
      <c r="J743" s="108"/>
      <c r="K743" s="108"/>
      <c r="L743" s="293"/>
      <c r="M743" s="290"/>
    </row>
    <row r="744" spans="1:13" x14ac:dyDescent="0.2">
      <c r="A744" s="257"/>
      <c r="B744" s="289"/>
      <c r="C744" s="57"/>
      <c r="D744" s="108"/>
      <c r="E744" s="108"/>
      <c r="F744" s="108"/>
      <c r="G744" s="108"/>
      <c r="H744" s="108"/>
      <c r="I744" s="108"/>
      <c r="J744" s="108"/>
      <c r="K744" s="108"/>
      <c r="L744" s="293"/>
      <c r="M744" s="290"/>
    </row>
    <row r="745" spans="1:13" x14ac:dyDescent="0.2">
      <c r="A745" s="257"/>
      <c r="B745" s="289"/>
      <c r="C745" s="57"/>
      <c r="D745" s="108"/>
      <c r="E745" s="108"/>
      <c r="F745" s="108"/>
      <c r="G745" s="108"/>
      <c r="H745" s="108"/>
      <c r="I745" s="108"/>
      <c r="J745" s="108"/>
      <c r="K745" s="108"/>
      <c r="L745" s="293"/>
      <c r="M745" s="290"/>
    </row>
    <row r="746" spans="1:13" x14ac:dyDescent="0.2">
      <c r="A746" s="257"/>
      <c r="B746" s="289"/>
      <c r="C746" s="57"/>
      <c r="D746" s="108"/>
      <c r="E746" s="108"/>
      <c r="F746" s="108"/>
      <c r="G746" s="108"/>
      <c r="H746" s="108"/>
      <c r="I746" s="108"/>
      <c r="J746" s="108"/>
      <c r="K746" s="108"/>
      <c r="L746" s="293"/>
      <c r="M746" s="290"/>
    </row>
    <row r="747" spans="1:13" x14ac:dyDescent="0.2">
      <c r="A747" s="257"/>
      <c r="B747" s="289"/>
      <c r="C747" s="57"/>
      <c r="D747" s="108"/>
      <c r="E747" s="108"/>
      <c r="F747" s="108"/>
      <c r="G747" s="108"/>
      <c r="H747" s="108"/>
      <c r="I747" s="108"/>
      <c r="J747" s="108"/>
      <c r="K747" s="108"/>
      <c r="L747" s="293"/>
      <c r="M747" s="290"/>
    </row>
    <row r="748" spans="1:13" x14ac:dyDescent="0.2">
      <c r="A748" s="257"/>
      <c r="B748" s="289"/>
      <c r="C748" s="57"/>
      <c r="D748" s="108"/>
      <c r="E748" s="108"/>
      <c r="F748" s="108"/>
      <c r="G748" s="108"/>
      <c r="H748" s="108"/>
      <c r="I748" s="108"/>
      <c r="J748" s="108"/>
      <c r="K748" s="108"/>
      <c r="L748" s="293"/>
      <c r="M748" s="290"/>
    </row>
    <row r="749" spans="1:13" x14ac:dyDescent="0.2">
      <c r="A749" s="257"/>
      <c r="B749" s="289"/>
      <c r="C749" s="57"/>
      <c r="D749" s="108"/>
      <c r="E749" s="108"/>
      <c r="F749" s="108"/>
      <c r="G749" s="108"/>
      <c r="H749" s="108"/>
      <c r="I749" s="108"/>
      <c r="J749" s="108"/>
      <c r="K749" s="108"/>
      <c r="L749" s="293"/>
      <c r="M749" s="290"/>
    </row>
    <row r="750" spans="1:13" x14ac:dyDescent="0.2">
      <c r="A750" s="257"/>
      <c r="B750" s="289"/>
      <c r="C750" s="57"/>
      <c r="D750" s="108"/>
      <c r="E750" s="108"/>
      <c r="F750" s="108"/>
      <c r="G750" s="108"/>
      <c r="H750" s="108"/>
      <c r="I750" s="108"/>
      <c r="J750" s="108"/>
      <c r="K750" s="108"/>
      <c r="L750" s="293"/>
      <c r="M750" s="290"/>
    </row>
    <row r="751" spans="1:13" x14ac:dyDescent="0.2">
      <c r="A751" s="257"/>
      <c r="B751" s="289"/>
      <c r="C751" s="57"/>
      <c r="D751" s="108"/>
      <c r="E751" s="108"/>
      <c r="F751" s="108"/>
      <c r="G751" s="108"/>
      <c r="H751" s="108"/>
      <c r="I751" s="108"/>
      <c r="J751" s="108"/>
      <c r="K751" s="108"/>
      <c r="L751" s="293"/>
      <c r="M751" s="290"/>
    </row>
    <row r="752" spans="1:13" x14ac:dyDescent="0.2">
      <c r="A752" s="257"/>
      <c r="B752" s="289"/>
      <c r="C752" s="57"/>
      <c r="D752" s="108"/>
      <c r="E752" s="108"/>
      <c r="F752" s="108"/>
      <c r="G752" s="108"/>
      <c r="H752" s="108"/>
      <c r="I752" s="108"/>
      <c r="J752" s="108"/>
      <c r="K752" s="108"/>
      <c r="L752" s="293"/>
      <c r="M752" s="290"/>
    </row>
    <row r="753" spans="1:13" x14ac:dyDescent="0.2">
      <c r="A753" s="257"/>
      <c r="B753" s="289"/>
      <c r="C753" s="57"/>
      <c r="D753" s="108"/>
      <c r="E753" s="108"/>
      <c r="F753" s="108"/>
      <c r="G753" s="108"/>
      <c r="H753" s="108"/>
      <c r="I753" s="108"/>
      <c r="J753" s="108"/>
      <c r="K753" s="108"/>
      <c r="L753" s="293"/>
      <c r="M753" s="290"/>
    </row>
    <row r="754" spans="1:13" x14ac:dyDescent="0.2">
      <c r="A754" s="257"/>
      <c r="B754" s="289"/>
      <c r="C754" s="57"/>
      <c r="D754" s="108"/>
      <c r="E754" s="108"/>
      <c r="F754" s="108"/>
      <c r="G754" s="108"/>
      <c r="H754" s="108"/>
      <c r="I754" s="108"/>
      <c r="J754" s="108"/>
      <c r="K754" s="108"/>
      <c r="L754" s="293"/>
      <c r="M754" s="290"/>
    </row>
    <row r="755" spans="1:13" x14ac:dyDescent="0.2">
      <c r="A755" s="257"/>
      <c r="B755" s="289"/>
      <c r="C755" s="57"/>
      <c r="D755" s="108"/>
      <c r="E755" s="108"/>
      <c r="F755" s="108"/>
      <c r="G755" s="108"/>
      <c r="H755" s="108"/>
      <c r="I755" s="108"/>
      <c r="J755" s="108"/>
      <c r="K755" s="108"/>
      <c r="L755" s="293"/>
      <c r="M755" s="290"/>
    </row>
    <row r="756" spans="1:13" x14ac:dyDescent="0.2">
      <c r="A756" s="257"/>
      <c r="B756" s="289"/>
      <c r="C756" s="57"/>
      <c r="D756" s="108"/>
      <c r="E756" s="108"/>
      <c r="F756" s="108"/>
      <c r="G756" s="108"/>
      <c r="H756" s="108"/>
      <c r="I756" s="108"/>
      <c r="J756" s="108"/>
      <c r="K756" s="108"/>
      <c r="L756" s="293"/>
      <c r="M756" s="290"/>
    </row>
    <row r="757" spans="1:13" x14ac:dyDescent="0.2">
      <c r="A757" s="257"/>
      <c r="B757" s="289"/>
      <c r="C757" s="57"/>
      <c r="D757" s="108"/>
      <c r="E757" s="108"/>
      <c r="F757" s="108"/>
      <c r="G757" s="108"/>
      <c r="H757" s="108"/>
      <c r="I757" s="108"/>
      <c r="J757" s="108"/>
      <c r="K757" s="108"/>
      <c r="L757" s="293"/>
      <c r="M757" s="290"/>
    </row>
    <row r="758" spans="1:13" x14ac:dyDescent="0.2">
      <c r="A758" s="257"/>
      <c r="B758" s="289"/>
      <c r="C758" s="57"/>
      <c r="D758" s="108"/>
      <c r="E758" s="108"/>
      <c r="F758" s="108"/>
      <c r="G758" s="108"/>
      <c r="H758" s="108"/>
      <c r="I758" s="108"/>
      <c r="J758" s="108"/>
      <c r="K758" s="108"/>
      <c r="L758" s="293"/>
      <c r="M758" s="290"/>
    </row>
    <row r="759" spans="1:13" x14ac:dyDescent="0.2">
      <c r="A759" s="257"/>
      <c r="B759" s="289"/>
      <c r="C759" s="57"/>
      <c r="D759" s="108"/>
      <c r="E759" s="108"/>
      <c r="F759" s="108"/>
      <c r="G759" s="108"/>
      <c r="H759" s="108"/>
      <c r="I759" s="108"/>
      <c r="J759" s="108"/>
      <c r="K759" s="108"/>
      <c r="L759" s="293"/>
      <c r="M759" s="290"/>
    </row>
    <row r="760" spans="1:13" x14ac:dyDescent="0.2">
      <c r="A760" s="257"/>
      <c r="B760" s="289"/>
      <c r="C760" s="57"/>
      <c r="D760" s="108"/>
      <c r="E760" s="108"/>
      <c r="F760" s="108"/>
      <c r="G760" s="108"/>
      <c r="H760" s="108"/>
      <c r="I760" s="108"/>
      <c r="J760" s="108"/>
      <c r="K760" s="108"/>
      <c r="L760" s="293"/>
      <c r="M760" s="290"/>
    </row>
    <row r="761" spans="1:13" x14ac:dyDescent="0.2">
      <c r="A761" s="257"/>
      <c r="B761" s="289"/>
      <c r="C761" s="57"/>
      <c r="D761" s="108"/>
      <c r="E761" s="108"/>
      <c r="F761" s="108"/>
      <c r="G761" s="108"/>
      <c r="H761" s="108"/>
      <c r="I761" s="108"/>
      <c r="J761" s="108"/>
      <c r="K761" s="108"/>
      <c r="L761" s="293"/>
      <c r="M761" s="290"/>
    </row>
    <row r="762" spans="1:13" x14ac:dyDescent="0.2">
      <c r="A762" s="257"/>
      <c r="B762" s="289"/>
      <c r="C762" s="57"/>
      <c r="D762" s="108"/>
      <c r="E762" s="108"/>
      <c r="F762" s="108"/>
      <c r="G762" s="108"/>
      <c r="H762" s="108"/>
      <c r="I762" s="108"/>
      <c r="J762" s="108"/>
      <c r="K762" s="108"/>
      <c r="L762" s="293"/>
      <c r="M762" s="290"/>
    </row>
    <row r="763" spans="1:13" x14ac:dyDescent="0.2">
      <c r="A763" s="257"/>
      <c r="B763" s="289"/>
      <c r="C763" s="57"/>
      <c r="D763" s="108"/>
      <c r="E763" s="108"/>
      <c r="F763" s="108"/>
      <c r="G763" s="108"/>
      <c r="H763" s="108"/>
      <c r="I763" s="108"/>
      <c r="J763" s="108"/>
      <c r="K763" s="108"/>
      <c r="L763" s="293"/>
      <c r="M763" s="290"/>
    </row>
    <row r="764" spans="1:13" x14ac:dyDescent="0.2">
      <c r="A764" s="257"/>
      <c r="B764" s="289"/>
      <c r="C764" s="57"/>
      <c r="D764" s="108"/>
      <c r="E764" s="108"/>
      <c r="F764" s="108"/>
      <c r="G764" s="108"/>
      <c r="H764" s="108"/>
      <c r="I764" s="108"/>
      <c r="J764" s="108"/>
      <c r="K764" s="108"/>
      <c r="L764" s="293"/>
      <c r="M764" s="290"/>
    </row>
    <row r="765" spans="1:13" x14ac:dyDescent="0.2">
      <c r="A765" s="257"/>
      <c r="B765" s="289"/>
      <c r="C765" s="57"/>
      <c r="D765" s="108"/>
      <c r="E765" s="108"/>
      <c r="F765" s="108"/>
      <c r="G765" s="108"/>
      <c r="H765" s="108"/>
      <c r="I765" s="108"/>
      <c r="J765" s="108"/>
      <c r="K765" s="108"/>
      <c r="L765" s="293"/>
      <c r="M765" s="290"/>
    </row>
    <row r="766" spans="1:13" x14ac:dyDescent="0.2">
      <c r="A766" s="257"/>
      <c r="B766" s="289"/>
      <c r="C766" s="57"/>
      <c r="D766" s="108"/>
      <c r="E766" s="108"/>
      <c r="F766" s="108"/>
      <c r="G766" s="108"/>
      <c r="H766" s="108"/>
      <c r="I766" s="108"/>
      <c r="J766" s="108"/>
      <c r="K766" s="108"/>
      <c r="L766" s="293"/>
      <c r="M766" s="290"/>
    </row>
    <row r="767" spans="1:13" x14ac:dyDescent="0.2">
      <c r="A767" s="257"/>
      <c r="B767" s="289"/>
      <c r="C767" s="57"/>
      <c r="D767" s="108"/>
      <c r="E767" s="108"/>
      <c r="F767" s="108"/>
      <c r="G767" s="108"/>
      <c r="H767" s="108"/>
      <c r="I767" s="108"/>
      <c r="J767" s="108"/>
      <c r="K767" s="108"/>
      <c r="L767" s="293"/>
      <c r="M767" s="290"/>
    </row>
    <row r="768" spans="1:13" x14ac:dyDescent="0.2">
      <c r="A768" s="257"/>
      <c r="B768" s="289"/>
      <c r="C768" s="57"/>
      <c r="D768" s="108"/>
      <c r="E768" s="108"/>
      <c r="F768" s="108"/>
      <c r="G768" s="108"/>
      <c r="H768" s="108"/>
      <c r="I768" s="108"/>
      <c r="J768" s="108"/>
      <c r="K768" s="108"/>
      <c r="L768" s="293"/>
      <c r="M768" s="290"/>
    </row>
    <row r="769" spans="1:13" x14ac:dyDescent="0.2">
      <c r="A769" s="257"/>
      <c r="B769" s="289"/>
      <c r="C769" s="57"/>
      <c r="D769" s="108"/>
      <c r="E769" s="108"/>
      <c r="F769" s="108"/>
      <c r="G769" s="108"/>
      <c r="H769" s="108"/>
      <c r="I769" s="108"/>
      <c r="J769" s="108"/>
      <c r="K769" s="108"/>
      <c r="L769" s="293"/>
      <c r="M769" s="290"/>
    </row>
    <row r="770" spans="1:13" x14ac:dyDescent="0.2">
      <c r="A770" s="257"/>
      <c r="B770" s="289"/>
      <c r="C770" s="57"/>
      <c r="D770" s="108"/>
      <c r="E770" s="108"/>
      <c r="F770" s="108"/>
      <c r="G770" s="108"/>
      <c r="H770" s="108"/>
      <c r="I770" s="108"/>
      <c r="J770" s="108"/>
      <c r="K770" s="108"/>
      <c r="L770" s="293"/>
      <c r="M770" s="290"/>
    </row>
    <row r="771" spans="1:13" x14ac:dyDescent="0.2">
      <c r="A771" s="257"/>
      <c r="B771" s="289"/>
      <c r="C771" s="57"/>
      <c r="D771" s="108"/>
      <c r="E771" s="108"/>
      <c r="F771" s="108"/>
      <c r="G771" s="108"/>
      <c r="H771" s="108"/>
      <c r="I771" s="108"/>
      <c r="J771" s="108"/>
      <c r="K771" s="108"/>
      <c r="L771" s="293"/>
      <c r="M771" s="290"/>
    </row>
    <row r="772" spans="1:13" x14ac:dyDescent="0.2">
      <c r="A772" s="257"/>
      <c r="B772" s="289"/>
      <c r="C772" s="57"/>
      <c r="D772" s="108"/>
      <c r="E772" s="108"/>
      <c r="F772" s="108"/>
      <c r="G772" s="108"/>
      <c r="H772" s="108"/>
      <c r="I772" s="108"/>
      <c r="J772" s="108"/>
      <c r="K772" s="108"/>
      <c r="L772" s="293"/>
      <c r="M772" s="290"/>
    </row>
    <row r="773" spans="1:13" x14ac:dyDescent="0.2">
      <c r="A773" s="257"/>
      <c r="B773" s="289"/>
      <c r="C773" s="57"/>
      <c r="D773" s="108"/>
      <c r="E773" s="108"/>
      <c r="F773" s="108"/>
      <c r="G773" s="108"/>
      <c r="H773" s="108"/>
      <c r="I773" s="108"/>
      <c r="J773" s="108"/>
      <c r="K773" s="108"/>
      <c r="L773" s="293"/>
      <c r="M773" s="290"/>
    </row>
    <row r="774" spans="1:13" x14ac:dyDescent="0.2">
      <c r="A774" s="257"/>
      <c r="B774" s="289"/>
      <c r="C774" s="57"/>
      <c r="D774" s="108"/>
      <c r="E774" s="108"/>
      <c r="F774" s="108"/>
      <c r="G774" s="108"/>
      <c r="H774" s="108"/>
      <c r="I774" s="108"/>
      <c r="J774" s="108"/>
      <c r="K774" s="108"/>
      <c r="L774" s="293"/>
      <c r="M774" s="290"/>
    </row>
    <row r="775" spans="1:13" x14ac:dyDescent="0.2">
      <c r="A775" s="257"/>
      <c r="B775" s="289"/>
      <c r="C775" s="57"/>
      <c r="D775" s="108"/>
      <c r="E775" s="108"/>
      <c r="F775" s="108"/>
      <c r="G775" s="108"/>
      <c r="H775" s="108"/>
      <c r="I775" s="108"/>
      <c r="J775" s="108"/>
      <c r="K775" s="108"/>
      <c r="L775" s="293"/>
      <c r="M775" s="290"/>
    </row>
    <row r="776" spans="1:13" x14ac:dyDescent="0.2">
      <c r="A776" s="257"/>
      <c r="B776" s="289"/>
      <c r="C776" s="57"/>
      <c r="D776" s="108"/>
      <c r="E776" s="108"/>
      <c r="F776" s="108"/>
      <c r="G776" s="108"/>
      <c r="H776" s="108"/>
      <c r="I776" s="108"/>
      <c r="J776" s="108"/>
      <c r="K776" s="108"/>
      <c r="L776" s="293"/>
      <c r="M776" s="290"/>
    </row>
    <row r="777" spans="1:13" x14ac:dyDescent="0.2">
      <c r="A777" s="257"/>
      <c r="B777" s="289"/>
      <c r="C777" s="57"/>
      <c r="D777" s="108"/>
      <c r="E777" s="108"/>
      <c r="F777" s="108"/>
      <c r="G777" s="108"/>
      <c r="H777" s="108"/>
      <c r="I777" s="108"/>
      <c r="J777" s="108"/>
      <c r="K777" s="108"/>
      <c r="L777" s="293"/>
      <c r="M777" s="290"/>
    </row>
    <row r="778" spans="1:13" x14ac:dyDescent="0.2">
      <c r="A778" s="257"/>
      <c r="B778" s="289"/>
      <c r="C778" s="57"/>
      <c r="D778" s="108"/>
      <c r="E778" s="108"/>
      <c r="F778" s="108"/>
      <c r="G778" s="108"/>
      <c r="H778" s="108"/>
      <c r="I778" s="108"/>
      <c r="J778" s="108"/>
      <c r="K778" s="108"/>
      <c r="L778" s="293"/>
      <c r="M778" s="290"/>
    </row>
    <row r="779" spans="1:13" x14ac:dyDescent="0.2">
      <c r="A779" s="257"/>
      <c r="B779" s="289"/>
      <c r="C779" s="57"/>
      <c r="D779" s="108"/>
      <c r="E779" s="108"/>
      <c r="F779" s="108"/>
      <c r="G779" s="108"/>
      <c r="H779" s="108"/>
      <c r="I779" s="108"/>
      <c r="J779" s="108"/>
      <c r="K779" s="108"/>
      <c r="L779" s="293"/>
      <c r="M779" s="290"/>
    </row>
    <row r="780" spans="1:13" x14ac:dyDescent="0.2">
      <c r="A780" s="257"/>
      <c r="B780" s="289"/>
      <c r="C780" s="57"/>
      <c r="D780" s="108"/>
      <c r="E780" s="108"/>
      <c r="F780" s="108"/>
      <c r="G780" s="108"/>
      <c r="H780" s="108"/>
      <c r="I780" s="108"/>
      <c r="J780" s="108"/>
      <c r="K780" s="108"/>
      <c r="L780" s="293"/>
      <c r="M780" s="290"/>
    </row>
    <row r="781" spans="1:13" x14ac:dyDescent="0.2">
      <c r="A781" s="257"/>
      <c r="B781" s="289"/>
      <c r="C781" s="57"/>
      <c r="D781" s="108"/>
      <c r="E781" s="108"/>
      <c r="F781" s="108"/>
      <c r="G781" s="108"/>
      <c r="H781" s="108"/>
      <c r="I781" s="108"/>
      <c r="J781" s="108"/>
      <c r="K781" s="108"/>
      <c r="L781" s="293"/>
      <c r="M781" s="290"/>
    </row>
    <row r="782" spans="1:13" x14ac:dyDescent="0.2">
      <c r="A782" s="257"/>
      <c r="B782" s="289"/>
      <c r="C782" s="57"/>
      <c r="D782" s="108"/>
      <c r="E782" s="108"/>
      <c r="F782" s="108"/>
      <c r="G782" s="108"/>
      <c r="H782" s="108"/>
      <c r="I782" s="108"/>
      <c r="J782" s="108"/>
      <c r="K782" s="108"/>
      <c r="L782" s="293"/>
      <c r="M782" s="290"/>
    </row>
    <row r="783" spans="1:13" x14ac:dyDescent="0.2">
      <c r="A783" s="257"/>
      <c r="B783" s="289"/>
      <c r="C783" s="57"/>
      <c r="D783" s="108"/>
      <c r="E783" s="108"/>
      <c r="F783" s="108"/>
      <c r="G783" s="108"/>
      <c r="H783" s="108"/>
      <c r="I783" s="108"/>
      <c r="J783" s="108"/>
      <c r="K783" s="108"/>
      <c r="L783" s="293"/>
      <c r="M783" s="290"/>
    </row>
    <row r="784" spans="1:13" x14ac:dyDescent="0.2">
      <c r="A784" s="257"/>
      <c r="B784" s="289"/>
      <c r="C784" s="57"/>
      <c r="D784" s="108"/>
      <c r="E784" s="108"/>
      <c r="F784" s="108"/>
      <c r="G784" s="108"/>
      <c r="H784" s="108"/>
      <c r="I784" s="108"/>
      <c r="J784" s="108"/>
      <c r="K784" s="108"/>
      <c r="L784" s="293"/>
      <c r="M784" s="290"/>
    </row>
    <row r="785" spans="1:13" x14ac:dyDescent="0.2">
      <c r="A785" s="257"/>
      <c r="B785" s="289"/>
      <c r="C785" s="57"/>
      <c r="D785" s="108"/>
      <c r="E785" s="108"/>
      <c r="F785" s="108"/>
      <c r="G785" s="108"/>
      <c r="H785" s="108"/>
      <c r="I785" s="108"/>
      <c r="J785" s="108"/>
      <c r="K785" s="108"/>
      <c r="L785" s="293"/>
      <c r="M785" s="290"/>
    </row>
    <row r="786" spans="1:13" x14ac:dyDescent="0.2">
      <c r="A786" s="257"/>
      <c r="B786" s="289"/>
      <c r="C786" s="57"/>
      <c r="D786" s="108"/>
      <c r="E786" s="108"/>
      <c r="F786" s="108"/>
      <c r="G786" s="108"/>
      <c r="H786" s="108"/>
      <c r="I786" s="108"/>
      <c r="J786" s="108"/>
      <c r="K786" s="108"/>
      <c r="L786" s="293"/>
      <c r="M786" s="290"/>
    </row>
    <row r="787" spans="1:13" x14ac:dyDescent="0.2">
      <c r="A787" s="257"/>
      <c r="B787" s="289"/>
      <c r="C787" s="57"/>
      <c r="D787" s="108"/>
      <c r="E787" s="108"/>
      <c r="F787" s="108"/>
      <c r="G787" s="108"/>
      <c r="H787" s="108"/>
      <c r="I787" s="108"/>
      <c r="J787" s="108"/>
      <c r="K787" s="108"/>
      <c r="L787" s="293"/>
      <c r="M787" s="290"/>
    </row>
    <row r="788" spans="1:13" x14ac:dyDescent="0.2">
      <c r="A788" s="257"/>
      <c r="B788" s="289"/>
      <c r="C788" s="57"/>
      <c r="D788" s="108"/>
      <c r="E788" s="108"/>
      <c r="F788" s="108"/>
      <c r="G788" s="108"/>
      <c r="H788" s="108"/>
      <c r="I788" s="108"/>
      <c r="J788" s="108"/>
      <c r="K788" s="108"/>
      <c r="L788" s="293"/>
      <c r="M788" s="290"/>
    </row>
    <row r="789" spans="1:13" x14ac:dyDescent="0.2">
      <c r="A789" s="257"/>
      <c r="B789" s="289"/>
      <c r="C789" s="57"/>
      <c r="D789" s="108"/>
      <c r="E789" s="108"/>
      <c r="F789" s="108"/>
      <c r="G789" s="108"/>
      <c r="H789" s="108"/>
      <c r="I789" s="108"/>
      <c r="J789" s="108"/>
      <c r="K789" s="108"/>
      <c r="L789" s="293"/>
      <c r="M789" s="290"/>
    </row>
    <row r="790" spans="1:13" x14ac:dyDescent="0.2">
      <c r="A790" s="257"/>
      <c r="B790" s="289"/>
      <c r="C790" s="57"/>
      <c r="D790" s="108"/>
      <c r="E790" s="108"/>
      <c r="F790" s="108"/>
      <c r="G790" s="108"/>
      <c r="H790" s="108"/>
      <c r="I790" s="108"/>
      <c r="J790" s="108"/>
      <c r="K790" s="108"/>
      <c r="L790" s="293"/>
      <c r="M790" s="290"/>
    </row>
    <row r="791" spans="1:13" x14ac:dyDescent="0.2">
      <c r="A791" s="257"/>
      <c r="B791" s="289"/>
      <c r="C791" s="57"/>
      <c r="D791" s="108"/>
      <c r="E791" s="108"/>
      <c r="F791" s="108"/>
      <c r="G791" s="108"/>
      <c r="H791" s="108"/>
      <c r="I791" s="108"/>
      <c r="J791" s="108"/>
      <c r="K791" s="108"/>
      <c r="L791" s="293"/>
      <c r="M791" s="290"/>
    </row>
    <row r="792" spans="1:13" x14ac:dyDescent="0.2">
      <c r="A792" s="257"/>
      <c r="B792" s="289"/>
      <c r="C792" s="57"/>
      <c r="D792" s="108"/>
      <c r="E792" s="108"/>
      <c r="F792" s="108"/>
      <c r="G792" s="108"/>
      <c r="H792" s="108"/>
      <c r="I792" s="108"/>
      <c r="J792" s="108"/>
      <c r="K792" s="108"/>
      <c r="L792" s="293"/>
      <c r="M792" s="290"/>
    </row>
    <row r="793" spans="1:13" x14ac:dyDescent="0.2">
      <c r="A793" s="257"/>
      <c r="B793" s="289"/>
      <c r="C793" s="57"/>
      <c r="D793" s="108"/>
      <c r="E793" s="108"/>
      <c r="F793" s="108"/>
      <c r="G793" s="108"/>
      <c r="H793" s="108"/>
      <c r="I793" s="108"/>
      <c r="J793" s="108"/>
      <c r="K793" s="108"/>
      <c r="L793" s="293"/>
      <c r="M793" s="290"/>
    </row>
    <row r="794" spans="1:13" x14ac:dyDescent="0.2">
      <c r="A794" s="257"/>
      <c r="B794" s="289"/>
      <c r="C794" s="57"/>
      <c r="D794" s="108"/>
      <c r="E794" s="108"/>
      <c r="F794" s="108"/>
      <c r="G794" s="108"/>
      <c r="H794" s="108"/>
      <c r="I794" s="108"/>
      <c r="J794" s="108"/>
      <c r="K794" s="108"/>
      <c r="L794" s="293"/>
      <c r="M794" s="290"/>
    </row>
    <row r="795" spans="1:13" x14ac:dyDescent="0.2">
      <c r="A795" s="257"/>
      <c r="B795" s="289"/>
      <c r="C795" s="57"/>
      <c r="D795" s="108"/>
      <c r="E795" s="108"/>
      <c r="F795" s="108"/>
      <c r="G795" s="108"/>
      <c r="H795" s="108"/>
      <c r="I795" s="108"/>
      <c r="J795" s="108"/>
      <c r="K795" s="108"/>
      <c r="L795" s="293"/>
      <c r="M795" s="290"/>
    </row>
    <row r="796" spans="1:13" x14ac:dyDescent="0.2">
      <c r="A796" s="257"/>
      <c r="B796" s="289"/>
      <c r="C796" s="57"/>
      <c r="D796" s="108"/>
      <c r="E796" s="108"/>
      <c r="F796" s="108"/>
      <c r="G796" s="108"/>
      <c r="H796" s="108"/>
      <c r="I796" s="108"/>
      <c r="J796" s="108"/>
      <c r="K796" s="108"/>
      <c r="L796" s="293"/>
      <c r="M796" s="290"/>
    </row>
    <row r="797" spans="1:13" x14ac:dyDescent="0.2">
      <c r="A797" s="257"/>
      <c r="B797" s="289"/>
      <c r="C797" s="57"/>
      <c r="D797" s="108"/>
      <c r="E797" s="108"/>
      <c r="F797" s="108"/>
      <c r="G797" s="108"/>
      <c r="H797" s="108"/>
      <c r="I797" s="108"/>
      <c r="J797" s="108"/>
      <c r="K797" s="108"/>
      <c r="L797" s="293"/>
      <c r="M797" s="290"/>
    </row>
    <row r="798" spans="1:13" x14ac:dyDescent="0.2">
      <c r="A798" s="257"/>
      <c r="B798" s="289"/>
      <c r="C798" s="57"/>
      <c r="D798" s="108"/>
      <c r="E798" s="108"/>
      <c r="F798" s="108"/>
      <c r="G798" s="108"/>
      <c r="H798" s="108"/>
      <c r="I798" s="108"/>
      <c r="J798" s="108"/>
      <c r="K798" s="108"/>
      <c r="L798" s="293"/>
      <c r="M798" s="290"/>
    </row>
    <row r="799" spans="1:13" x14ac:dyDescent="0.2">
      <c r="A799" s="257"/>
      <c r="B799" s="289"/>
      <c r="C799" s="57"/>
      <c r="D799" s="108"/>
      <c r="E799" s="108"/>
      <c r="F799" s="108"/>
      <c r="G799" s="108"/>
      <c r="H799" s="108"/>
      <c r="I799" s="108"/>
      <c r="J799" s="108"/>
      <c r="K799" s="108"/>
      <c r="L799" s="293"/>
      <c r="M799" s="290"/>
    </row>
    <row r="800" spans="1:13" x14ac:dyDescent="0.2">
      <c r="A800" s="257"/>
      <c r="B800" s="289"/>
      <c r="C800" s="57"/>
      <c r="D800" s="108"/>
      <c r="E800" s="108"/>
      <c r="F800" s="108"/>
      <c r="G800" s="108"/>
      <c r="H800" s="108"/>
      <c r="I800" s="108"/>
      <c r="J800" s="108"/>
      <c r="K800" s="108"/>
      <c r="L800" s="293"/>
      <c r="M800" s="290"/>
    </row>
    <row r="801" spans="1:13" x14ac:dyDescent="0.2">
      <c r="A801" s="257"/>
      <c r="B801" s="289"/>
      <c r="C801" s="57"/>
      <c r="D801" s="108"/>
      <c r="E801" s="108"/>
      <c r="F801" s="108"/>
      <c r="G801" s="108"/>
      <c r="H801" s="108"/>
      <c r="I801" s="108"/>
      <c r="J801" s="108"/>
      <c r="K801" s="108"/>
      <c r="L801" s="293"/>
      <c r="M801" s="290"/>
    </row>
    <row r="802" spans="1:13" x14ac:dyDescent="0.2">
      <c r="A802" s="257"/>
      <c r="B802" s="289"/>
      <c r="C802" s="57"/>
      <c r="D802" s="108"/>
      <c r="E802" s="108"/>
      <c r="F802" s="108"/>
      <c r="G802" s="108"/>
      <c r="H802" s="108"/>
      <c r="I802" s="108"/>
      <c r="J802" s="108"/>
      <c r="K802" s="108"/>
      <c r="L802" s="293"/>
      <c r="M802" s="290"/>
    </row>
    <row r="803" spans="1:13" x14ac:dyDescent="0.2">
      <c r="A803" s="257"/>
      <c r="B803" s="289"/>
      <c r="C803" s="57"/>
      <c r="D803" s="108"/>
      <c r="E803" s="108"/>
      <c r="F803" s="108"/>
      <c r="G803" s="108"/>
      <c r="H803" s="108"/>
      <c r="I803" s="108"/>
      <c r="J803" s="108"/>
      <c r="K803" s="108"/>
      <c r="L803" s="293"/>
      <c r="M803" s="290"/>
    </row>
    <row r="804" spans="1:13" x14ac:dyDescent="0.2">
      <c r="A804" s="257"/>
      <c r="B804" s="289"/>
      <c r="C804" s="57"/>
      <c r="D804" s="108"/>
      <c r="E804" s="108"/>
      <c r="F804" s="108"/>
      <c r="G804" s="108"/>
      <c r="H804" s="108"/>
      <c r="I804" s="108"/>
      <c r="J804" s="108"/>
      <c r="K804" s="108"/>
      <c r="L804" s="293"/>
      <c r="M804" s="290"/>
    </row>
    <row r="805" spans="1:13" x14ac:dyDescent="0.2">
      <c r="A805" s="257"/>
      <c r="B805" s="289"/>
      <c r="C805" s="57"/>
      <c r="D805" s="108"/>
      <c r="E805" s="108"/>
      <c r="F805" s="108"/>
      <c r="G805" s="108"/>
      <c r="H805" s="108"/>
      <c r="I805" s="108"/>
      <c r="J805" s="108"/>
      <c r="K805" s="108"/>
      <c r="L805" s="293"/>
      <c r="M805" s="290"/>
    </row>
    <row r="806" spans="1:13" x14ac:dyDescent="0.2">
      <c r="A806" s="257"/>
      <c r="B806" s="289"/>
      <c r="C806" s="57"/>
      <c r="D806" s="108"/>
      <c r="E806" s="108"/>
      <c r="F806" s="108"/>
      <c r="G806" s="108"/>
      <c r="H806" s="108"/>
      <c r="I806" s="108"/>
      <c r="J806" s="108"/>
      <c r="K806" s="108"/>
      <c r="L806" s="293"/>
      <c r="M806" s="290"/>
    </row>
    <row r="807" spans="1:13" x14ac:dyDescent="0.2">
      <c r="A807" s="257"/>
      <c r="B807" s="289"/>
      <c r="C807" s="57"/>
      <c r="D807" s="108"/>
      <c r="E807" s="108"/>
      <c r="F807" s="108"/>
      <c r="G807" s="108"/>
      <c r="H807" s="108"/>
      <c r="I807" s="108"/>
      <c r="J807" s="108"/>
      <c r="K807" s="108"/>
      <c r="L807" s="293"/>
      <c r="M807" s="290"/>
    </row>
    <row r="808" spans="1:13" x14ac:dyDescent="0.2">
      <c r="A808" s="257"/>
      <c r="B808" s="289"/>
      <c r="C808" s="57"/>
      <c r="D808" s="108"/>
      <c r="E808" s="108"/>
      <c r="F808" s="108"/>
      <c r="G808" s="108"/>
      <c r="H808" s="108"/>
      <c r="I808" s="108"/>
      <c r="J808" s="108"/>
      <c r="K808" s="108"/>
      <c r="L808" s="293"/>
      <c r="M808" s="290"/>
    </row>
    <row r="809" spans="1:13" x14ac:dyDescent="0.2">
      <c r="A809" s="257"/>
      <c r="B809" s="289"/>
      <c r="C809" s="57"/>
      <c r="D809" s="108"/>
      <c r="E809" s="108"/>
      <c r="F809" s="108"/>
      <c r="G809" s="108"/>
      <c r="H809" s="108"/>
      <c r="I809" s="108"/>
      <c r="J809" s="108"/>
      <c r="K809" s="108"/>
      <c r="L809" s="293"/>
      <c r="M809" s="290"/>
    </row>
    <row r="810" spans="1:13" x14ac:dyDescent="0.2">
      <c r="A810" s="257"/>
      <c r="B810" s="289"/>
      <c r="C810" s="57"/>
      <c r="D810" s="108"/>
      <c r="E810" s="108"/>
      <c r="F810" s="108"/>
      <c r="G810" s="108"/>
      <c r="H810" s="108"/>
      <c r="I810" s="108"/>
      <c r="J810" s="108"/>
      <c r="K810" s="108"/>
      <c r="L810" s="293"/>
      <c r="M810" s="290"/>
    </row>
    <row r="811" spans="1:13" x14ac:dyDescent="0.2">
      <c r="A811" s="257"/>
      <c r="B811" s="289"/>
      <c r="C811" s="57"/>
      <c r="D811" s="108"/>
      <c r="E811" s="108"/>
      <c r="F811" s="108"/>
      <c r="G811" s="108"/>
      <c r="H811" s="108"/>
      <c r="I811" s="108"/>
      <c r="J811" s="108"/>
      <c r="K811" s="108"/>
      <c r="L811" s="293"/>
      <c r="M811" s="290"/>
    </row>
    <row r="812" spans="1:13" x14ac:dyDescent="0.2">
      <c r="A812" s="257"/>
      <c r="B812" s="289"/>
      <c r="C812" s="57"/>
      <c r="D812" s="108"/>
      <c r="E812" s="108"/>
      <c r="F812" s="108"/>
      <c r="G812" s="108"/>
      <c r="H812" s="108"/>
      <c r="I812" s="108"/>
      <c r="J812" s="108"/>
      <c r="K812" s="108"/>
      <c r="L812" s="293"/>
      <c r="M812" s="290"/>
    </row>
    <row r="813" spans="1:13" x14ac:dyDescent="0.2">
      <c r="A813" s="257"/>
      <c r="B813" s="289"/>
      <c r="C813" s="57"/>
      <c r="D813" s="108"/>
      <c r="E813" s="108"/>
      <c r="F813" s="108"/>
      <c r="G813" s="108"/>
      <c r="H813" s="108"/>
      <c r="I813" s="108"/>
      <c r="J813" s="108"/>
      <c r="K813" s="108"/>
      <c r="L813" s="293"/>
      <c r="M813" s="290"/>
    </row>
    <row r="814" spans="1:13" x14ac:dyDescent="0.2">
      <c r="A814" s="257"/>
      <c r="B814" s="289"/>
      <c r="C814" s="57"/>
      <c r="D814" s="108"/>
      <c r="E814" s="108"/>
      <c r="F814" s="108"/>
      <c r="G814" s="108"/>
      <c r="H814" s="108"/>
      <c r="I814" s="108"/>
      <c r="J814" s="108"/>
      <c r="K814" s="108"/>
      <c r="L814" s="293"/>
      <c r="M814" s="290"/>
    </row>
    <row r="815" spans="1:13" x14ac:dyDescent="0.2">
      <c r="A815" s="257"/>
      <c r="B815" s="289"/>
      <c r="C815" s="57"/>
      <c r="D815" s="108"/>
      <c r="E815" s="108"/>
      <c r="F815" s="108"/>
      <c r="G815" s="108"/>
      <c r="H815" s="108"/>
      <c r="I815" s="108"/>
      <c r="J815" s="108"/>
      <c r="K815" s="108"/>
      <c r="L815" s="293"/>
      <c r="M815" s="290"/>
    </row>
    <row r="816" spans="1:13" x14ac:dyDescent="0.2">
      <c r="A816" s="257"/>
      <c r="B816" s="289"/>
      <c r="C816" s="57"/>
      <c r="D816" s="108"/>
      <c r="E816" s="108"/>
      <c r="F816" s="108"/>
      <c r="G816" s="108"/>
      <c r="H816" s="108"/>
      <c r="I816" s="108"/>
      <c r="J816" s="108"/>
      <c r="K816" s="108"/>
      <c r="L816" s="293"/>
      <c r="M816" s="290"/>
    </row>
    <row r="817" spans="1:13" x14ac:dyDescent="0.2">
      <c r="A817" s="257"/>
      <c r="B817" s="289"/>
      <c r="C817" s="57"/>
      <c r="D817" s="108"/>
      <c r="E817" s="108"/>
      <c r="F817" s="108"/>
      <c r="G817" s="108"/>
      <c r="H817" s="108"/>
      <c r="I817" s="108"/>
      <c r="J817" s="108"/>
      <c r="K817" s="108"/>
      <c r="L817" s="293"/>
      <c r="M817" s="290"/>
    </row>
    <row r="818" spans="1:13" x14ac:dyDescent="0.2">
      <c r="A818" s="257"/>
      <c r="B818" s="289"/>
      <c r="C818" s="57"/>
      <c r="D818" s="108"/>
      <c r="E818" s="108"/>
      <c r="F818" s="108"/>
      <c r="G818" s="108"/>
      <c r="H818" s="108"/>
      <c r="I818" s="108"/>
      <c r="J818" s="108"/>
      <c r="K818" s="108"/>
      <c r="L818" s="293"/>
      <c r="M818" s="290"/>
    </row>
    <row r="819" spans="1:13" x14ac:dyDescent="0.2">
      <c r="A819" s="257"/>
      <c r="B819" s="289"/>
      <c r="C819" s="57"/>
      <c r="D819" s="108"/>
      <c r="E819" s="108"/>
      <c r="F819" s="108"/>
      <c r="G819" s="108"/>
      <c r="H819" s="108"/>
      <c r="I819" s="108"/>
      <c r="J819" s="108"/>
      <c r="K819" s="108"/>
      <c r="L819" s="293"/>
      <c r="M819" s="290"/>
    </row>
    <row r="820" spans="1:13" x14ac:dyDescent="0.2">
      <c r="A820" s="257"/>
      <c r="B820" s="289"/>
      <c r="C820" s="57"/>
      <c r="D820" s="108"/>
      <c r="E820" s="108"/>
      <c r="F820" s="108"/>
      <c r="G820" s="108"/>
      <c r="H820" s="108"/>
      <c r="I820" s="108"/>
      <c r="J820" s="108"/>
      <c r="K820" s="108"/>
      <c r="L820" s="293"/>
      <c r="M820" s="290"/>
    </row>
    <row r="821" spans="1:13" x14ac:dyDescent="0.2">
      <c r="A821" s="257"/>
      <c r="B821" s="289"/>
      <c r="C821" s="57"/>
      <c r="D821" s="108"/>
      <c r="E821" s="108"/>
      <c r="F821" s="108"/>
      <c r="G821" s="108"/>
      <c r="H821" s="108"/>
      <c r="I821" s="108"/>
      <c r="J821" s="108"/>
      <c r="K821" s="108"/>
      <c r="L821" s="293"/>
      <c r="M821" s="290"/>
    </row>
    <row r="822" spans="1:13" x14ac:dyDescent="0.2">
      <c r="A822" s="257"/>
      <c r="B822" s="289"/>
      <c r="C822" s="57"/>
      <c r="D822" s="108"/>
      <c r="E822" s="108"/>
      <c r="F822" s="108"/>
      <c r="G822" s="108"/>
      <c r="H822" s="108"/>
      <c r="I822" s="108"/>
      <c r="J822" s="108"/>
      <c r="K822" s="108"/>
      <c r="L822" s="293"/>
      <c r="M822" s="290"/>
    </row>
    <row r="823" spans="1:13" x14ac:dyDescent="0.2">
      <c r="A823" s="257"/>
      <c r="B823" s="289"/>
      <c r="C823" s="57"/>
      <c r="D823" s="108"/>
      <c r="E823" s="108"/>
      <c r="F823" s="108"/>
      <c r="G823" s="108"/>
      <c r="H823" s="108"/>
      <c r="I823" s="108"/>
      <c r="J823" s="108"/>
      <c r="K823" s="108"/>
      <c r="L823" s="293"/>
      <c r="M823" s="290"/>
    </row>
    <row r="824" spans="1:13" x14ac:dyDescent="0.2">
      <c r="A824" s="257"/>
      <c r="B824" s="289"/>
      <c r="C824" s="57"/>
      <c r="D824" s="108"/>
      <c r="E824" s="108"/>
      <c r="F824" s="108"/>
      <c r="G824" s="108"/>
      <c r="H824" s="108"/>
      <c r="I824" s="108"/>
      <c r="J824" s="108"/>
      <c r="K824" s="108"/>
      <c r="L824" s="293"/>
      <c r="M824" s="290"/>
    </row>
    <row r="825" spans="1:13" x14ac:dyDescent="0.2">
      <c r="A825" s="257"/>
      <c r="B825" s="289"/>
      <c r="C825" s="57"/>
      <c r="D825" s="108"/>
      <c r="E825" s="108"/>
      <c r="F825" s="108"/>
      <c r="G825" s="108"/>
      <c r="H825" s="108"/>
      <c r="I825" s="108"/>
      <c r="J825" s="108"/>
      <c r="K825" s="108"/>
      <c r="L825" s="293"/>
      <c r="M825" s="290"/>
    </row>
    <row r="826" spans="1:13" x14ac:dyDescent="0.2">
      <c r="A826" s="257"/>
      <c r="B826" s="289"/>
      <c r="C826" s="57"/>
      <c r="D826" s="108"/>
      <c r="E826" s="108"/>
      <c r="F826" s="108"/>
      <c r="G826" s="108"/>
      <c r="H826" s="108"/>
      <c r="I826" s="108"/>
      <c r="J826" s="108"/>
      <c r="K826" s="108"/>
      <c r="L826" s="293"/>
      <c r="M826" s="290"/>
    </row>
    <row r="827" spans="1:13" x14ac:dyDescent="0.2">
      <c r="A827" s="257"/>
      <c r="B827" s="289"/>
      <c r="C827" s="57"/>
      <c r="D827" s="108"/>
      <c r="E827" s="108"/>
      <c r="F827" s="108"/>
      <c r="G827" s="108"/>
      <c r="H827" s="108"/>
      <c r="I827" s="108"/>
      <c r="J827" s="108"/>
      <c r="K827" s="108"/>
      <c r="L827" s="293"/>
      <c r="M827" s="290"/>
    </row>
    <row r="828" spans="1:13" x14ac:dyDescent="0.2">
      <c r="A828" s="257"/>
      <c r="B828" s="289"/>
      <c r="C828" s="57"/>
      <c r="D828" s="108"/>
      <c r="E828" s="108"/>
      <c r="F828" s="108"/>
      <c r="G828" s="108"/>
      <c r="H828" s="108"/>
      <c r="I828" s="108"/>
      <c r="J828" s="108"/>
      <c r="K828" s="108"/>
      <c r="L828" s="293"/>
      <c r="M828" s="290"/>
    </row>
    <row r="829" spans="1:13" x14ac:dyDescent="0.2">
      <c r="A829" s="257"/>
      <c r="B829" s="289"/>
      <c r="C829" s="57"/>
      <c r="D829" s="108"/>
      <c r="E829" s="108"/>
      <c r="F829" s="108"/>
      <c r="G829" s="108"/>
      <c r="H829" s="108"/>
      <c r="I829" s="108"/>
      <c r="J829" s="108"/>
      <c r="K829" s="108"/>
      <c r="L829" s="293"/>
      <c r="M829" s="290"/>
    </row>
    <row r="830" spans="1:13" x14ac:dyDescent="0.2">
      <c r="A830" s="257"/>
      <c r="B830" s="289"/>
      <c r="C830" s="57"/>
      <c r="D830" s="108"/>
      <c r="E830" s="108"/>
      <c r="F830" s="108"/>
      <c r="G830" s="108"/>
      <c r="H830" s="108"/>
      <c r="I830" s="108"/>
      <c r="J830" s="108"/>
      <c r="K830" s="108"/>
      <c r="L830" s="293"/>
      <c r="M830" s="290"/>
    </row>
    <row r="831" spans="1:13" x14ac:dyDescent="0.2">
      <c r="A831" s="257"/>
      <c r="B831" s="289"/>
      <c r="C831" s="57"/>
      <c r="D831" s="108"/>
      <c r="E831" s="108"/>
      <c r="F831" s="108"/>
      <c r="G831" s="108"/>
      <c r="H831" s="108"/>
      <c r="I831" s="108"/>
      <c r="J831" s="108"/>
      <c r="K831" s="108"/>
      <c r="L831" s="293"/>
      <c r="M831" s="290"/>
    </row>
    <row r="832" spans="1:13" x14ac:dyDescent="0.2">
      <c r="A832" s="257"/>
      <c r="B832" s="289"/>
      <c r="C832" s="57"/>
      <c r="D832" s="108"/>
      <c r="E832" s="108"/>
      <c r="F832" s="108"/>
      <c r="G832" s="108"/>
      <c r="H832" s="108"/>
      <c r="I832" s="108"/>
      <c r="J832" s="108"/>
      <c r="K832" s="108"/>
      <c r="L832" s="293"/>
      <c r="M832" s="290"/>
    </row>
    <row r="833" spans="1:13" x14ac:dyDescent="0.2">
      <c r="A833" s="257"/>
      <c r="B833" s="289"/>
      <c r="C833" s="57"/>
      <c r="D833" s="108"/>
      <c r="E833" s="108"/>
      <c r="F833" s="108"/>
      <c r="G833" s="108"/>
      <c r="H833" s="108"/>
      <c r="I833" s="108"/>
      <c r="J833" s="108"/>
      <c r="K833" s="108"/>
      <c r="L833" s="293"/>
      <c r="M833" s="290"/>
    </row>
    <row r="834" spans="1:13" x14ac:dyDescent="0.2">
      <c r="A834" s="257"/>
      <c r="B834" s="289"/>
      <c r="C834" s="57"/>
      <c r="D834" s="108"/>
      <c r="E834" s="108"/>
      <c r="F834" s="108"/>
      <c r="G834" s="108"/>
      <c r="H834" s="108"/>
      <c r="I834" s="108"/>
      <c r="J834" s="108"/>
      <c r="K834" s="108"/>
      <c r="L834" s="293"/>
      <c r="M834" s="290"/>
    </row>
    <row r="835" spans="1:13" x14ac:dyDescent="0.2">
      <c r="A835" s="257"/>
      <c r="B835" s="289"/>
      <c r="C835" s="57"/>
      <c r="D835" s="108"/>
      <c r="E835" s="108"/>
      <c r="F835" s="108"/>
      <c r="G835" s="108"/>
      <c r="H835" s="108"/>
      <c r="I835" s="108"/>
      <c r="J835" s="108"/>
      <c r="K835" s="108"/>
      <c r="L835" s="293"/>
      <c r="M835" s="290"/>
    </row>
    <row r="836" spans="1:13" x14ac:dyDescent="0.2">
      <c r="A836" s="257"/>
      <c r="B836" s="289"/>
      <c r="C836" s="57"/>
      <c r="D836" s="108"/>
      <c r="E836" s="108"/>
      <c r="F836" s="108"/>
      <c r="G836" s="108"/>
      <c r="H836" s="108"/>
      <c r="I836" s="108"/>
      <c r="J836" s="108"/>
      <c r="K836" s="108"/>
      <c r="L836" s="293"/>
      <c r="M836" s="290"/>
    </row>
    <row r="837" spans="1:13" x14ac:dyDescent="0.2">
      <c r="A837" s="257"/>
      <c r="B837" s="289"/>
      <c r="C837" s="57"/>
      <c r="D837" s="108"/>
      <c r="E837" s="108"/>
      <c r="F837" s="108"/>
      <c r="G837" s="108"/>
      <c r="H837" s="108"/>
      <c r="I837" s="108"/>
      <c r="J837" s="108"/>
      <c r="K837" s="108"/>
      <c r="L837" s="293"/>
      <c r="M837" s="290"/>
    </row>
    <row r="838" spans="1:13" x14ac:dyDescent="0.2">
      <c r="A838" s="257"/>
      <c r="B838" s="289"/>
      <c r="C838" s="57"/>
      <c r="D838" s="108"/>
      <c r="E838" s="108"/>
      <c r="F838" s="108"/>
      <c r="G838" s="108"/>
      <c r="H838" s="108"/>
      <c r="I838" s="108"/>
      <c r="J838" s="108"/>
      <c r="K838" s="108"/>
      <c r="L838" s="293"/>
      <c r="M838" s="290"/>
    </row>
    <row r="839" spans="1:13" x14ac:dyDescent="0.2">
      <c r="A839" s="257"/>
      <c r="B839" s="289"/>
      <c r="C839" s="57"/>
      <c r="D839" s="108"/>
      <c r="E839" s="108"/>
      <c r="F839" s="108"/>
      <c r="G839" s="108"/>
      <c r="H839" s="108"/>
      <c r="I839" s="108"/>
      <c r="J839" s="108"/>
      <c r="K839" s="108"/>
      <c r="L839" s="293"/>
      <c r="M839" s="290"/>
    </row>
    <row r="840" spans="1:13" x14ac:dyDescent="0.2">
      <c r="A840" s="257"/>
      <c r="B840" s="289"/>
      <c r="C840" s="57"/>
      <c r="D840" s="108"/>
      <c r="E840" s="108"/>
      <c r="F840" s="108"/>
      <c r="G840" s="108"/>
      <c r="H840" s="108"/>
      <c r="I840" s="108"/>
      <c r="J840" s="108"/>
      <c r="K840" s="108"/>
      <c r="L840" s="293"/>
      <c r="M840" s="290"/>
    </row>
    <row r="841" spans="1:13" x14ac:dyDescent="0.2">
      <c r="A841" s="257"/>
      <c r="B841" s="289"/>
      <c r="C841" s="57"/>
      <c r="D841" s="108"/>
      <c r="E841" s="108"/>
      <c r="F841" s="108"/>
      <c r="G841" s="108"/>
      <c r="H841" s="108"/>
      <c r="I841" s="108"/>
      <c r="J841" s="108"/>
      <c r="K841" s="108"/>
      <c r="L841" s="293"/>
      <c r="M841" s="290"/>
    </row>
    <row r="842" spans="1:13" x14ac:dyDescent="0.2">
      <c r="A842" s="257"/>
      <c r="B842" s="289"/>
      <c r="C842" s="57"/>
      <c r="D842" s="108"/>
      <c r="E842" s="108"/>
      <c r="F842" s="108"/>
      <c r="G842" s="108"/>
      <c r="H842" s="108"/>
      <c r="I842" s="108"/>
      <c r="J842" s="108"/>
      <c r="K842" s="108"/>
      <c r="L842" s="293"/>
      <c r="M842" s="290"/>
    </row>
    <row r="843" spans="1:13" x14ac:dyDescent="0.2">
      <c r="A843" s="257"/>
      <c r="B843" s="289"/>
      <c r="C843" s="57"/>
      <c r="D843" s="108"/>
      <c r="E843" s="108"/>
      <c r="F843" s="108"/>
      <c r="G843" s="108"/>
      <c r="H843" s="108"/>
      <c r="I843" s="108"/>
      <c r="J843" s="108"/>
      <c r="K843" s="108"/>
      <c r="L843" s="293"/>
      <c r="M843" s="290"/>
    </row>
    <row r="844" spans="1:13" x14ac:dyDescent="0.2">
      <c r="A844" s="257"/>
      <c r="B844" s="289"/>
      <c r="C844" s="57"/>
      <c r="D844" s="108"/>
      <c r="E844" s="108"/>
      <c r="F844" s="108"/>
      <c r="G844" s="108"/>
      <c r="H844" s="108"/>
      <c r="I844" s="108"/>
      <c r="J844" s="108"/>
      <c r="K844" s="108"/>
      <c r="L844" s="293"/>
      <c r="M844" s="290"/>
    </row>
    <row r="845" spans="1:13" x14ac:dyDescent="0.2">
      <c r="A845" s="257"/>
      <c r="B845" s="289"/>
      <c r="C845" s="57"/>
      <c r="D845" s="108"/>
      <c r="E845" s="108"/>
      <c r="F845" s="108"/>
      <c r="G845" s="108"/>
      <c r="H845" s="108"/>
      <c r="I845" s="108"/>
      <c r="J845" s="108"/>
      <c r="K845" s="108"/>
      <c r="L845" s="293"/>
      <c r="M845" s="290"/>
    </row>
    <row r="846" spans="1:13" x14ac:dyDescent="0.2">
      <c r="A846" s="257"/>
      <c r="B846" s="289"/>
      <c r="C846" s="57"/>
      <c r="D846" s="108"/>
      <c r="E846" s="108"/>
      <c r="F846" s="108"/>
      <c r="G846" s="108"/>
      <c r="H846" s="108"/>
      <c r="I846" s="108"/>
      <c r="J846" s="108"/>
      <c r="K846" s="108"/>
      <c r="L846" s="293"/>
      <c r="M846" s="290"/>
    </row>
    <row r="847" spans="1:13" x14ac:dyDescent="0.2">
      <c r="A847" s="257"/>
      <c r="B847" s="289"/>
      <c r="C847" s="57"/>
      <c r="D847" s="108"/>
      <c r="E847" s="108"/>
      <c r="F847" s="108"/>
      <c r="G847" s="108"/>
      <c r="H847" s="108"/>
      <c r="I847" s="108"/>
      <c r="J847" s="108"/>
      <c r="K847" s="108"/>
      <c r="L847" s="293"/>
      <c r="M847" s="290"/>
    </row>
    <row r="848" spans="1:13" x14ac:dyDescent="0.2">
      <c r="A848" s="257"/>
      <c r="B848" s="289"/>
      <c r="C848" s="57"/>
      <c r="D848" s="108"/>
      <c r="E848" s="108"/>
      <c r="F848" s="108"/>
      <c r="G848" s="108"/>
      <c r="H848" s="108"/>
      <c r="I848" s="108"/>
      <c r="J848" s="108"/>
      <c r="K848" s="108"/>
      <c r="L848" s="293"/>
      <c r="M848" s="290"/>
    </row>
    <row r="849" spans="1:13" x14ac:dyDescent="0.2">
      <c r="A849" s="257"/>
      <c r="B849" s="289"/>
      <c r="C849" s="57"/>
      <c r="D849" s="108"/>
      <c r="E849" s="108"/>
      <c r="F849" s="108"/>
      <c r="G849" s="108"/>
      <c r="H849" s="108"/>
      <c r="I849" s="108"/>
      <c r="J849" s="108"/>
      <c r="K849" s="108"/>
      <c r="L849" s="293"/>
      <c r="M849" s="290"/>
    </row>
    <row r="850" spans="1:13" x14ac:dyDescent="0.2">
      <c r="A850" s="257"/>
      <c r="B850" s="289"/>
      <c r="C850" s="57"/>
      <c r="D850" s="108"/>
      <c r="E850" s="108"/>
      <c r="F850" s="108"/>
      <c r="G850" s="108"/>
      <c r="H850" s="108"/>
      <c r="I850" s="108"/>
      <c r="J850" s="108"/>
      <c r="K850" s="108"/>
      <c r="L850" s="293"/>
      <c r="M850" s="290"/>
    </row>
    <row r="851" spans="1:13" x14ac:dyDescent="0.2">
      <c r="A851" s="257"/>
      <c r="B851" s="289"/>
      <c r="C851" s="57"/>
      <c r="D851" s="108"/>
      <c r="E851" s="108"/>
      <c r="F851" s="108"/>
      <c r="G851" s="108"/>
      <c r="H851" s="108"/>
      <c r="I851" s="108"/>
      <c r="J851" s="108"/>
      <c r="K851" s="108"/>
      <c r="L851" s="293"/>
      <c r="M851" s="290"/>
    </row>
    <row r="852" spans="1:13" x14ac:dyDescent="0.2">
      <c r="A852" s="257"/>
      <c r="B852" s="289"/>
      <c r="C852" s="57"/>
      <c r="D852" s="108"/>
      <c r="E852" s="108"/>
      <c r="F852" s="108"/>
      <c r="G852" s="108"/>
      <c r="H852" s="108"/>
      <c r="I852" s="108"/>
      <c r="J852" s="108"/>
      <c r="K852" s="108"/>
      <c r="L852" s="293"/>
      <c r="M852" s="290"/>
    </row>
    <row r="853" spans="1:13" x14ac:dyDescent="0.2">
      <c r="A853" s="257"/>
      <c r="B853" s="289"/>
      <c r="C853" s="57"/>
      <c r="D853" s="108"/>
      <c r="E853" s="108"/>
      <c r="F853" s="108"/>
      <c r="G853" s="108"/>
      <c r="H853" s="108"/>
      <c r="I853" s="108"/>
      <c r="J853" s="108"/>
      <c r="K853" s="108"/>
      <c r="L853" s="293"/>
      <c r="M853" s="290"/>
    </row>
    <row r="854" spans="1:13" x14ac:dyDescent="0.2">
      <c r="A854" s="257"/>
      <c r="B854" s="289"/>
      <c r="C854" s="57"/>
      <c r="D854" s="108"/>
      <c r="E854" s="108"/>
      <c r="F854" s="108"/>
      <c r="G854" s="108"/>
      <c r="H854" s="108"/>
      <c r="I854" s="108"/>
      <c r="J854" s="108"/>
      <c r="K854" s="108"/>
      <c r="L854" s="293"/>
      <c r="M854" s="290"/>
    </row>
    <row r="855" spans="1:13" x14ac:dyDescent="0.2">
      <c r="A855" s="257"/>
      <c r="B855" s="289"/>
      <c r="C855" s="57"/>
      <c r="D855" s="108"/>
      <c r="E855" s="108"/>
      <c r="F855" s="108"/>
      <c r="G855" s="108"/>
      <c r="H855" s="108"/>
      <c r="I855" s="108"/>
      <c r="J855" s="108"/>
      <c r="K855" s="108"/>
      <c r="L855" s="293"/>
      <c r="M855" s="290"/>
    </row>
    <row r="856" spans="1:13" x14ac:dyDescent="0.2">
      <c r="A856" s="257"/>
      <c r="B856" s="289"/>
      <c r="C856" s="57"/>
      <c r="D856" s="108"/>
      <c r="E856" s="108"/>
      <c r="F856" s="108"/>
      <c r="G856" s="108"/>
      <c r="H856" s="108"/>
      <c r="I856" s="108"/>
      <c r="J856" s="108"/>
      <c r="K856" s="108"/>
      <c r="L856" s="293"/>
      <c r="M856" s="290"/>
    </row>
    <row r="857" spans="1:13" x14ac:dyDescent="0.2">
      <c r="A857" s="257"/>
      <c r="B857" s="289"/>
      <c r="C857" s="57"/>
      <c r="D857" s="108"/>
      <c r="E857" s="108"/>
      <c r="F857" s="108"/>
      <c r="G857" s="108"/>
      <c r="H857" s="108"/>
      <c r="I857" s="108"/>
      <c r="J857" s="108"/>
      <c r="K857" s="108"/>
      <c r="L857" s="293"/>
      <c r="M857" s="290"/>
    </row>
    <row r="858" spans="1:13" x14ac:dyDescent="0.2">
      <c r="A858" s="257"/>
      <c r="B858" s="289"/>
      <c r="C858" s="57"/>
      <c r="D858" s="108"/>
      <c r="E858" s="108"/>
      <c r="F858" s="108"/>
      <c r="G858" s="108"/>
      <c r="H858" s="108"/>
      <c r="I858" s="108"/>
      <c r="J858" s="108"/>
      <c r="K858" s="108"/>
      <c r="L858" s="293"/>
      <c r="M858" s="290"/>
    </row>
    <row r="859" spans="1:13" x14ac:dyDescent="0.2">
      <c r="A859" s="257"/>
      <c r="B859" s="289"/>
      <c r="C859" s="57"/>
      <c r="D859" s="108"/>
      <c r="E859" s="108"/>
      <c r="F859" s="108"/>
      <c r="G859" s="108"/>
      <c r="H859" s="108"/>
      <c r="I859" s="108"/>
      <c r="J859" s="108"/>
      <c r="K859" s="108"/>
      <c r="L859" s="293"/>
      <c r="M859" s="290"/>
    </row>
    <row r="860" spans="1:13" x14ac:dyDescent="0.2">
      <c r="A860" s="257"/>
      <c r="B860" s="289"/>
      <c r="C860" s="57"/>
      <c r="D860" s="108"/>
      <c r="E860" s="108"/>
      <c r="F860" s="108"/>
      <c r="G860" s="108"/>
      <c r="H860" s="108"/>
      <c r="I860" s="108"/>
      <c r="J860" s="108"/>
      <c r="K860" s="108"/>
      <c r="L860" s="293"/>
      <c r="M860" s="290"/>
    </row>
    <row r="861" spans="1:13" x14ac:dyDescent="0.2">
      <c r="A861" s="257"/>
      <c r="B861" s="289"/>
      <c r="C861" s="57"/>
      <c r="D861" s="108"/>
      <c r="E861" s="108"/>
      <c r="F861" s="108"/>
      <c r="G861" s="108"/>
      <c r="H861" s="108"/>
      <c r="I861" s="108"/>
      <c r="J861" s="108"/>
      <c r="K861" s="108"/>
      <c r="L861" s="293"/>
      <c r="M861" s="290"/>
    </row>
    <row r="862" spans="1:13" x14ac:dyDescent="0.2">
      <c r="A862" s="257"/>
      <c r="B862" s="289"/>
      <c r="C862" s="57"/>
      <c r="D862" s="108"/>
      <c r="E862" s="108"/>
      <c r="F862" s="108"/>
      <c r="G862" s="108"/>
      <c r="H862" s="108"/>
      <c r="I862" s="108"/>
      <c r="J862" s="108"/>
      <c r="K862" s="108"/>
      <c r="L862" s="293"/>
      <c r="M862" s="290"/>
    </row>
    <row r="863" spans="1:13" x14ac:dyDescent="0.2">
      <c r="A863" s="257"/>
      <c r="B863" s="289"/>
      <c r="C863" s="57"/>
      <c r="D863" s="108"/>
      <c r="E863" s="108"/>
      <c r="F863" s="108"/>
      <c r="G863" s="108"/>
      <c r="H863" s="108"/>
      <c r="I863" s="108"/>
      <c r="J863" s="108"/>
      <c r="K863" s="108"/>
      <c r="L863" s="293"/>
      <c r="M863" s="290"/>
    </row>
    <row r="864" spans="1:13" x14ac:dyDescent="0.2">
      <c r="A864" s="257"/>
      <c r="B864" s="289"/>
      <c r="C864" s="57"/>
      <c r="D864" s="108"/>
      <c r="E864" s="108"/>
      <c r="F864" s="108"/>
      <c r="G864" s="108"/>
      <c r="H864" s="108"/>
      <c r="I864" s="108"/>
      <c r="J864" s="108"/>
      <c r="K864" s="108"/>
      <c r="L864" s="293"/>
      <c r="M864" s="290"/>
    </row>
    <row r="865" spans="1:13" x14ac:dyDescent="0.2">
      <c r="A865" s="257"/>
      <c r="B865" s="289"/>
      <c r="C865" s="57"/>
      <c r="D865" s="108"/>
      <c r="E865" s="108"/>
      <c r="F865" s="108"/>
      <c r="G865" s="108"/>
      <c r="H865" s="108"/>
      <c r="I865" s="108"/>
      <c r="J865" s="108"/>
      <c r="K865" s="108"/>
      <c r="L865" s="293"/>
      <c r="M865" s="290"/>
    </row>
    <row r="866" spans="1:13" x14ac:dyDescent="0.2">
      <c r="A866" s="257"/>
      <c r="B866" s="289"/>
      <c r="C866" s="57"/>
      <c r="D866" s="108"/>
      <c r="E866" s="108"/>
      <c r="F866" s="108"/>
      <c r="G866" s="108"/>
      <c r="H866" s="108"/>
      <c r="I866" s="108"/>
      <c r="J866" s="108"/>
      <c r="K866" s="108"/>
      <c r="L866" s="293"/>
      <c r="M866" s="290"/>
    </row>
    <row r="867" spans="1:13" x14ac:dyDescent="0.2">
      <c r="A867" s="257"/>
      <c r="B867" s="289"/>
      <c r="C867" s="57"/>
      <c r="D867" s="108"/>
      <c r="E867" s="108"/>
      <c r="F867" s="108"/>
      <c r="G867" s="108"/>
      <c r="H867" s="108"/>
      <c r="I867" s="108"/>
      <c r="J867" s="108"/>
      <c r="K867" s="108"/>
      <c r="L867" s="293"/>
      <c r="M867" s="290"/>
    </row>
    <row r="868" spans="1:13" x14ac:dyDescent="0.2">
      <c r="A868" s="257"/>
      <c r="B868" s="289"/>
      <c r="C868" s="57"/>
      <c r="D868" s="108"/>
      <c r="E868" s="108"/>
      <c r="F868" s="108"/>
      <c r="G868" s="108"/>
      <c r="H868" s="108"/>
      <c r="I868" s="108"/>
      <c r="J868" s="108"/>
      <c r="K868" s="108"/>
      <c r="L868" s="293"/>
      <c r="M868" s="290"/>
    </row>
    <row r="869" spans="1:13" x14ac:dyDescent="0.2">
      <c r="A869" s="257"/>
      <c r="B869" s="289"/>
      <c r="C869" s="57"/>
      <c r="D869" s="108"/>
      <c r="E869" s="108"/>
      <c r="F869" s="108"/>
      <c r="G869" s="108"/>
      <c r="H869" s="108"/>
      <c r="I869" s="108"/>
      <c r="J869" s="108"/>
      <c r="K869" s="108"/>
      <c r="L869" s="293"/>
      <c r="M869" s="290"/>
    </row>
    <row r="870" spans="1:13" x14ac:dyDescent="0.2">
      <c r="A870" s="257"/>
      <c r="B870" s="289"/>
      <c r="C870" s="57"/>
      <c r="D870" s="108"/>
      <c r="E870" s="108"/>
      <c r="F870" s="108"/>
      <c r="G870" s="108"/>
      <c r="H870" s="108"/>
      <c r="I870" s="108"/>
      <c r="J870" s="108"/>
      <c r="K870" s="108"/>
      <c r="L870" s="293"/>
      <c r="M870" s="290"/>
    </row>
    <row r="871" spans="1:13" x14ac:dyDescent="0.2">
      <c r="A871" s="257"/>
      <c r="B871" s="289"/>
      <c r="C871" s="57"/>
      <c r="D871" s="108"/>
      <c r="E871" s="108"/>
      <c r="F871" s="108"/>
      <c r="G871" s="108"/>
      <c r="H871" s="108"/>
      <c r="I871" s="108"/>
      <c r="J871" s="108"/>
      <c r="K871" s="108"/>
      <c r="L871" s="293"/>
      <c r="M871" s="290"/>
    </row>
    <row r="872" spans="1:13" x14ac:dyDescent="0.2">
      <c r="A872" s="257"/>
      <c r="B872" s="289"/>
      <c r="C872" s="57"/>
      <c r="D872" s="108"/>
      <c r="E872" s="108"/>
      <c r="F872" s="108"/>
      <c r="G872" s="108"/>
      <c r="H872" s="108"/>
      <c r="I872" s="108"/>
      <c r="J872" s="108"/>
      <c r="K872" s="108"/>
      <c r="L872" s="293"/>
      <c r="M872" s="290"/>
    </row>
    <row r="873" spans="1:13" x14ac:dyDescent="0.2">
      <c r="A873" s="257"/>
      <c r="B873" s="289"/>
      <c r="C873" s="57"/>
      <c r="D873" s="108"/>
      <c r="E873" s="108"/>
      <c r="F873" s="108"/>
      <c r="G873" s="108"/>
      <c r="H873" s="108"/>
      <c r="I873" s="108"/>
      <c r="J873" s="108"/>
      <c r="K873" s="108"/>
      <c r="L873" s="293"/>
      <c r="M873" s="290"/>
    </row>
    <row r="874" spans="1:13" x14ac:dyDescent="0.2">
      <c r="A874" s="257"/>
      <c r="B874" s="289"/>
      <c r="C874" s="57"/>
      <c r="D874" s="108"/>
      <c r="E874" s="108"/>
      <c r="F874" s="108"/>
      <c r="G874" s="108"/>
      <c r="H874" s="108"/>
      <c r="I874" s="108"/>
      <c r="J874" s="108"/>
      <c r="K874" s="108"/>
      <c r="L874" s="293"/>
      <c r="M874" s="290"/>
    </row>
    <row r="875" spans="1:13" x14ac:dyDescent="0.2">
      <c r="A875" s="257"/>
      <c r="B875" s="289"/>
      <c r="C875" s="57"/>
      <c r="D875" s="108"/>
      <c r="E875" s="108"/>
      <c r="F875" s="108"/>
      <c r="G875" s="108"/>
      <c r="H875" s="108"/>
      <c r="I875" s="108"/>
      <c r="J875" s="108"/>
      <c r="K875" s="108"/>
      <c r="L875" s="293"/>
      <c r="M875" s="290"/>
    </row>
    <row r="876" spans="1:13" x14ac:dyDescent="0.2">
      <c r="A876" s="257"/>
      <c r="B876" s="289"/>
      <c r="C876" s="57"/>
      <c r="D876" s="108"/>
      <c r="E876" s="108"/>
      <c r="F876" s="108"/>
      <c r="G876" s="108"/>
      <c r="H876" s="108"/>
      <c r="I876" s="108"/>
      <c r="J876" s="108"/>
      <c r="K876" s="108"/>
      <c r="L876" s="293"/>
      <c r="M876" s="290"/>
    </row>
    <row r="877" spans="1:13" x14ac:dyDescent="0.2">
      <c r="A877" s="257"/>
      <c r="B877" s="289"/>
      <c r="C877" s="57"/>
      <c r="D877" s="108"/>
      <c r="E877" s="108"/>
      <c r="F877" s="108"/>
      <c r="G877" s="108"/>
      <c r="H877" s="108"/>
      <c r="I877" s="108"/>
      <c r="J877" s="108"/>
      <c r="K877" s="108"/>
      <c r="L877" s="293"/>
      <c r="M877" s="290"/>
    </row>
    <row r="878" spans="1:13" x14ac:dyDescent="0.2">
      <c r="A878" s="257"/>
      <c r="B878" s="289"/>
      <c r="C878" s="57"/>
      <c r="D878" s="108"/>
      <c r="E878" s="108"/>
      <c r="F878" s="108"/>
      <c r="G878" s="108"/>
      <c r="H878" s="108"/>
      <c r="I878" s="108"/>
      <c r="J878" s="108"/>
      <c r="K878" s="108"/>
      <c r="L878" s="293"/>
      <c r="M878" s="290"/>
    </row>
    <row r="879" spans="1:13" x14ac:dyDescent="0.2">
      <c r="A879" s="257"/>
      <c r="B879" s="289"/>
      <c r="C879" s="57"/>
      <c r="D879" s="108"/>
      <c r="E879" s="108"/>
      <c r="F879" s="108"/>
      <c r="G879" s="108"/>
      <c r="H879" s="108"/>
      <c r="I879" s="108"/>
      <c r="J879" s="108"/>
      <c r="K879" s="108"/>
      <c r="L879" s="293"/>
      <c r="M879" s="290"/>
    </row>
    <row r="880" spans="1:13" x14ac:dyDescent="0.2">
      <c r="A880" s="257"/>
      <c r="B880" s="289"/>
      <c r="C880" s="57"/>
      <c r="D880" s="108"/>
      <c r="E880" s="108"/>
      <c r="F880" s="108"/>
      <c r="G880" s="108"/>
      <c r="H880" s="108"/>
      <c r="I880" s="108"/>
      <c r="J880" s="108"/>
      <c r="K880" s="108"/>
      <c r="L880" s="293"/>
      <c r="M880" s="290"/>
    </row>
    <row r="881" spans="1:13" x14ac:dyDescent="0.2">
      <c r="A881" s="257"/>
      <c r="B881" s="289"/>
      <c r="C881" s="57"/>
      <c r="D881" s="108"/>
      <c r="E881" s="108"/>
      <c r="F881" s="108"/>
      <c r="G881" s="108"/>
      <c r="H881" s="108"/>
      <c r="I881" s="108"/>
      <c r="J881" s="108"/>
      <c r="K881" s="108"/>
      <c r="L881" s="293"/>
      <c r="M881" s="290"/>
    </row>
    <row r="882" spans="1:13" x14ac:dyDescent="0.2">
      <c r="A882" s="257"/>
      <c r="B882" s="289"/>
      <c r="C882" s="57"/>
      <c r="D882" s="108"/>
      <c r="E882" s="108"/>
      <c r="F882" s="108"/>
      <c r="G882" s="108"/>
      <c r="H882" s="108"/>
      <c r="I882" s="108"/>
      <c r="J882" s="108"/>
      <c r="K882" s="108"/>
      <c r="L882" s="293"/>
      <c r="M882" s="290"/>
    </row>
    <row r="883" spans="1:13" x14ac:dyDescent="0.2">
      <c r="A883" s="257"/>
      <c r="B883" s="289"/>
      <c r="C883" s="57"/>
      <c r="D883" s="108"/>
      <c r="E883" s="108"/>
      <c r="F883" s="108"/>
      <c r="G883" s="108"/>
      <c r="H883" s="108"/>
      <c r="I883" s="108"/>
      <c r="J883" s="108"/>
      <c r="K883" s="108"/>
      <c r="L883" s="293"/>
      <c r="M883" s="290"/>
    </row>
    <row r="884" spans="1:13" x14ac:dyDescent="0.2">
      <c r="A884" s="257"/>
      <c r="B884" s="289"/>
      <c r="C884" s="57"/>
      <c r="D884" s="108"/>
      <c r="E884" s="108"/>
      <c r="F884" s="108"/>
      <c r="G884" s="108"/>
      <c r="H884" s="108"/>
      <c r="I884" s="108"/>
      <c r="J884" s="108"/>
      <c r="K884" s="108"/>
      <c r="L884" s="293"/>
      <c r="M884" s="290"/>
    </row>
    <row r="885" spans="1:13" x14ac:dyDescent="0.2">
      <c r="A885" s="257"/>
      <c r="B885" s="289"/>
      <c r="C885" s="57"/>
      <c r="D885" s="108"/>
      <c r="E885" s="108"/>
      <c r="F885" s="108"/>
      <c r="G885" s="108"/>
      <c r="H885" s="108"/>
      <c r="I885" s="108"/>
      <c r="J885" s="108"/>
      <c r="K885" s="108"/>
      <c r="L885" s="293"/>
      <c r="M885" s="290"/>
    </row>
    <row r="886" spans="1:13" x14ac:dyDescent="0.2">
      <c r="A886" s="257"/>
      <c r="B886" s="289"/>
      <c r="C886" s="57"/>
      <c r="D886" s="108"/>
      <c r="E886" s="108"/>
      <c r="F886" s="108"/>
      <c r="G886" s="108"/>
      <c r="H886" s="108"/>
      <c r="I886" s="108"/>
      <c r="J886" s="108"/>
      <c r="K886" s="108"/>
      <c r="L886" s="293"/>
      <c r="M886" s="290"/>
    </row>
    <row r="887" spans="1:13" x14ac:dyDescent="0.2">
      <c r="A887" s="257"/>
      <c r="B887" s="289"/>
      <c r="C887" s="57"/>
      <c r="D887" s="108"/>
      <c r="E887" s="108"/>
      <c r="F887" s="108"/>
      <c r="G887" s="108"/>
      <c r="H887" s="108"/>
      <c r="I887" s="108"/>
      <c r="J887" s="108"/>
      <c r="K887" s="108"/>
      <c r="L887" s="293"/>
      <c r="M887" s="290"/>
    </row>
    <row r="888" spans="1:13" x14ac:dyDescent="0.2">
      <c r="A888" s="257"/>
      <c r="B888" s="289"/>
      <c r="C888" s="57"/>
      <c r="D888" s="108"/>
      <c r="E888" s="108"/>
      <c r="F888" s="108"/>
      <c r="G888" s="108"/>
      <c r="H888" s="108"/>
      <c r="I888" s="108"/>
      <c r="J888" s="108"/>
      <c r="K888" s="108"/>
      <c r="L888" s="293"/>
      <c r="M888" s="290"/>
    </row>
    <row r="889" spans="1:13" x14ac:dyDescent="0.2">
      <c r="A889" s="257"/>
      <c r="B889" s="289"/>
      <c r="C889" s="57"/>
      <c r="D889" s="108"/>
      <c r="E889" s="108"/>
      <c r="F889" s="108"/>
      <c r="G889" s="108"/>
      <c r="H889" s="108"/>
      <c r="I889" s="108"/>
      <c r="J889" s="108"/>
      <c r="K889" s="108"/>
      <c r="L889" s="293"/>
      <c r="M889" s="290"/>
    </row>
    <row r="890" spans="1:13" x14ac:dyDescent="0.2">
      <c r="A890" s="257"/>
      <c r="B890" s="289"/>
      <c r="C890" s="57"/>
      <c r="D890" s="108"/>
      <c r="E890" s="108"/>
      <c r="F890" s="108"/>
      <c r="G890" s="108"/>
      <c r="H890" s="108"/>
      <c r="I890" s="108"/>
      <c r="J890" s="108"/>
      <c r="K890" s="108"/>
      <c r="L890" s="293"/>
      <c r="M890" s="290"/>
    </row>
    <row r="891" spans="1:13" x14ac:dyDescent="0.2">
      <c r="A891" s="257"/>
      <c r="B891" s="289"/>
      <c r="C891" s="57"/>
      <c r="D891" s="108"/>
      <c r="E891" s="108"/>
      <c r="F891" s="108"/>
      <c r="G891" s="108"/>
      <c r="H891" s="108"/>
      <c r="I891" s="108"/>
      <c r="J891" s="108"/>
      <c r="K891" s="108"/>
      <c r="L891" s="293"/>
      <c r="M891" s="290"/>
    </row>
    <row r="892" spans="1:13" x14ac:dyDescent="0.2">
      <c r="A892" s="257"/>
      <c r="B892" s="289"/>
      <c r="C892" s="57"/>
      <c r="D892" s="108"/>
      <c r="E892" s="108"/>
      <c r="F892" s="108"/>
      <c r="G892" s="108"/>
      <c r="H892" s="108"/>
      <c r="I892" s="108"/>
      <c r="J892" s="108"/>
      <c r="K892" s="108"/>
      <c r="L892" s="293"/>
      <c r="M892" s="290"/>
    </row>
    <row r="893" spans="1:13" x14ac:dyDescent="0.2">
      <c r="A893" s="257"/>
      <c r="B893" s="289"/>
      <c r="C893" s="57"/>
      <c r="D893" s="108"/>
      <c r="E893" s="108"/>
      <c r="F893" s="108"/>
      <c r="G893" s="108"/>
      <c r="H893" s="108"/>
      <c r="I893" s="108"/>
      <c r="J893" s="108"/>
      <c r="K893" s="108"/>
      <c r="L893" s="293"/>
      <c r="M893" s="290"/>
    </row>
    <row r="894" spans="1:13" x14ac:dyDescent="0.2">
      <c r="A894" s="257"/>
      <c r="B894" s="289"/>
      <c r="C894" s="57"/>
      <c r="D894" s="108"/>
      <c r="E894" s="108"/>
      <c r="F894" s="108"/>
      <c r="G894" s="108"/>
      <c r="H894" s="108"/>
      <c r="I894" s="108"/>
      <c r="J894" s="108"/>
      <c r="K894" s="108"/>
      <c r="L894" s="293"/>
      <c r="M894" s="290"/>
    </row>
    <row r="895" spans="1:13" x14ac:dyDescent="0.2">
      <c r="A895" s="257"/>
      <c r="B895" s="289"/>
      <c r="C895" s="57"/>
      <c r="D895" s="108"/>
      <c r="E895" s="108"/>
      <c r="F895" s="108"/>
      <c r="G895" s="108"/>
      <c r="H895" s="108"/>
      <c r="I895" s="108"/>
      <c r="J895" s="108"/>
      <c r="K895" s="108"/>
      <c r="L895" s="293"/>
      <c r="M895" s="290"/>
    </row>
    <row r="896" spans="1:13" x14ac:dyDescent="0.2">
      <c r="A896" s="257"/>
      <c r="B896" s="289"/>
      <c r="C896" s="57"/>
      <c r="D896" s="108"/>
      <c r="E896" s="108"/>
      <c r="F896" s="108"/>
      <c r="G896" s="108"/>
      <c r="H896" s="108"/>
      <c r="I896" s="108"/>
      <c r="J896" s="108"/>
      <c r="K896" s="108"/>
      <c r="L896" s="293"/>
      <c r="M896" s="290"/>
    </row>
    <row r="897" spans="1:13" x14ac:dyDescent="0.2">
      <c r="A897" s="257"/>
      <c r="B897" s="289"/>
      <c r="C897" s="57"/>
      <c r="D897" s="108"/>
      <c r="E897" s="108"/>
      <c r="F897" s="108"/>
      <c r="G897" s="108"/>
      <c r="H897" s="108"/>
      <c r="I897" s="108"/>
      <c r="J897" s="108"/>
      <c r="K897" s="108"/>
      <c r="L897" s="293"/>
      <c r="M897" s="290"/>
    </row>
    <row r="898" spans="1:13" x14ac:dyDescent="0.2">
      <c r="A898" s="257"/>
      <c r="B898" s="289"/>
      <c r="C898" s="57"/>
      <c r="D898" s="108"/>
      <c r="E898" s="108"/>
      <c r="F898" s="108"/>
      <c r="G898" s="108"/>
      <c r="H898" s="108"/>
      <c r="I898" s="108"/>
      <c r="J898" s="108"/>
      <c r="K898" s="108"/>
      <c r="L898" s="293"/>
      <c r="M898" s="290"/>
    </row>
    <row r="899" spans="1:13" x14ac:dyDescent="0.2">
      <c r="A899" s="257"/>
      <c r="B899" s="289"/>
      <c r="C899" s="57"/>
      <c r="D899" s="108"/>
      <c r="E899" s="108"/>
      <c r="F899" s="108"/>
      <c r="G899" s="108"/>
      <c r="H899" s="108"/>
      <c r="I899" s="108"/>
      <c r="J899" s="108"/>
      <c r="K899" s="108"/>
      <c r="L899" s="293"/>
      <c r="M899" s="290"/>
    </row>
    <row r="900" spans="1:13" x14ac:dyDescent="0.2">
      <c r="A900" s="257"/>
      <c r="B900" s="289"/>
      <c r="C900" s="57"/>
      <c r="D900" s="108"/>
      <c r="E900" s="108"/>
      <c r="F900" s="108"/>
      <c r="G900" s="108"/>
      <c r="H900" s="108"/>
      <c r="I900" s="108"/>
      <c r="J900" s="108"/>
      <c r="K900" s="108"/>
      <c r="L900" s="293"/>
      <c r="M900" s="290"/>
    </row>
    <row r="901" spans="1:13" x14ac:dyDescent="0.2">
      <c r="A901" s="257"/>
      <c r="B901" s="289"/>
      <c r="C901" s="57"/>
      <c r="D901" s="108"/>
      <c r="E901" s="108"/>
      <c r="F901" s="108"/>
      <c r="G901" s="108"/>
      <c r="H901" s="108"/>
      <c r="I901" s="108"/>
      <c r="J901" s="108"/>
      <c r="K901" s="108"/>
      <c r="L901" s="293"/>
      <c r="M901" s="290"/>
    </row>
    <row r="902" spans="1:13" x14ac:dyDescent="0.2">
      <c r="A902" s="257"/>
      <c r="B902" s="289"/>
      <c r="C902" s="57"/>
      <c r="D902" s="108"/>
      <c r="E902" s="108"/>
      <c r="F902" s="108"/>
      <c r="G902" s="108"/>
      <c r="H902" s="108"/>
      <c r="I902" s="108"/>
      <c r="J902" s="108"/>
      <c r="K902" s="108"/>
      <c r="L902" s="293"/>
      <c r="M902" s="290"/>
    </row>
    <row r="903" spans="1:13" x14ac:dyDescent="0.2">
      <c r="A903" s="257"/>
      <c r="B903" s="289"/>
      <c r="C903" s="57"/>
      <c r="D903" s="108"/>
      <c r="E903" s="108"/>
      <c r="F903" s="108"/>
      <c r="G903" s="108"/>
      <c r="H903" s="108"/>
      <c r="I903" s="108"/>
      <c r="J903" s="108"/>
      <c r="K903" s="108"/>
      <c r="L903" s="293"/>
      <c r="M903" s="290"/>
    </row>
    <row r="904" spans="1:13" x14ac:dyDescent="0.2">
      <c r="A904" s="257"/>
      <c r="B904" s="289"/>
      <c r="C904" s="57"/>
      <c r="D904" s="108"/>
      <c r="E904" s="108"/>
      <c r="F904" s="108"/>
      <c r="G904" s="108"/>
      <c r="H904" s="108"/>
      <c r="I904" s="108"/>
      <c r="J904" s="108"/>
      <c r="K904" s="108"/>
      <c r="L904" s="293"/>
      <c r="M904" s="290"/>
    </row>
    <row r="905" spans="1:13" x14ac:dyDescent="0.2">
      <c r="A905" s="257"/>
      <c r="B905" s="289"/>
      <c r="C905" s="57"/>
      <c r="D905" s="108"/>
      <c r="E905" s="108"/>
      <c r="F905" s="108"/>
      <c r="G905" s="108"/>
      <c r="H905" s="108"/>
      <c r="I905" s="108"/>
      <c r="J905" s="108"/>
      <c r="K905" s="108"/>
      <c r="L905" s="293"/>
      <c r="M905" s="290"/>
    </row>
    <row r="906" spans="1:13" x14ac:dyDescent="0.2">
      <c r="A906" s="257"/>
      <c r="B906" s="289"/>
      <c r="C906" s="57"/>
      <c r="D906" s="108"/>
      <c r="E906" s="108"/>
      <c r="F906" s="108"/>
      <c r="G906" s="108"/>
      <c r="H906" s="108"/>
      <c r="I906" s="108"/>
      <c r="J906" s="108"/>
      <c r="K906" s="108"/>
      <c r="L906" s="293"/>
      <c r="M906" s="290"/>
    </row>
    <row r="907" spans="1:13" x14ac:dyDescent="0.2">
      <c r="A907" s="257"/>
      <c r="B907" s="289"/>
      <c r="C907" s="57"/>
      <c r="D907" s="108"/>
      <c r="E907" s="108"/>
      <c r="F907" s="108"/>
      <c r="G907" s="108"/>
      <c r="H907" s="108"/>
      <c r="I907" s="108"/>
      <c r="J907" s="108"/>
      <c r="K907" s="108"/>
      <c r="L907" s="293"/>
      <c r="M907" s="290"/>
    </row>
    <row r="908" spans="1:13" x14ac:dyDescent="0.2">
      <c r="A908" s="257"/>
      <c r="B908" s="289"/>
      <c r="C908" s="57"/>
      <c r="D908" s="108"/>
      <c r="E908" s="108"/>
      <c r="F908" s="108"/>
      <c r="G908" s="108"/>
      <c r="H908" s="108"/>
      <c r="I908" s="108"/>
      <c r="J908" s="108"/>
      <c r="K908" s="108"/>
      <c r="L908" s="293"/>
      <c r="M908" s="290"/>
    </row>
    <row r="909" spans="1:13" x14ac:dyDescent="0.2">
      <c r="A909" s="257"/>
      <c r="B909" s="289"/>
      <c r="C909" s="57"/>
      <c r="D909" s="108"/>
      <c r="E909" s="108"/>
      <c r="F909" s="108"/>
      <c r="G909" s="108"/>
      <c r="H909" s="108"/>
      <c r="I909" s="108"/>
      <c r="J909" s="108"/>
      <c r="K909" s="108"/>
      <c r="L909" s="293"/>
      <c r="M909" s="290"/>
    </row>
    <row r="910" spans="1:13" x14ac:dyDescent="0.2">
      <c r="A910" s="257"/>
      <c r="B910" s="289"/>
      <c r="C910" s="57"/>
      <c r="D910" s="108"/>
      <c r="E910" s="108"/>
      <c r="F910" s="108"/>
      <c r="G910" s="108"/>
      <c r="H910" s="108"/>
      <c r="I910" s="108"/>
      <c r="J910" s="108"/>
      <c r="K910" s="108"/>
      <c r="L910" s="293"/>
      <c r="M910" s="290"/>
    </row>
    <row r="911" spans="1:13" x14ac:dyDescent="0.2">
      <c r="A911" s="257"/>
      <c r="B911" s="289"/>
      <c r="C911" s="57"/>
      <c r="D911" s="108"/>
      <c r="E911" s="108"/>
      <c r="F911" s="108"/>
      <c r="G911" s="108"/>
      <c r="H911" s="108"/>
      <c r="I911" s="108"/>
      <c r="J911" s="108"/>
      <c r="K911" s="108"/>
      <c r="L911" s="293"/>
      <c r="M911" s="290"/>
    </row>
    <row r="912" spans="1:13" x14ac:dyDescent="0.2">
      <c r="A912" s="257"/>
      <c r="B912" s="289"/>
      <c r="C912" s="57"/>
      <c r="D912" s="108"/>
      <c r="E912" s="108"/>
      <c r="F912" s="108"/>
      <c r="G912" s="108"/>
      <c r="H912" s="108"/>
      <c r="I912" s="108"/>
      <c r="J912" s="108"/>
      <c r="K912" s="108"/>
      <c r="L912" s="293"/>
      <c r="M912" s="290"/>
    </row>
    <row r="913" spans="1:13" x14ac:dyDescent="0.2">
      <c r="A913" s="257"/>
      <c r="B913" s="289"/>
      <c r="C913" s="57"/>
      <c r="D913" s="108"/>
      <c r="E913" s="108"/>
      <c r="F913" s="108"/>
      <c r="G913" s="108"/>
      <c r="H913" s="108"/>
      <c r="I913" s="108"/>
      <c r="J913" s="108"/>
      <c r="K913" s="108"/>
      <c r="L913" s="293"/>
      <c r="M913" s="290"/>
    </row>
    <row r="914" spans="1:13" x14ac:dyDescent="0.2">
      <c r="A914" s="257"/>
      <c r="B914" s="289"/>
      <c r="C914" s="57"/>
      <c r="D914" s="108"/>
      <c r="E914" s="108"/>
      <c r="F914" s="108"/>
      <c r="G914" s="108"/>
      <c r="H914" s="108"/>
      <c r="I914" s="108"/>
      <c r="J914" s="108"/>
      <c r="K914" s="108"/>
      <c r="L914" s="293"/>
      <c r="M914" s="290"/>
    </row>
    <row r="915" spans="1:13" x14ac:dyDescent="0.2">
      <c r="A915" s="257"/>
      <c r="B915" s="289"/>
      <c r="C915" s="57"/>
      <c r="D915" s="108"/>
      <c r="E915" s="108"/>
      <c r="F915" s="108"/>
      <c r="G915" s="108"/>
      <c r="H915" s="108"/>
      <c r="I915" s="108"/>
      <c r="J915" s="108"/>
      <c r="K915" s="108"/>
      <c r="L915" s="293"/>
      <c r="M915" s="290"/>
    </row>
    <row r="916" spans="1:13" x14ac:dyDescent="0.2">
      <c r="A916" s="257"/>
      <c r="B916" s="289"/>
      <c r="C916" s="57"/>
      <c r="D916" s="108"/>
      <c r="E916" s="108"/>
      <c r="F916" s="108"/>
      <c r="G916" s="108"/>
      <c r="H916" s="108"/>
      <c r="I916" s="108"/>
      <c r="J916" s="108"/>
      <c r="K916" s="108"/>
      <c r="L916" s="293"/>
      <c r="M916" s="290"/>
    </row>
    <row r="917" spans="1:13" x14ac:dyDescent="0.2">
      <c r="A917" s="257"/>
      <c r="B917" s="289"/>
      <c r="C917" s="57"/>
      <c r="D917" s="108"/>
      <c r="E917" s="108"/>
      <c r="F917" s="108"/>
      <c r="G917" s="108"/>
      <c r="H917" s="108"/>
      <c r="I917" s="108"/>
      <c r="J917" s="108"/>
      <c r="K917" s="108"/>
      <c r="L917" s="293"/>
      <c r="M917" s="290"/>
    </row>
    <row r="918" spans="1:13" x14ac:dyDescent="0.2">
      <c r="A918" s="257"/>
      <c r="B918" s="289"/>
      <c r="C918" s="57"/>
      <c r="D918" s="108"/>
      <c r="E918" s="108"/>
      <c r="F918" s="108"/>
      <c r="G918" s="108"/>
      <c r="H918" s="108"/>
      <c r="I918" s="108"/>
      <c r="J918" s="108"/>
      <c r="K918" s="108"/>
      <c r="L918" s="293"/>
      <c r="M918" s="290"/>
    </row>
    <row r="919" spans="1:13" x14ac:dyDescent="0.2">
      <c r="A919" s="257"/>
      <c r="B919" s="289"/>
      <c r="C919" s="57"/>
      <c r="D919" s="108"/>
      <c r="E919" s="108"/>
      <c r="F919" s="108"/>
      <c r="G919" s="108"/>
      <c r="H919" s="108"/>
      <c r="I919" s="108"/>
      <c r="J919" s="108"/>
      <c r="K919" s="108"/>
      <c r="L919" s="293"/>
      <c r="M919" s="290"/>
    </row>
    <row r="920" spans="1:13" x14ac:dyDescent="0.2">
      <c r="A920" s="257"/>
      <c r="B920" s="289"/>
      <c r="C920" s="57"/>
      <c r="D920" s="108"/>
      <c r="E920" s="108"/>
      <c r="F920" s="108"/>
      <c r="G920" s="108"/>
      <c r="H920" s="108"/>
      <c r="I920" s="108"/>
      <c r="J920" s="108"/>
      <c r="K920" s="108"/>
      <c r="L920" s="293"/>
      <c r="M920" s="290"/>
    </row>
    <row r="921" spans="1:13" x14ac:dyDescent="0.2">
      <c r="A921" s="257"/>
      <c r="B921" s="289"/>
      <c r="C921" s="57"/>
      <c r="D921" s="108"/>
      <c r="E921" s="108"/>
      <c r="F921" s="108"/>
      <c r="G921" s="108"/>
      <c r="H921" s="108"/>
      <c r="I921" s="108"/>
      <c r="J921" s="108"/>
      <c r="K921" s="108"/>
      <c r="L921" s="293"/>
      <c r="M921" s="290"/>
    </row>
    <row r="922" spans="1:13" x14ac:dyDescent="0.2">
      <c r="A922" s="257"/>
      <c r="B922" s="289"/>
      <c r="C922" s="57"/>
      <c r="D922" s="108"/>
      <c r="E922" s="108"/>
      <c r="F922" s="108"/>
      <c r="G922" s="108"/>
      <c r="H922" s="108"/>
      <c r="I922" s="108"/>
      <c r="J922" s="108"/>
      <c r="K922" s="108"/>
      <c r="L922" s="293"/>
      <c r="M922" s="290"/>
    </row>
    <row r="923" spans="1:13" x14ac:dyDescent="0.2">
      <c r="A923" s="257"/>
      <c r="B923" s="289"/>
      <c r="C923" s="57"/>
      <c r="D923" s="108"/>
      <c r="E923" s="108"/>
      <c r="F923" s="108"/>
      <c r="G923" s="108"/>
      <c r="H923" s="108"/>
      <c r="I923" s="108"/>
      <c r="J923" s="108"/>
      <c r="K923" s="108"/>
      <c r="L923" s="293"/>
      <c r="M923" s="290"/>
    </row>
    <row r="924" spans="1:13" x14ac:dyDescent="0.2">
      <c r="A924" s="257"/>
      <c r="B924" s="289"/>
      <c r="C924" s="57"/>
      <c r="D924" s="108"/>
      <c r="E924" s="108"/>
      <c r="F924" s="108"/>
      <c r="G924" s="108"/>
      <c r="H924" s="108"/>
      <c r="I924" s="108"/>
      <c r="J924" s="108"/>
      <c r="K924" s="108"/>
      <c r="L924" s="293"/>
      <c r="M924" s="290"/>
    </row>
    <row r="925" spans="1:13" x14ac:dyDescent="0.2">
      <c r="A925" s="257"/>
      <c r="B925" s="289"/>
      <c r="C925" s="57"/>
      <c r="D925" s="108"/>
      <c r="E925" s="108"/>
      <c r="F925" s="108"/>
      <c r="G925" s="108"/>
      <c r="H925" s="108"/>
      <c r="I925" s="108"/>
      <c r="J925" s="108"/>
      <c r="K925" s="108"/>
      <c r="L925" s="293"/>
      <c r="M925" s="290"/>
    </row>
    <row r="926" spans="1:13" x14ac:dyDescent="0.2">
      <c r="A926" s="257"/>
      <c r="B926" s="289"/>
      <c r="C926" s="57"/>
      <c r="D926" s="108"/>
      <c r="E926" s="108"/>
      <c r="F926" s="108"/>
      <c r="G926" s="108"/>
      <c r="H926" s="108"/>
      <c r="I926" s="108"/>
      <c r="J926" s="108"/>
      <c r="K926" s="108"/>
      <c r="L926" s="293"/>
      <c r="M926" s="290"/>
    </row>
    <row r="927" spans="1:13" x14ac:dyDescent="0.2">
      <c r="A927" s="257"/>
      <c r="B927" s="289"/>
      <c r="C927" s="57"/>
      <c r="D927" s="108"/>
      <c r="E927" s="108"/>
      <c r="F927" s="108"/>
      <c r="G927" s="108"/>
      <c r="H927" s="108"/>
      <c r="I927" s="108"/>
      <c r="J927" s="108"/>
      <c r="K927" s="108"/>
      <c r="L927" s="293"/>
      <c r="M927" s="290"/>
    </row>
    <row r="928" spans="1:13" x14ac:dyDescent="0.2">
      <c r="A928" s="257"/>
      <c r="B928" s="289"/>
      <c r="C928" s="57"/>
      <c r="D928" s="108"/>
      <c r="E928" s="108"/>
      <c r="F928" s="108"/>
      <c r="G928" s="108"/>
      <c r="H928" s="108"/>
      <c r="I928" s="108"/>
      <c r="J928" s="108"/>
      <c r="K928" s="108"/>
      <c r="L928" s="293"/>
      <c r="M928" s="290"/>
    </row>
    <row r="929" spans="1:13" x14ac:dyDescent="0.2">
      <c r="A929" s="257"/>
      <c r="B929" s="289"/>
      <c r="C929" s="57"/>
      <c r="D929" s="108"/>
      <c r="E929" s="108"/>
      <c r="F929" s="108"/>
      <c r="G929" s="108"/>
      <c r="H929" s="108"/>
      <c r="I929" s="108"/>
      <c r="J929" s="108"/>
      <c r="K929" s="108"/>
      <c r="L929" s="293"/>
      <c r="M929" s="290"/>
    </row>
    <row r="930" spans="1:13" x14ac:dyDescent="0.2">
      <c r="A930" s="257"/>
      <c r="B930" s="289"/>
      <c r="C930" s="57"/>
      <c r="D930" s="108"/>
      <c r="E930" s="108"/>
      <c r="F930" s="108"/>
      <c r="G930" s="108"/>
      <c r="H930" s="108"/>
      <c r="I930" s="108"/>
      <c r="J930" s="108"/>
      <c r="K930" s="108"/>
      <c r="L930" s="293"/>
      <c r="M930" s="290"/>
    </row>
    <row r="931" spans="1:13" x14ac:dyDescent="0.2">
      <c r="A931" s="257"/>
      <c r="B931" s="289"/>
      <c r="C931" s="57"/>
      <c r="D931" s="108"/>
      <c r="E931" s="108"/>
      <c r="F931" s="108"/>
      <c r="G931" s="108"/>
      <c r="H931" s="108"/>
      <c r="I931" s="108"/>
      <c r="J931" s="108"/>
      <c r="K931" s="108"/>
      <c r="L931" s="293"/>
      <c r="M931" s="290"/>
    </row>
    <row r="932" spans="1:13" x14ac:dyDescent="0.2">
      <c r="A932" s="257"/>
      <c r="B932" s="289"/>
      <c r="C932" s="57"/>
      <c r="D932" s="108"/>
      <c r="E932" s="108"/>
      <c r="F932" s="108"/>
      <c r="G932" s="108"/>
      <c r="H932" s="108"/>
      <c r="I932" s="108"/>
      <c r="J932" s="108"/>
      <c r="K932" s="108"/>
      <c r="L932" s="293"/>
      <c r="M932" s="290"/>
    </row>
    <row r="933" spans="1:13" x14ac:dyDescent="0.2">
      <c r="A933" s="257"/>
      <c r="B933" s="289"/>
      <c r="C933" s="57"/>
      <c r="D933" s="108"/>
      <c r="E933" s="108"/>
      <c r="F933" s="108"/>
      <c r="G933" s="108"/>
      <c r="H933" s="108"/>
      <c r="I933" s="108"/>
      <c r="J933" s="108"/>
      <c r="K933" s="108"/>
      <c r="L933" s="293"/>
      <c r="M933" s="290"/>
    </row>
    <row r="934" spans="1:13" x14ac:dyDescent="0.2">
      <c r="A934" s="257"/>
      <c r="B934" s="289"/>
      <c r="C934" s="57"/>
      <c r="D934" s="108"/>
      <c r="E934" s="108"/>
      <c r="F934" s="108"/>
      <c r="G934" s="108"/>
      <c r="H934" s="108"/>
      <c r="I934" s="108"/>
      <c r="J934" s="108"/>
      <c r="K934" s="108"/>
      <c r="L934" s="293"/>
      <c r="M934" s="290"/>
    </row>
    <row r="935" spans="1:13" x14ac:dyDescent="0.2">
      <c r="A935" s="257"/>
      <c r="B935" s="289"/>
      <c r="C935" s="57"/>
      <c r="D935" s="108"/>
      <c r="E935" s="108"/>
      <c r="F935" s="108"/>
      <c r="G935" s="108"/>
      <c r="H935" s="108"/>
      <c r="I935" s="108"/>
      <c r="J935" s="108"/>
      <c r="K935" s="108"/>
      <c r="L935" s="293"/>
      <c r="M935" s="290"/>
    </row>
    <row r="936" spans="1:13" x14ac:dyDescent="0.2">
      <c r="A936" s="257"/>
      <c r="B936" s="289"/>
      <c r="C936" s="57"/>
      <c r="D936" s="108"/>
      <c r="E936" s="108"/>
      <c r="F936" s="108"/>
      <c r="G936" s="108"/>
      <c r="H936" s="108"/>
      <c r="I936" s="108"/>
      <c r="J936" s="108"/>
      <c r="K936" s="108"/>
      <c r="L936" s="293"/>
      <c r="M936" s="290"/>
    </row>
    <row r="937" spans="1:13" x14ac:dyDescent="0.2">
      <c r="A937" s="257"/>
      <c r="B937" s="289"/>
      <c r="C937" s="57"/>
      <c r="D937" s="108"/>
      <c r="E937" s="108"/>
      <c r="F937" s="108"/>
      <c r="G937" s="108"/>
      <c r="H937" s="108"/>
      <c r="I937" s="108"/>
      <c r="J937" s="108"/>
      <c r="K937" s="108"/>
      <c r="L937" s="293"/>
      <c r="M937" s="290"/>
    </row>
    <row r="938" spans="1:13" x14ac:dyDescent="0.2">
      <c r="A938" s="257"/>
      <c r="B938" s="289"/>
      <c r="C938" s="57"/>
      <c r="D938" s="108"/>
      <c r="E938" s="108"/>
      <c r="F938" s="108"/>
      <c r="G938" s="108"/>
      <c r="H938" s="108"/>
      <c r="I938" s="108"/>
      <c r="J938" s="108"/>
      <c r="K938" s="108"/>
      <c r="L938" s="293"/>
      <c r="M938" s="290"/>
    </row>
    <row r="939" spans="1:13" x14ac:dyDescent="0.2">
      <c r="A939" s="257"/>
      <c r="B939" s="289"/>
      <c r="C939" s="57"/>
      <c r="D939" s="108"/>
      <c r="E939" s="108"/>
      <c r="F939" s="108"/>
      <c r="G939" s="108"/>
      <c r="H939" s="108"/>
      <c r="I939" s="108"/>
      <c r="J939" s="108"/>
      <c r="K939" s="108"/>
      <c r="L939" s="293"/>
      <c r="M939" s="290"/>
    </row>
    <row r="940" spans="1:13" x14ac:dyDescent="0.2">
      <c r="A940" s="257"/>
      <c r="B940" s="289"/>
      <c r="C940" s="57"/>
      <c r="D940" s="108"/>
      <c r="E940" s="108"/>
      <c r="F940" s="108"/>
      <c r="G940" s="108"/>
      <c r="H940" s="108"/>
      <c r="I940" s="108"/>
      <c r="J940" s="108"/>
      <c r="K940" s="108"/>
      <c r="L940" s="293"/>
      <c r="M940" s="290"/>
    </row>
    <row r="941" spans="1:13" x14ac:dyDescent="0.2">
      <c r="A941" s="257"/>
      <c r="B941" s="289"/>
      <c r="C941" s="57"/>
      <c r="D941" s="108"/>
      <c r="E941" s="108"/>
      <c r="F941" s="108"/>
      <c r="G941" s="108"/>
      <c r="H941" s="108"/>
      <c r="I941" s="108"/>
      <c r="J941" s="108"/>
      <c r="K941" s="108"/>
      <c r="L941" s="293"/>
      <c r="M941" s="290"/>
    </row>
    <row r="942" spans="1:13" x14ac:dyDescent="0.2">
      <c r="A942" s="257"/>
      <c r="B942" s="289"/>
      <c r="C942" s="57"/>
      <c r="D942" s="108"/>
      <c r="E942" s="108"/>
      <c r="F942" s="108"/>
      <c r="G942" s="108"/>
      <c r="H942" s="108"/>
      <c r="I942" s="108"/>
      <c r="J942" s="108"/>
      <c r="K942" s="108"/>
      <c r="L942" s="293"/>
      <c r="M942" s="290"/>
    </row>
    <row r="943" spans="1:13" x14ac:dyDescent="0.2">
      <c r="A943" s="257"/>
      <c r="B943" s="289"/>
      <c r="C943" s="57"/>
      <c r="D943" s="108"/>
      <c r="E943" s="108"/>
      <c r="F943" s="108"/>
      <c r="G943" s="108"/>
      <c r="H943" s="108"/>
      <c r="I943" s="108"/>
      <c r="J943" s="108"/>
      <c r="K943" s="108"/>
      <c r="L943" s="293"/>
      <c r="M943" s="290"/>
    </row>
    <row r="944" spans="1:13" x14ac:dyDescent="0.2">
      <c r="A944" s="257"/>
      <c r="B944" s="289"/>
      <c r="C944" s="57"/>
      <c r="D944" s="108"/>
      <c r="E944" s="108"/>
      <c r="F944" s="108"/>
      <c r="G944" s="108"/>
      <c r="H944" s="108"/>
      <c r="I944" s="108"/>
      <c r="J944" s="108"/>
      <c r="K944" s="108"/>
      <c r="L944" s="293"/>
      <c r="M944" s="290"/>
    </row>
    <row r="945" spans="1:13" x14ac:dyDescent="0.2">
      <c r="A945" s="257"/>
      <c r="B945" s="289"/>
      <c r="C945" s="57"/>
      <c r="D945" s="108"/>
      <c r="E945" s="108"/>
      <c r="F945" s="108"/>
      <c r="G945" s="108"/>
      <c r="H945" s="108"/>
      <c r="I945" s="108"/>
      <c r="J945" s="108"/>
      <c r="K945" s="108"/>
      <c r="L945" s="293"/>
      <c r="M945" s="290"/>
    </row>
    <row r="946" spans="1:13" x14ac:dyDescent="0.2">
      <c r="A946" s="257"/>
      <c r="B946" s="289"/>
      <c r="C946" s="57"/>
      <c r="D946" s="108"/>
      <c r="E946" s="108"/>
      <c r="F946" s="108"/>
      <c r="G946" s="108"/>
      <c r="H946" s="108"/>
      <c r="I946" s="108"/>
      <c r="J946" s="108"/>
      <c r="K946" s="108"/>
      <c r="L946" s="293"/>
      <c r="M946" s="290"/>
    </row>
    <row r="947" spans="1:13" x14ac:dyDescent="0.2">
      <c r="A947" s="257"/>
      <c r="B947" s="289"/>
      <c r="C947" s="57"/>
      <c r="D947" s="108"/>
      <c r="E947" s="108"/>
      <c r="F947" s="108"/>
      <c r="G947" s="108"/>
      <c r="H947" s="108"/>
      <c r="I947" s="108"/>
      <c r="J947" s="108"/>
      <c r="K947" s="108"/>
      <c r="L947" s="293"/>
      <c r="M947" s="290"/>
    </row>
    <row r="948" spans="1:13" x14ac:dyDescent="0.2">
      <c r="A948" s="257"/>
      <c r="B948" s="289"/>
      <c r="C948" s="57"/>
      <c r="D948" s="108"/>
      <c r="E948" s="108"/>
      <c r="F948" s="108"/>
      <c r="G948" s="108"/>
      <c r="H948" s="108"/>
      <c r="I948" s="108"/>
      <c r="J948" s="108"/>
      <c r="K948" s="108"/>
      <c r="L948" s="293"/>
      <c r="M948" s="290"/>
    </row>
    <row r="949" spans="1:13" x14ac:dyDescent="0.2">
      <c r="A949" s="257"/>
      <c r="B949" s="289"/>
      <c r="C949" s="57"/>
      <c r="D949" s="108"/>
      <c r="E949" s="108"/>
      <c r="F949" s="108"/>
      <c r="G949" s="108"/>
      <c r="H949" s="108"/>
      <c r="I949" s="108"/>
      <c r="J949" s="108"/>
      <c r="K949" s="108"/>
      <c r="L949" s="293"/>
      <c r="M949" s="290"/>
    </row>
    <row r="950" spans="1:13" x14ac:dyDescent="0.2">
      <c r="A950" s="257"/>
      <c r="B950" s="289"/>
      <c r="C950" s="57"/>
      <c r="D950" s="108"/>
      <c r="E950" s="108"/>
      <c r="F950" s="108"/>
      <c r="G950" s="108"/>
      <c r="H950" s="108"/>
      <c r="I950" s="108"/>
      <c r="J950" s="108"/>
      <c r="K950" s="108"/>
      <c r="L950" s="293"/>
      <c r="M950" s="290"/>
    </row>
    <row r="951" spans="1:13" x14ac:dyDescent="0.2">
      <c r="A951" s="257"/>
      <c r="B951" s="289"/>
      <c r="C951" s="57"/>
      <c r="D951" s="108"/>
      <c r="E951" s="108"/>
      <c r="F951" s="108"/>
      <c r="G951" s="108"/>
      <c r="H951" s="108"/>
      <c r="I951" s="108"/>
      <c r="J951" s="108"/>
      <c r="K951" s="108"/>
      <c r="L951" s="293"/>
      <c r="M951" s="290"/>
    </row>
    <row r="952" spans="1:13" x14ac:dyDescent="0.2">
      <c r="A952" s="257"/>
      <c r="B952" s="289"/>
      <c r="C952" s="57"/>
      <c r="D952" s="108"/>
      <c r="E952" s="108"/>
      <c r="F952" s="108"/>
      <c r="G952" s="108"/>
      <c r="H952" s="108"/>
      <c r="I952" s="108"/>
      <c r="J952" s="108"/>
      <c r="K952" s="108"/>
      <c r="L952" s="293"/>
      <c r="M952" s="290"/>
    </row>
    <row r="953" spans="1:13" x14ac:dyDescent="0.2">
      <c r="A953" s="257"/>
      <c r="B953" s="289"/>
      <c r="C953" s="57"/>
      <c r="D953" s="108"/>
      <c r="E953" s="108"/>
      <c r="F953" s="108"/>
      <c r="G953" s="108"/>
      <c r="H953" s="108"/>
      <c r="I953" s="108"/>
      <c r="J953" s="108"/>
      <c r="K953" s="108"/>
      <c r="L953" s="293"/>
      <c r="M953" s="290"/>
    </row>
    <row r="954" spans="1:13" x14ac:dyDescent="0.2">
      <c r="A954" s="257"/>
      <c r="B954" s="289"/>
      <c r="C954" s="57"/>
      <c r="D954" s="108"/>
      <c r="E954" s="108"/>
      <c r="F954" s="108"/>
      <c r="G954" s="108"/>
      <c r="H954" s="108"/>
      <c r="I954" s="108"/>
      <c r="J954" s="108"/>
      <c r="K954" s="108"/>
      <c r="L954" s="293"/>
      <c r="M954" s="290"/>
    </row>
    <row r="955" spans="1:13" x14ac:dyDescent="0.2">
      <c r="A955" s="257"/>
      <c r="B955" s="289"/>
      <c r="C955" s="57"/>
      <c r="D955" s="108"/>
      <c r="E955" s="108"/>
      <c r="F955" s="108"/>
      <c r="G955" s="108"/>
      <c r="H955" s="108"/>
      <c r="I955" s="108"/>
      <c r="J955" s="108"/>
      <c r="K955" s="108"/>
      <c r="L955" s="293"/>
      <c r="M955" s="290"/>
    </row>
    <row r="956" spans="1:13" x14ac:dyDescent="0.2">
      <c r="A956" s="257"/>
      <c r="B956" s="289"/>
      <c r="C956" s="57"/>
      <c r="D956" s="108"/>
      <c r="E956" s="108"/>
      <c r="F956" s="108"/>
      <c r="G956" s="108"/>
      <c r="H956" s="108"/>
      <c r="I956" s="108"/>
      <c r="J956" s="108"/>
      <c r="K956" s="108"/>
      <c r="L956" s="293"/>
      <c r="M956" s="290"/>
    </row>
    <row r="957" spans="1:13" x14ac:dyDescent="0.2">
      <c r="A957" s="257"/>
      <c r="B957" s="289"/>
      <c r="C957" s="57"/>
      <c r="D957" s="108"/>
      <c r="E957" s="108"/>
      <c r="F957" s="108"/>
      <c r="G957" s="108"/>
      <c r="H957" s="108"/>
      <c r="I957" s="108"/>
      <c r="J957" s="108"/>
      <c r="K957" s="108"/>
      <c r="L957" s="293"/>
      <c r="M957" s="290"/>
    </row>
    <row r="958" spans="1:13" x14ac:dyDescent="0.2">
      <c r="A958" s="257"/>
      <c r="B958" s="289"/>
      <c r="C958" s="57"/>
      <c r="D958" s="108"/>
      <c r="E958" s="108"/>
      <c r="F958" s="108"/>
      <c r="G958" s="108"/>
      <c r="H958" s="108"/>
      <c r="I958" s="108"/>
      <c r="J958" s="108"/>
      <c r="K958" s="108"/>
      <c r="L958" s="293"/>
      <c r="M958" s="290"/>
    </row>
    <row r="959" spans="1:13" x14ac:dyDescent="0.2">
      <c r="A959" s="257"/>
      <c r="B959" s="289"/>
      <c r="C959" s="57"/>
      <c r="D959" s="108"/>
      <c r="E959" s="108"/>
      <c r="F959" s="108"/>
      <c r="G959" s="108"/>
      <c r="H959" s="108"/>
      <c r="I959" s="108"/>
      <c r="J959" s="108"/>
      <c r="K959" s="108"/>
      <c r="L959" s="293"/>
      <c r="M959" s="290"/>
    </row>
    <row r="960" spans="1:13" x14ac:dyDescent="0.2">
      <c r="A960" s="257"/>
      <c r="B960" s="289"/>
      <c r="C960" s="57"/>
      <c r="D960" s="108"/>
      <c r="E960" s="108"/>
      <c r="F960" s="108"/>
      <c r="G960" s="108"/>
      <c r="H960" s="108"/>
      <c r="I960" s="108"/>
      <c r="J960" s="108"/>
      <c r="K960" s="108"/>
      <c r="L960" s="293"/>
      <c r="M960" s="290"/>
    </row>
    <row r="961" spans="1:13" x14ac:dyDescent="0.2">
      <c r="A961" s="257"/>
      <c r="B961" s="289"/>
      <c r="C961" s="57"/>
      <c r="D961" s="108"/>
      <c r="E961" s="108"/>
      <c r="F961" s="108"/>
      <c r="G961" s="108"/>
      <c r="H961" s="108"/>
      <c r="I961" s="108"/>
      <c r="J961" s="108"/>
      <c r="K961" s="108"/>
      <c r="L961" s="293"/>
      <c r="M961" s="290"/>
    </row>
    <row r="962" spans="1:13" x14ac:dyDescent="0.2">
      <c r="A962" s="257"/>
      <c r="B962" s="289"/>
      <c r="C962" s="57"/>
      <c r="D962" s="108"/>
      <c r="E962" s="108"/>
      <c r="F962" s="108"/>
      <c r="G962" s="108"/>
      <c r="H962" s="108"/>
      <c r="I962" s="108"/>
      <c r="J962" s="108"/>
      <c r="K962" s="108"/>
      <c r="L962" s="293"/>
      <c r="M962" s="290"/>
    </row>
    <row r="963" spans="1:13" x14ac:dyDescent="0.2">
      <c r="A963" s="257"/>
      <c r="B963" s="289"/>
      <c r="C963" s="57"/>
      <c r="D963" s="108"/>
      <c r="E963" s="108"/>
      <c r="F963" s="108"/>
      <c r="G963" s="108"/>
      <c r="H963" s="108"/>
      <c r="I963" s="108"/>
      <c r="J963" s="108"/>
      <c r="K963" s="108"/>
      <c r="L963" s="293"/>
      <c r="M963" s="290"/>
    </row>
    <row r="964" spans="1:13" x14ac:dyDescent="0.2">
      <c r="A964" s="257"/>
      <c r="B964" s="289"/>
      <c r="C964" s="57"/>
      <c r="D964" s="108"/>
      <c r="E964" s="108"/>
      <c r="F964" s="108"/>
      <c r="G964" s="108"/>
      <c r="H964" s="108"/>
      <c r="I964" s="108"/>
      <c r="J964" s="108"/>
      <c r="K964" s="108"/>
      <c r="L964" s="293"/>
      <c r="M964" s="290"/>
    </row>
    <row r="965" spans="1:13" x14ac:dyDescent="0.2">
      <c r="A965" s="257"/>
      <c r="B965" s="289"/>
      <c r="C965" s="57"/>
      <c r="D965" s="108"/>
      <c r="E965" s="108"/>
      <c r="F965" s="108"/>
      <c r="G965" s="108"/>
      <c r="H965" s="108"/>
      <c r="I965" s="108"/>
      <c r="J965" s="108"/>
      <c r="K965" s="108"/>
      <c r="L965" s="293"/>
      <c r="M965" s="290"/>
    </row>
    <row r="966" spans="1:13" x14ac:dyDescent="0.2">
      <c r="A966" s="257"/>
      <c r="B966" s="289"/>
      <c r="C966" s="57"/>
      <c r="D966" s="108"/>
      <c r="E966" s="108"/>
      <c r="F966" s="108"/>
      <c r="G966" s="108"/>
      <c r="H966" s="108"/>
      <c r="I966" s="108"/>
      <c r="J966" s="108"/>
      <c r="K966" s="108"/>
      <c r="L966" s="293"/>
      <c r="M966" s="290"/>
    </row>
    <row r="967" spans="1:13" x14ac:dyDescent="0.2">
      <c r="A967" s="257"/>
      <c r="B967" s="289"/>
      <c r="C967" s="57"/>
      <c r="D967" s="108"/>
      <c r="E967" s="108"/>
      <c r="F967" s="108"/>
      <c r="G967" s="108"/>
      <c r="H967" s="108"/>
      <c r="I967" s="108"/>
      <c r="J967" s="108"/>
      <c r="K967" s="108"/>
      <c r="L967" s="293"/>
      <c r="M967" s="290"/>
    </row>
    <row r="968" spans="1:13" x14ac:dyDescent="0.2">
      <c r="A968" s="257"/>
      <c r="B968" s="289"/>
      <c r="C968" s="57"/>
      <c r="D968" s="108"/>
      <c r="E968" s="108"/>
      <c r="F968" s="108"/>
      <c r="G968" s="108"/>
      <c r="H968" s="108"/>
      <c r="I968" s="108"/>
      <c r="J968" s="108"/>
      <c r="K968" s="108"/>
      <c r="L968" s="293"/>
      <c r="M968" s="290"/>
    </row>
    <row r="969" spans="1:13" x14ac:dyDescent="0.2">
      <c r="A969" s="257"/>
      <c r="B969" s="289"/>
      <c r="C969" s="57"/>
      <c r="D969" s="108"/>
      <c r="E969" s="108"/>
      <c r="F969" s="108"/>
      <c r="G969" s="108"/>
      <c r="H969" s="108"/>
      <c r="I969" s="108"/>
      <c r="J969" s="108"/>
      <c r="K969" s="108"/>
      <c r="L969" s="293"/>
      <c r="M969" s="290"/>
    </row>
    <row r="970" spans="1:13" x14ac:dyDescent="0.2">
      <c r="A970" s="257"/>
      <c r="B970" s="289"/>
      <c r="C970" s="57"/>
      <c r="D970" s="108"/>
      <c r="E970" s="108"/>
      <c r="F970" s="108"/>
      <c r="G970" s="108"/>
      <c r="H970" s="108"/>
      <c r="I970" s="108"/>
      <c r="J970" s="108"/>
      <c r="K970" s="108"/>
      <c r="L970" s="293"/>
      <c r="M970" s="290"/>
    </row>
    <row r="971" spans="1:13" x14ac:dyDescent="0.2">
      <c r="A971" s="257"/>
      <c r="B971" s="289"/>
      <c r="C971" s="57"/>
      <c r="D971" s="108"/>
      <c r="E971" s="108"/>
      <c r="F971" s="108"/>
      <c r="G971" s="108"/>
      <c r="H971" s="108"/>
      <c r="I971" s="108"/>
      <c r="J971" s="108"/>
      <c r="K971" s="108"/>
      <c r="L971" s="293"/>
      <c r="M971" s="290"/>
    </row>
    <row r="972" spans="1:13" x14ac:dyDescent="0.2">
      <c r="A972" s="257"/>
      <c r="B972" s="289"/>
      <c r="C972" s="57"/>
      <c r="D972" s="108"/>
      <c r="E972" s="108"/>
      <c r="F972" s="108"/>
      <c r="G972" s="108"/>
      <c r="H972" s="108"/>
      <c r="I972" s="108"/>
      <c r="J972" s="108"/>
      <c r="K972" s="108"/>
      <c r="L972" s="293"/>
      <c r="M972" s="290"/>
    </row>
    <row r="973" spans="1:13" x14ac:dyDescent="0.2">
      <c r="A973" s="257"/>
      <c r="B973" s="289"/>
      <c r="C973" s="57"/>
      <c r="D973" s="108"/>
      <c r="E973" s="108"/>
      <c r="F973" s="108"/>
      <c r="G973" s="108"/>
      <c r="H973" s="108"/>
      <c r="I973" s="108"/>
      <c r="J973" s="108"/>
      <c r="K973" s="108"/>
      <c r="L973" s="293"/>
      <c r="M973" s="290"/>
    </row>
    <row r="974" spans="1:13" x14ac:dyDescent="0.2">
      <c r="A974" s="257"/>
      <c r="B974" s="289"/>
      <c r="C974" s="57"/>
      <c r="D974" s="108"/>
      <c r="E974" s="108"/>
      <c r="F974" s="108"/>
      <c r="G974" s="108"/>
      <c r="H974" s="108"/>
      <c r="I974" s="108"/>
      <c r="J974" s="108"/>
      <c r="K974" s="108"/>
      <c r="L974" s="293"/>
      <c r="M974" s="290"/>
    </row>
    <row r="975" spans="1:13" x14ac:dyDescent="0.2">
      <c r="A975" s="257"/>
      <c r="B975" s="289"/>
      <c r="C975" s="57"/>
      <c r="D975" s="108"/>
      <c r="E975" s="108"/>
      <c r="F975" s="108"/>
      <c r="G975" s="108"/>
      <c r="H975" s="108"/>
      <c r="I975" s="108"/>
      <c r="J975" s="108"/>
      <c r="K975" s="108"/>
      <c r="L975" s="293"/>
      <c r="M975" s="290"/>
    </row>
    <row r="976" spans="1:13" x14ac:dyDescent="0.2">
      <c r="A976" s="257"/>
      <c r="B976" s="289"/>
      <c r="C976" s="57"/>
      <c r="D976" s="108"/>
      <c r="E976" s="108"/>
      <c r="F976" s="108"/>
      <c r="G976" s="108"/>
      <c r="H976" s="108"/>
      <c r="I976" s="108"/>
      <c r="J976" s="108"/>
      <c r="K976" s="108"/>
      <c r="L976" s="293"/>
      <c r="M976" s="290"/>
    </row>
    <row r="977" spans="1:13" x14ac:dyDescent="0.2">
      <c r="A977" s="257"/>
      <c r="B977" s="289"/>
      <c r="C977" s="57"/>
      <c r="D977" s="108"/>
      <c r="E977" s="108"/>
      <c r="F977" s="108"/>
      <c r="G977" s="108"/>
      <c r="H977" s="108"/>
      <c r="I977" s="108"/>
      <c r="J977" s="108"/>
      <c r="K977" s="108"/>
      <c r="L977" s="293"/>
      <c r="M977" s="290"/>
    </row>
    <row r="978" spans="1:13" x14ac:dyDescent="0.2">
      <c r="A978" s="257"/>
      <c r="B978" s="289"/>
      <c r="C978" s="57"/>
      <c r="D978" s="108"/>
      <c r="E978" s="108"/>
      <c r="F978" s="108"/>
      <c r="G978" s="108"/>
      <c r="H978" s="108"/>
      <c r="I978" s="108"/>
      <c r="J978" s="108"/>
      <c r="K978" s="108"/>
      <c r="L978" s="293"/>
      <c r="M978" s="290"/>
    </row>
    <row r="979" spans="1:13" x14ac:dyDescent="0.2">
      <c r="A979" s="257"/>
      <c r="B979" s="289"/>
      <c r="C979" s="57"/>
      <c r="D979" s="108"/>
      <c r="E979" s="108"/>
      <c r="F979" s="108"/>
      <c r="G979" s="108"/>
      <c r="H979" s="108"/>
      <c r="I979" s="108"/>
      <c r="J979" s="108"/>
      <c r="K979" s="108"/>
      <c r="L979" s="293"/>
      <c r="M979" s="290"/>
    </row>
    <row r="980" spans="1:13" x14ac:dyDescent="0.2">
      <c r="A980" s="257"/>
      <c r="B980" s="289"/>
      <c r="C980" s="57"/>
      <c r="D980" s="108"/>
      <c r="E980" s="108"/>
      <c r="F980" s="108"/>
      <c r="G980" s="108"/>
      <c r="H980" s="108"/>
      <c r="I980" s="108"/>
      <c r="J980" s="108"/>
      <c r="K980" s="108"/>
      <c r="L980" s="293"/>
      <c r="M980" s="290"/>
    </row>
    <row r="981" spans="1:13" x14ac:dyDescent="0.2">
      <c r="A981" s="257"/>
      <c r="B981" s="289"/>
      <c r="C981" s="57"/>
      <c r="D981" s="108"/>
      <c r="E981" s="108"/>
      <c r="F981" s="108"/>
      <c r="G981" s="108"/>
      <c r="H981" s="108"/>
      <c r="I981" s="108"/>
      <c r="J981" s="108"/>
      <c r="K981" s="108"/>
      <c r="L981" s="293"/>
      <c r="M981" s="290"/>
    </row>
    <row r="982" spans="1:13" x14ac:dyDescent="0.2">
      <c r="A982" s="257"/>
      <c r="B982" s="289"/>
      <c r="C982" s="57"/>
      <c r="D982" s="108"/>
      <c r="E982" s="108"/>
      <c r="F982" s="108"/>
      <c r="G982" s="108"/>
      <c r="H982" s="108"/>
      <c r="I982" s="108"/>
      <c r="J982" s="108"/>
      <c r="K982" s="108"/>
      <c r="L982" s="293"/>
      <c r="M982" s="290"/>
    </row>
    <row r="983" spans="1:13" x14ac:dyDescent="0.2">
      <c r="A983" s="257"/>
      <c r="B983" s="289"/>
      <c r="C983" s="57"/>
      <c r="D983" s="108"/>
      <c r="E983" s="108"/>
      <c r="F983" s="108"/>
      <c r="G983" s="108"/>
      <c r="H983" s="108"/>
      <c r="I983" s="108"/>
      <c r="J983" s="108"/>
      <c r="K983" s="108"/>
      <c r="L983" s="293"/>
      <c r="M983" s="290"/>
    </row>
    <row r="984" spans="1:13" x14ac:dyDescent="0.2">
      <c r="A984" s="257"/>
      <c r="B984" s="289"/>
      <c r="C984" s="57"/>
      <c r="D984" s="108"/>
      <c r="E984" s="108"/>
      <c r="F984" s="108"/>
      <c r="G984" s="108"/>
      <c r="H984" s="108"/>
      <c r="I984" s="108"/>
      <c r="J984" s="108"/>
      <c r="K984" s="108"/>
      <c r="L984" s="293"/>
      <c r="M984" s="290"/>
    </row>
    <row r="985" spans="1:13" x14ac:dyDescent="0.2">
      <c r="A985" s="257"/>
      <c r="B985" s="289"/>
      <c r="C985" s="57"/>
      <c r="D985" s="108"/>
      <c r="E985" s="108"/>
      <c r="F985" s="108"/>
      <c r="G985" s="108"/>
      <c r="H985" s="108"/>
      <c r="I985" s="108"/>
      <c r="J985" s="108"/>
      <c r="K985" s="108"/>
      <c r="L985" s="293"/>
      <c r="M985" s="290"/>
    </row>
    <row r="986" spans="1:13" x14ac:dyDescent="0.2">
      <c r="A986" s="257"/>
      <c r="B986" s="289"/>
      <c r="C986" s="57"/>
      <c r="D986" s="108"/>
      <c r="E986" s="108"/>
      <c r="F986" s="108"/>
      <c r="G986" s="108"/>
      <c r="H986" s="108"/>
      <c r="I986" s="108"/>
      <c r="J986" s="108"/>
      <c r="K986" s="108"/>
      <c r="L986" s="293"/>
      <c r="M986" s="290"/>
    </row>
    <row r="987" spans="1:13" x14ac:dyDescent="0.2">
      <c r="A987" s="257"/>
      <c r="B987" s="289"/>
      <c r="C987" s="57"/>
      <c r="D987" s="108"/>
      <c r="E987" s="108"/>
      <c r="F987" s="108"/>
      <c r="G987" s="108"/>
      <c r="H987" s="108"/>
      <c r="I987" s="108"/>
      <c r="J987" s="108"/>
      <c r="K987" s="108"/>
      <c r="L987" s="293"/>
      <c r="M987" s="290"/>
    </row>
    <row r="988" spans="1:13" x14ac:dyDescent="0.2">
      <c r="A988" s="257"/>
      <c r="B988" s="289"/>
      <c r="C988" s="57"/>
      <c r="D988" s="108"/>
      <c r="E988" s="108"/>
      <c r="F988" s="108"/>
      <c r="G988" s="108"/>
      <c r="H988" s="108"/>
      <c r="I988" s="108"/>
      <c r="J988" s="108"/>
      <c r="K988" s="108"/>
      <c r="L988" s="293"/>
      <c r="M988" s="290"/>
    </row>
    <row r="989" spans="1:13" x14ac:dyDescent="0.2">
      <c r="A989" s="257"/>
      <c r="B989" s="289"/>
      <c r="C989" s="57"/>
      <c r="D989" s="108"/>
      <c r="E989" s="108"/>
      <c r="F989" s="108"/>
      <c r="G989" s="108"/>
      <c r="H989" s="108"/>
      <c r="I989" s="108"/>
      <c r="J989" s="108"/>
      <c r="K989" s="108"/>
      <c r="L989" s="293"/>
      <c r="M989" s="290"/>
    </row>
    <row r="990" spans="1:13" x14ac:dyDescent="0.2">
      <c r="A990" s="257"/>
      <c r="B990" s="289"/>
      <c r="C990" s="57"/>
      <c r="D990" s="108"/>
      <c r="E990" s="108"/>
      <c r="F990" s="108"/>
      <c r="G990" s="108"/>
      <c r="H990" s="108"/>
      <c r="I990" s="108"/>
      <c r="J990" s="108"/>
      <c r="K990" s="108"/>
      <c r="L990" s="293"/>
      <c r="M990" s="290"/>
    </row>
    <row r="991" spans="1:13" x14ac:dyDescent="0.2">
      <c r="A991" s="257"/>
      <c r="B991" s="289"/>
      <c r="C991" s="57"/>
      <c r="D991" s="108"/>
      <c r="E991" s="108"/>
      <c r="F991" s="108"/>
      <c r="G991" s="108"/>
      <c r="H991" s="108"/>
      <c r="I991" s="108"/>
      <c r="J991" s="108"/>
      <c r="K991" s="108"/>
      <c r="L991" s="293"/>
      <c r="M991" s="290"/>
    </row>
    <row r="992" spans="1:13" x14ac:dyDescent="0.2">
      <c r="A992" s="257"/>
      <c r="B992" s="289"/>
      <c r="C992" s="57"/>
      <c r="D992" s="108"/>
      <c r="E992" s="108"/>
      <c r="F992" s="108"/>
      <c r="G992" s="108"/>
      <c r="H992" s="108"/>
      <c r="I992" s="108"/>
      <c r="J992" s="108"/>
      <c r="K992" s="108"/>
      <c r="L992" s="293"/>
      <c r="M992" s="290"/>
    </row>
    <row r="993" spans="1:13" x14ac:dyDescent="0.2">
      <c r="A993" s="257"/>
      <c r="B993" s="289"/>
      <c r="C993" s="57"/>
      <c r="D993" s="108"/>
      <c r="E993" s="108"/>
      <c r="F993" s="108"/>
      <c r="G993" s="108"/>
      <c r="H993" s="108"/>
      <c r="I993" s="108"/>
      <c r="J993" s="108"/>
      <c r="K993" s="108"/>
      <c r="L993" s="293"/>
      <c r="M993" s="290"/>
    </row>
    <row r="994" spans="1:13" x14ac:dyDescent="0.2">
      <c r="A994" s="257"/>
      <c r="B994" s="289"/>
      <c r="C994" s="57"/>
      <c r="D994" s="108"/>
      <c r="E994" s="108"/>
      <c r="F994" s="108"/>
      <c r="G994" s="108"/>
      <c r="H994" s="108"/>
      <c r="I994" s="108"/>
      <c r="J994" s="108"/>
      <c r="K994" s="108"/>
      <c r="L994" s="293"/>
      <c r="M994" s="290"/>
    </row>
    <row r="995" spans="1:13" x14ac:dyDescent="0.2">
      <c r="A995" s="257"/>
      <c r="B995" s="289"/>
      <c r="C995" s="57"/>
      <c r="D995" s="108"/>
      <c r="E995" s="108"/>
      <c r="F995" s="108"/>
      <c r="G995" s="108"/>
      <c r="H995" s="108"/>
      <c r="I995" s="108"/>
      <c r="J995" s="108"/>
      <c r="K995" s="108"/>
      <c r="L995" s="293"/>
      <c r="M995" s="290"/>
    </row>
    <row r="996" spans="1:13" x14ac:dyDescent="0.2">
      <c r="A996" s="257"/>
      <c r="B996" s="289"/>
      <c r="C996" s="57"/>
      <c r="D996" s="108"/>
      <c r="E996" s="108"/>
      <c r="F996" s="108"/>
      <c r="G996" s="108"/>
      <c r="H996" s="108"/>
      <c r="I996" s="108"/>
      <c r="J996" s="108"/>
      <c r="K996" s="108"/>
      <c r="L996" s="293"/>
      <c r="M996" s="290"/>
    </row>
    <row r="997" spans="1:13" x14ac:dyDescent="0.2">
      <c r="A997" s="257"/>
      <c r="B997" s="289"/>
      <c r="C997" s="57"/>
      <c r="D997" s="108"/>
      <c r="E997" s="108"/>
      <c r="F997" s="108"/>
      <c r="G997" s="108"/>
      <c r="H997" s="108"/>
      <c r="I997" s="108"/>
      <c r="J997" s="108"/>
      <c r="K997" s="108"/>
      <c r="L997" s="293"/>
      <c r="M997" s="290"/>
    </row>
    <row r="998" spans="1:13" x14ac:dyDescent="0.2">
      <c r="A998" s="257"/>
      <c r="B998" s="289"/>
      <c r="C998" s="57"/>
      <c r="D998" s="108"/>
      <c r="E998" s="108"/>
      <c r="F998" s="108"/>
      <c r="G998" s="108"/>
      <c r="H998" s="108"/>
      <c r="I998" s="108"/>
      <c r="J998" s="108"/>
      <c r="K998" s="108"/>
      <c r="L998" s="293"/>
      <c r="M998" s="290"/>
    </row>
    <row r="999" spans="1:13" x14ac:dyDescent="0.2">
      <c r="A999" s="257"/>
      <c r="B999" s="289"/>
      <c r="C999" s="57"/>
      <c r="D999" s="108"/>
      <c r="E999" s="108"/>
      <c r="F999" s="108"/>
      <c r="G999" s="108"/>
      <c r="H999" s="108"/>
      <c r="I999" s="108"/>
      <c r="J999" s="108"/>
      <c r="K999" s="108"/>
      <c r="L999" s="293"/>
      <c r="M999" s="290"/>
    </row>
    <row r="1000" spans="1:13" x14ac:dyDescent="0.2">
      <c r="A1000" s="257"/>
      <c r="B1000" s="289"/>
      <c r="C1000" s="57"/>
      <c r="D1000" s="108"/>
      <c r="E1000" s="108"/>
      <c r="F1000" s="108"/>
      <c r="G1000" s="108"/>
      <c r="H1000" s="108"/>
      <c r="I1000" s="108"/>
      <c r="J1000" s="108"/>
      <c r="K1000" s="108"/>
      <c r="L1000" s="293"/>
      <c r="M1000" s="290"/>
    </row>
    <row r="1001" spans="1:13" x14ac:dyDescent="0.2">
      <c r="A1001" s="257"/>
      <c r="B1001" s="289"/>
      <c r="C1001" s="57"/>
      <c r="D1001" s="108"/>
      <c r="E1001" s="108"/>
      <c r="F1001" s="108"/>
      <c r="G1001" s="108"/>
      <c r="H1001" s="108"/>
      <c r="I1001" s="108"/>
      <c r="J1001" s="108"/>
      <c r="K1001" s="108"/>
      <c r="L1001" s="293"/>
      <c r="M1001" s="290"/>
    </row>
    <row r="1002" spans="1:13" x14ac:dyDescent="0.2">
      <c r="A1002" s="257"/>
      <c r="B1002" s="289"/>
      <c r="C1002" s="57"/>
      <c r="D1002" s="108"/>
      <c r="E1002" s="108"/>
      <c r="F1002" s="108"/>
      <c r="G1002" s="108"/>
      <c r="H1002" s="108"/>
      <c r="I1002" s="108"/>
      <c r="J1002" s="108"/>
      <c r="K1002" s="108"/>
      <c r="L1002" s="293"/>
      <c r="M1002" s="290"/>
    </row>
    <row r="1003" spans="1:13" x14ac:dyDescent="0.2">
      <c r="A1003" s="257"/>
      <c r="B1003" s="289"/>
      <c r="C1003" s="57"/>
      <c r="D1003" s="108"/>
      <c r="E1003" s="108"/>
      <c r="F1003" s="108"/>
      <c r="G1003" s="108"/>
      <c r="H1003" s="108"/>
      <c r="I1003" s="108"/>
      <c r="J1003" s="108"/>
      <c r="K1003" s="108"/>
      <c r="L1003" s="293"/>
      <c r="M1003" s="290"/>
    </row>
    <row r="1004" spans="1:13" x14ac:dyDescent="0.2">
      <c r="A1004" s="257"/>
      <c r="B1004" s="289"/>
      <c r="C1004" s="57"/>
      <c r="D1004" s="108"/>
      <c r="E1004" s="108"/>
      <c r="F1004" s="108"/>
      <c r="G1004" s="108"/>
      <c r="H1004" s="108"/>
      <c r="I1004" s="108"/>
      <c r="J1004" s="108"/>
      <c r="K1004" s="108"/>
      <c r="L1004" s="293"/>
      <c r="M1004" s="290"/>
    </row>
    <row r="1005" spans="1:13" x14ac:dyDescent="0.2">
      <c r="A1005" s="257"/>
      <c r="B1005" s="289"/>
      <c r="C1005" s="57"/>
      <c r="D1005" s="108"/>
      <c r="E1005" s="108"/>
      <c r="F1005" s="108"/>
      <c r="G1005" s="108"/>
      <c r="H1005" s="108"/>
      <c r="I1005" s="108"/>
      <c r="J1005" s="108"/>
      <c r="K1005" s="108"/>
      <c r="L1005" s="293"/>
      <c r="M1005" s="290"/>
    </row>
    <row r="1006" spans="1:13" x14ac:dyDescent="0.2">
      <c r="A1006" s="257"/>
      <c r="B1006" s="289"/>
      <c r="C1006" s="57"/>
      <c r="D1006" s="108"/>
      <c r="E1006" s="108"/>
      <c r="F1006" s="108"/>
      <c r="G1006" s="108"/>
      <c r="H1006" s="108"/>
      <c r="I1006" s="108"/>
      <c r="J1006" s="108"/>
      <c r="K1006" s="108"/>
      <c r="L1006" s="293"/>
      <c r="M1006" s="290"/>
    </row>
    <row r="1007" spans="1:13" x14ac:dyDescent="0.2">
      <c r="A1007" s="257"/>
      <c r="B1007" s="289"/>
      <c r="C1007" s="57"/>
      <c r="D1007" s="108"/>
      <c r="E1007" s="108"/>
      <c r="F1007" s="108"/>
      <c r="G1007" s="108"/>
      <c r="H1007" s="108"/>
      <c r="I1007" s="108"/>
      <c r="J1007" s="108"/>
      <c r="K1007" s="108"/>
      <c r="L1007" s="293"/>
      <c r="M1007" s="290"/>
    </row>
    <row r="1008" spans="1:13" x14ac:dyDescent="0.2">
      <c r="A1008" s="257"/>
      <c r="B1008" s="289"/>
      <c r="C1008" s="57"/>
      <c r="D1008" s="108"/>
      <c r="E1008" s="108"/>
      <c r="F1008" s="108"/>
      <c r="G1008" s="108"/>
      <c r="H1008" s="108"/>
      <c r="I1008" s="108"/>
      <c r="J1008" s="108"/>
      <c r="K1008" s="108"/>
      <c r="L1008" s="293"/>
      <c r="M1008" s="290"/>
    </row>
    <row r="1009" spans="1:13" x14ac:dyDescent="0.2">
      <c r="A1009" s="257"/>
      <c r="B1009" s="289"/>
      <c r="C1009" s="57"/>
      <c r="D1009" s="108"/>
      <c r="E1009" s="108"/>
      <c r="F1009" s="108"/>
      <c r="G1009" s="108"/>
      <c r="H1009" s="108"/>
      <c r="I1009" s="108"/>
      <c r="J1009" s="108"/>
      <c r="K1009" s="108"/>
      <c r="L1009" s="293"/>
      <c r="M1009" s="290"/>
    </row>
    <row r="1010" spans="1:13" x14ac:dyDescent="0.2">
      <c r="A1010" s="257"/>
      <c r="B1010" s="289"/>
      <c r="C1010" s="57"/>
      <c r="D1010" s="108"/>
      <c r="E1010" s="108"/>
      <c r="F1010" s="108"/>
      <c r="G1010" s="108"/>
      <c r="H1010" s="108"/>
      <c r="I1010" s="108"/>
      <c r="J1010" s="108"/>
      <c r="K1010" s="108"/>
      <c r="L1010" s="293"/>
      <c r="M1010" s="290"/>
    </row>
    <row r="1011" spans="1:13" x14ac:dyDescent="0.2">
      <c r="A1011" s="257"/>
      <c r="B1011" s="289"/>
      <c r="C1011" s="57"/>
      <c r="D1011" s="108"/>
      <c r="E1011" s="108"/>
      <c r="F1011" s="108"/>
      <c r="G1011" s="108"/>
      <c r="H1011" s="108"/>
      <c r="I1011" s="108"/>
      <c r="J1011" s="108"/>
      <c r="K1011" s="108"/>
      <c r="L1011" s="293"/>
      <c r="M1011" s="290"/>
    </row>
    <row r="1012" spans="1:13" x14ac:dyDescent="0.2">
      <c r="A1012" s="257"/>
      <c r="B1012" s="289"/>
      <c r="C1012" s="57"/>
      <c r="D1012" s="108"/>
      <c r="E1012" s="108"/>
      <c r="F1012" s="108"/>
      <c r="G1012" s="108"/>
      <c r="H1012" s="108"/>
      <c r="I1012" s="108"/>
      <c r="J1012" s="108"/>
      <c r="K1012" s="108"/>
      <c r="L1012" s="293"/>
      <c r="M1012" s="290"/>
    </row>
    <row r="1013" spans="1:13" x14ac:dyDescent="0.2">
      <c r="A1013" s="257"/>
      <c r="B1013" s="289"/>
      <c r="C1013" s="57"/>
      <c r="D1013" s="108"/>
      <c r="E1013" s="108"/>
      <c r="F1013" s="108"/>
      <c r="G1013" s="108"/>
      <c r="H1013" s="108"/>
      <c r="I1013" s="108"/>
      <c r="J1013" s="108"/>
      <c r="K1013" s="108"/>
      <c r="L1013" s="293"/>
      <c r="M1013" s="290"/>
    </row>
    <row r="1014" spans="1:13" x14ac:dyDescent="0.2">
      <c r="A1014" s="257"/>
      <c r="B1014" s="289"/>
      <c r="C1014" s="57"/>
      <c r="D1014" s="108"/>
      <c r="E1014" s="108"/>
      <c r="F1014" s="108"/>
      <c r="G1014" s="108"/>
      <c r="H1014" s="108"/>
      <c r="I1014" s="108"/>
      <c r="J1014" s="108"/>
      <c r="K1014" s="108"/>
      <c r="L1014" s="293"/>
      <c r="M1014" s="290"/>
    </row>
    <row r="1015" spans="1:13" x14ac:dyDescent="0.2">
      <c r="A1015" s="257"/>
      <c r="B1015" s="289"/>
      <c r="C1015" s="57"/>
      <c r="D1015" s="108"/>
      <c r="E1015" s="108"/>
      <c r="F1015" s="108"/>
      <c r="G1015" s="108"/>
      <c r="H1015" s="108"/>
      <c r="I1015" s="108"/>
      <c r="J1015" s="108"/>
      <c r="K1015" s="108"/>
      <c r="L1015" s="293"/>
      <c r="M1015" s="290"/>
    </row>
    <row r="1016" spans="1:13" x14ac:dyDescent="0.2">
      <c r="A1016" s="257"/>
      <c r="B1016" s="289"/>
      <c r="C1016" s="57"/>
      <c r="D1016" s="108"/>
      <c r="E1016" s="108"/>
      <c r="F1016" s="108"/>
      <c r="G1016" s="108"/>
      <c r="H1016" s="108"/>
      <c r="I1016" s="108"/>
      <c r="J1016" s="108"/>
      <c r="K1016" s="108"/>
      <c r="L1016" s="293"/>
      <c r="M1016" s="290"/>
    </row>
    <row r="1017" spans="1:13" x14ac:dyDescent="0.2">
      <c r="A1017" s="257"/>
      <c r="B1017" s="289"/>
      <c r="C1017" s="57"/>
      <c r="D1017" s="108"/>
      <c r="E1017" s="108"/>
      <c r="F1017" s="108"/>
      <c r="G1017" s="108"/>
      <c r="H1017" s="108"/>
      <c r="I1017" s="108"/>
      <c r="J1017" s="108"/>
      <c r="K1017" s="108"/>
      <c r="L1017" s="293"/>
      <c r="M1017" s="290"/>
    </row>
    <row r="1018" spans="1:13" x14ac:dyDescent="0.2">
      <c r="A1018" s="257"/>
      <c r="B1018" s="289"/>
      <c r="C1018" s="57"/>
      <c r="D1018" s="108"/>
      <c r="E1018" s="108"/>
      <c r="F1018" s="108"/>
      <c r="G1018" s="108"/>
      <c r="H1018" s="108"/>
      <c r="I1018" s="108"/>
      <c r="J1018" s="108"/>
      <c r="K1018" s="108"/>
      <c r="L1018" s="293"/>
      <c r="M1018" s="290"/>
    </row>
    <row r="1019" spans="1:13" x14ac:dyDescent="0.2">
      <c r="A1019" s="257"/>
      <c r="B1019" s="289"/>
      <c r="C1019" s="57"/>
      <c r="D1019" s="108"/>
      <c r="E1019" s="108"/>
      <c r="F1019" s="108"/>
      <c r="G1019" s="108"/>
      <c r="H1019" s="108"/>
      <c r="I1019" s="108"/>
      <c r="J1019" s="108"/>
      <c r="K1019" s="108"/>
      <c r="L1019" s="293"/>
      <c r="M1019" s="290"/>
    </row>
    <row r="1020" spans="1:13" x14ac:dyDescent="0.2">
      <c r="A1020" s="257"/>
      <c r="B1020" s="289"/>
      <c r="C1020" s="57"/>
      <c r="D1020" s="108"/>
      <c r="E1020" s="108"/>
      <c r="F1020" s="108"/>
      <c r="G1020" s="108"/>
      <c r="H1020" s="108"/>
      <c r="I1020" s="108"/>
      <c r="J1020" s="108"/>
      <c r="K1020" s="108"/>
      <c r="L1020" s="293"/>
      <c r="M1020" s="290"/>
    </row>
    <row r="1021" spans="1:13" x14ac:dyDescent="0.2">
      <c r="A1021" s="257"/>
      <c r="B1021" s="289"/>
      <c r="C1021" s="57"/>
      <c r="D1021" s="108"/>
      <c r="E1021" s="108"/>
      <c r="F1021" s="108"/>
      <c r="G1021" s="108"/>
      <c r="H1021" s="108"/>
      <c r="I1021" s="108"/>
      <c r="J1021" s="108"/>
      <c r="K1021" s="108"/>
      <c r="L1021" s="293"/>
      <c r="M1021" s="290"/>
    </row>
    <row r="1022" spans="1:13" x14ac:dyDescent="0.2">
      <c r="A1022" s="257"/>
      <c r="B1022" s="289"/>
      <c r="C1022" s="57"/>
      <c r="D1022" s="108"/>
      <c r="E1022" s="108"/>
      <c r="F1022" s="108"/>
      <c r="G1022" s="108"/>
      <c r="H1022" s="108"/>
      <c r="I1022" s="108"/>
      <c r="J1022" s="108"/>
      <c r="K1022" s="108"/>
      <c r="L1022" s="293"/>
      <c r="M1022" s="290"/>
    </row>
    <row r="1023" spans="1:13" x14ac:dyDescent="0.2">
      <c r="A1023" s="257"/>
      <c r="B1023" s="289"/>
      <c r="C1023" s="57"/>
      <c r="D1023" s="108"/>
      <c r="E1023" s="108"/>
      <c r="F1023" s="108"/>
      <c r="G1023" s="108"/>
      <c r="H1023" s="108"/>
      <c r="I1023" s="108"/>
      <c r="J1023" s="108"/>
      <c r="K1023" s="108"/>
      <c r="L1023" s="293"/>
      <c r="M1023" s="290"/>
    </row>
    <row r="1024" spans="1:13" x14ac:dyDescent="0.2">
      <c r="A1024" s="257"/>
      <c r="B1024" s="289"/>
      <c r="C1024" s="57"/>
      <c r="D1024" s="108"/>
      <c r="E1024" s="108"/>
      <c r="F1024" s="108"/>
      <c r="G1024" s="108"/>
      <c r="H1024" s="108"/>
      <c r="I1024" s="108"/>
      <c r="J1024" s="108"/>
      <c r="K1024" s="108"/>
      <c r="L1024" s="293"/>
      <c r="M1024" s="290"/>
    </row>
    <row r="1025" spans="1:13" x14ac:dyDescent="0.2">
      <c r="A1025" s="257"/>
      <c r="B1025" s="289"/>
      <c r="C1025" s="57"/>
      <c r="D1025" s="108"/>
      <c r="E1025" s="108"/>
      <c r="F1025" s="108"/>
      <c r="G1025" s="108"/>
      <c r="H1025" s="108"/>
      <c r="I1025" s="108"/>
      <c r="J1025" s="108"/>
      <c r="K1025" s="108"/>
      <c r="L1025" s="293"/>
      <c r="M1025" s="290"/>
    </row>
    <row r="1026" spans="1:13" x14ac:dyDescent="0.2">
      <c r="A1026" s="257"/>
      <c r="B1026" s="289"/>
      <c r="C1026" s="57"/>
      <c r="D1026" s="108"/>
      <c r="E1026" s="108"/>
      <c r="F1026" s="108"/>
      <c r="G1026" s="108"/>
      <c r="H1026" s="108"/>
      <c r="I1026" s="108"/>
      <c r="J1026" s="108"/>
      <c r="K1026" s="108"/>
      <c r="L1026" s="293"/>
      <c r="M1026" s="290"/>
    </row>
    <row r="1027" spans="1:13" x14ac:dyDescent="0.2">
      <c r="A1027" s="257"/>
      <c r="B1027" s="289"/>
      <c r="C1027" s="57"/>
      <c r="D1027" s="108"/>
      <c r="E1027" s="108"/>
      <c r="F1027" s="108"/>
      <c r="G1027" s="108"/>
      <c r="H1027" s="108"/>
      <c r="I1027" s="108"/>
      <c r="J1027" s="108"/>
      <c r="K1027" s="108"/>
      <c r="L1027" s="293"/>
      <c r="M1027" s="290"/>
    </row>
    <row r="1028" spans="1:13" x14ac:dyDescent="0.2">
      <c r="A1028" s="257"/>
      <c r="B1028" s="289"/>
      <c r="C1028" s="57"/>
      <c r="D1028" s="108"/>
      <c r="E1028" s="108"/>
      <c r="F1028" s="108"/>
      <c r="G1028" s="108"/>
      <c r="H1028" s="108"/>
      <c r="I1028" s="108"/>
      <c r="J1028" s="108"/>
      <c r="K1028" s="108"/>
      <c r="L1028" s="293"/>
      <c r="M1028" s="290"/>
    </row>
    <row r="1029" spans="1:13" x14ac:dyDescent="0.2">
      <c r="A1029" s="257"/>
      <c r="B1029" s="289"/>
      <c r="C1029" s="57"/>
      <c r="D1029" s="108"/>
      <c r="E1029" s="108"/>
      <c r="F1029" s="108"/>
      <c r="G1029" s="108"/>
      <c r="H1029" s="108"/>
      <c r="I1029" s="108"/>
      <c r="J1029" s="108"/>
      <c r="K1029" s="108"/>
      <c r="L1029" s="293"/>
      <c r="M1029" s="290"/>
    </row>
    <row r="1030" spans="1:13" x14ac:dyDescent="0.2">
      <c r="A1030" s="257"/>
      <c r="B1030" s="289"/>
      <c r="C1030" s="57"/>
      <c r="D1030" s="108"/>
      <c r="E1030" s="108"/>
      <c r="F1030" s="108"/>
      <c r="G1030" s="108"/>
      <c r="H1030" s="108"/>
      <c r="I1030" s="108"/>
      <c r="J1030" s="108"/>
      <c r="K1030" s="108"/>
      <c r="L1030" s="293"/>
      <c r="M1030" s="290"/>
    </row>
    <row r="1031" spans="1:13" x14ac:dyDescent="0.2">
      <c r="A1031" s="257"/>
      <c r="B1031" s="289"/>
      <c r="C1031" s="57"/>
      <c r="D1031" s="108"/>
      <c r="E1031" s="108"/>
      <c r="F1031" s="108"/>
      <c r="G1031" s="108"/>
      <c r="H1031" s="108"/>
      <c r="I1031" s="108"/>
      <c r="J1031" s="108"/>
      <c r="K1031" s="108"/>
      <c r="L1031" s="293"/>
      <c r="M1031" s="290"/>
    </row>
    <row r="1032" spans="1:13" x14ac:dyDescent="0.2">
      <c r="A1032" s="257"/>
      <c r="B1032" s="289"/>
      <c r="C1032" s="57"/>
      <c r="D1032" s="108"/>
      <c r="E1032" s="108"/>
      <c r="F1032" s="108"/>
      <c r="G1032" s="108"/>
      <c r="H1032" s="108"/>
      <c r="I1032" s="108"/>
      <c r="J1032" s="108"/>
      <c r="K1032" s="108"/>
      <c r="L1032" s="293"/>
      <c r="M1032" s="290"/>
    </row>
    <row r="1033" spans="1:13" x14ac:dyDescent="0.2">
      <c r="A1033" s="257"/>
      <c r="B1033" s="289"/>
      <c r="C1033" s="57"/>
      <c r="D1033" s="108"/>
      <c r="E1033" s="108"/>
      <c r="F1033" s="108"/>
      <c r="G1033" s="108"/>
      <c r="H1033" s="108"/>
      <c r="I1033" s="108"/>
      <c r="J1033" s="108"/>
      <c r="K1033" s="108"/>
      <c r="L1033" s="293"/>
      <c r="M1033" s="290"/>
    </row>
    <row r="1034" spans="1:13" x14ac:dyDescent="0.2">
      <c r="A1034" s="257"/>
      <c r="B1034" s="289"/>
      <c r="C1034" s="57"/>
      <c r="D1034" s="108"/>
      <c r="E1034" s="108"/>
      <c r="F1034" s="108"/>
      <c r="G1034" s="108"/>
      <c r="H1034" s="108"/>
      <c r="I1034" s="108"/>
      <c r="J1034" s="108"/>
      <c r="K1034" s="108"/>
      <c r="L1034" s="293"/>
      <c r="M1034" s="290"/>
    </row>
    <row r="1035" spans="1:13" x14ac:dyDescent="0.2">
      <c r="A1035" s="257"/>
      <c r="B1035" s="289"/>
      <c r="C1035" s="57"/>
      <c r="D1035" s="108"/>
      <c r="E1035" s="108"/>
      <c r="F1035" s="108"/>
      <c r="G1035" s="108"/>
      <c r="H1035" s="108"/>
      <c r="I1035" s="108"/>
      <c r="J1035" s="108"/>
      <c r="K1035" s="108"/>
      <c r="L1035" s="293"/>
      <c r="M1035" s="290"/>
    </row>
    <row r="1036" spans="1:13" x14ac:dyDescent="0.2">
      <c r="A1036" s="257"/>
      <c r="B1036" s="289"/>
      <c r="C1036" s="57"/>
      <c r="D1036" s="108"/>
      <c r="E1036" s="108"/>
      <c r="F1036" s="108"/>
      <c r="G1036" s="108"/>
      <c r="H1036" s="108"/>
      <c r="I1036" s="108"/>
      <c r="J1036" s="108"/>
      <c r="K1036" s="108"/>
      <c r="L1036" s="293"/>
      <c r="M1036" s="290"/>
    </row>
    <row r="1037" spans="1:13" x14ac:dyDescent="0.2">
      <c r="A1037" s="257"/>
      <c r="B1037" s="289"/>
      <c r="C1037" s="57"/>
      <c r="D1037" s="108"/>
      <c r="E1037" s="108"/>
      <c r="F1037" s="108"/>
      <c r="G1037" s="108"/>
      <c r="H1037" s="108"/>
      <c r="I1037" s="108"/>
      <c r="J1037" s="108"/>
      <c r="K1037" s="108"/>
      <c r="L1037" s="293"/>
      <c r="M1037" s="290"/>
    </row>
    <row r="1038" spans="1:13" x14ac:dyDescent="0.2">
      <c r="A1038" s="257"/>
      <c r="B1038" s="289"/>
      <c r="C1038" s="57"/>
      <c r="D1038" s="108"/>
      <c r="E1038" s="108"/>
      <c r="F1038" s="108"/>
      <c r="G1038" s="108"/>
      <c r="H1038" s="108"/>
      <c r="I1038" s="108"/>
      <c r="J1038" s="108"/>
      <c r="K1038" s="108"/>
      <c r="L1038" s="293"/>
      <c r="M1038" s="290"/>
    </row>
    <row r="1039" spans="1:13" x14ac:dyDescent="0.2">
      <c r="A1039" s="257"/>
      <c r="B1039" s="289"/>
      <c r="C1039" s="57"/>
      <c r="D1039" s="108"/>
      <c r="E1039" s="108"/>
      <c r="F1039" s="108"/>
      <c r="G1039" s="108"/>
      <c r="H1039" s="108"/>
      <c r="I1039" s="108"/>
      <c r="J1039" s="108"/>
      <c r="K1039" s="108"/>
      <c r="L1039" s="293"/>
      <c r="M1039" s="290"/>
    </row>
    <row r="1040" spans="1:13" x14ac:dyDescent="0.2">
      <c r="A1040" s="257"/>
      <c r="B1040" s="289"/>
      <c r="C1040" s="57"/>
      <c r="D1040" s="108"/>
      <c r="E1040" s="108"/>
      <c r="F1040" s="108"/>
      <c r="G1040" s="108"/>
      <c r="H1040" s="108"/>
      <c r="I1040" s="108"/>
      <c r="J1040" s="108"/>
      <c r="K1040" s="108"/>
      <c r="L1040" s="293"/>
      <c r="M1040" s="290"/>
    </row>
    <row r="1041" spans="1:13" x14ac:dyDescent="0.2">
      <c r="A1041" s="257"/>
      <c r="B1041" s="289"/>
      <c r="C1041" s="57"/>
      <c r="D1041" s="108"/>
      <c r="E1041" s="108"/>
      <c r="F1041" s="108"/>
      <c r="G1041" s="108"/>
      <c r="H1041" s="108"/>
      <c r="I1041" s="108"/>
      <c r="J1041" s="108"/>
      <c r="K1041" s="108"/>
      <c r="L1041" s="293"/>
      <c r="M1041" s="290"/>
    </row>
    <row r="1042" spans="1:13" x14ac:dyDescent="0.2">
      <c r="A1042" s="257"/>
      <c r="B1042" s="289"/>
      <c r="C1042" s="57"/>
      <c r="D1042" s="108"/>
      <c r="E1042" s="108"/>
      <c r="F1042" s="108"/>
      <c r="G1042" s="108"/>
      <c r="H1042" s="108"/>
      <c r="I1042" s="108"/>
      <c r="J1042" s="108"/>
      <c r="K1042" s="108"/>
      <c r="L1042" s="293"/>
      <c r="M1042" s="290"/>
    </row>
    <row r="1043" spans="1:13" x14ac:dyDescent="0.2">
      <c r="A1043" s="257"/>
      <c r="B1043" s="289"/>
      <c r="C1043" s="57"/>
      <c r="D1043" s="108"/>
      <c r="E1043" s="108"/>
      <c r="F1043" s="108"/>
      <c r="G1043" s="108"/>
      <c r="H1043" s="108"/>
      <c r="I1043" s="108"/>
      <c r="J1043" s="108"/>
      <c r="K1043" s="108"/>
      <c r="L1043" s="293"/>
      <c r="M1043" s="290"/>
    </row>
    <row r="1044" spans="1:13" x14ac:dyDescent="0.2">
      <c r="A1044" s="257"/>
      <c r="B1044" s="289"/>
      <c r="C1044" s="57"/>
      <c r="D1044" s="108"/>
      <c r="E1044" s="108"/>
      <c r="F1044" s="108"/>
      <c r="G1044" s="108"/>
      <c r="H1044" s="108"/>
      <c r="I1044" s="108"/>
      <c r="J1044" s="108"/>
      <c r="K1044" s="108"/>
      <c r="L1044" s="293"/>
      <c r="M1044" s="290"/>
    </row>
    <row r="1045" spans="1:13" x14ac:dyDescent="0.2">
      <c r="A1045" s="257"/>
      <c r="B1045" s="289"/>
      <c r="C1045" s="57"/>
      <c r="D1045" s="108"/>
      <c r="E1045" s="108"/>
      <c r="F1045" s="108"/>
      <c r="G1045" s="108"/>
      <c r="H1045" s="108"/>
      <c r="I1045" s="108"/>
      <c r="J1045" s="108"/>
      <c r="K1045" s="108"/>
      <c r="L1045" s="293"/>
      <c r="M1045" s="290"/>
    </row>
    <row r="1046" spans="1:13" x14ac:dyDescent="0.2">
      <c r="A1046" s="257"/>
      <c r="B1046" s="289"/>
      <c r="C1046" s="57"/>
      <c r="D1046" s="108"/>
      <c r="E1046" s="108"/>
      <c r="F1046" s="108"/>
      <c r="G1046" s="108"/>
      <c r="H1046" s="108"/>
      <c r="I1046" s="108"/>
      <c r="J1046" s="108"/>
      <c r="K1046" s="108"/>
      <c r="L1046" s="293"/>
      <c r="M1046" s="290"/>
    </row>
    <row r="1047" spans="1:13" x14ac:dyDescent="0.2">
      <c r="A1047" s="257"/>
      <c r="B1047" s="289"/>
      <c r="C1047" s="57"/>
      <c r="D1047" s="108"/>
      <c r="E1047" s="108"/>
      <c r="F1047" s="108"/>
      <c r="G1047" s="108"/>
      <c r="H1047" s="108"/>
      <c r="I1047" s="108"/>
      <c r="J1047" s="108"/>
      <c r="K1047" s="108"/>
      <c r="L1047" s="293"/>
      <c r="M1047" s="290"/>
    </row>
    <row r="1048" spans="1:13" x14ac:dyDescent="0.2">
      <c r="A1048" s="257"/>
      <c r="B1048" s="289"/>
      <c r="C1048" s="57"/>
      <c r="D1048" s="108"/>
      <c r="E1048" s="108"/>
      <c r="F1048" s="108"/>
      <c r="G1048" s="108"/>
      <c r="H1048" s="108"/>
      <c r="I1048" s="108"/>
      <c r="J1048" s="108"/>
      <c r="K1048" s="108"/>
      <c r="L1048" s="293"/>
      <c r="M1048" s="290"/>
    </row>
    <row r="1049" spans="1:13" x14ac:dyDescent="0.2">
      <c r="A1049" s="257"/>
      <c r="B1049" s="289"/>
      <c r="C1049" s="57"/>
      <c r="D1049" s="108"/>
      <c r="E1049" s="108"/>
      <c r="F1049" s="108"/>
      <c r="G1049" s="108"/>
      <c r="H1049" s="108"/>
      <c r="I1049" s="108"/>
      <c r="J1049" s="108"/>
      <c r="K1049" s="108"/>
      <c r="L1049" s="293"/>
      <c r="M1049" s="290"/>
    </row>
    <row r="1050" spans="1:13" x14ac:dyDescent="0.2">
      <c r="A1050" s="257"/>
      <c r="B1050" s="289"/>
      <c r="C1050" s="57"/>
      <c r="D1050" s="108"/>
      <c r="E1050" s="108"/>
      <c r="F1050" s="108"/>
      <c r="G1050" s="108"/>
      <c r="H1050" s="108"/>
      <c r="I1050" s="108"/>
      <c r="J1050" s="108"/>
      <c r="K1050" s="108"/>
      <c r="L1050" s="293"/>
      <c r="M1050" s="290"/>
    </row>
    <row r="1051" spans="1:13" x14ac:dyDescent="0.2">
      <c r="A1051" s="257"/>
      <c r="B1051" s="289"/>
      <c r="C1051" s="57"/>
      <c r="D1051" s="108"/>
      <c r="E1051" s="108"/>
      <c r="F1051" s="108"/>
      <c r="G1051" s="108"/>
      <c r="H1051" s="108"/>
      <c r="I1051" s="108"/>
      <c r="J1051" s="108"/>
      <c r="K1051" s="108"/>
      <c r="L1051" s="293"/>
      <c r="M1051" s="290"/>
    </row>
    <row r="1052" spans="1:13" x14ac:dyDescent="0.2">
      <c r="A1052" s="257"/>
      <c r="B1052" s="289"/>
      <c r="C1052" s="57"/>
      <c r="D1052" s="108"/>
      <c r="E1052" s="108"/>
      <c r="F1052" s="108"/>
      <c r="G1052" s="108"/>
      <c r="H1052" s="108"/>
      <c r="I1052" s="108"/>
      <c r="J1052" s="108"/>
      <c r="K1052" s="108"/>
      <c r="L1052" s="293"/>
      <c r="M1052" s="290"/>
    </row>
    <row r="1053" spans="1:13" x14ac:dyDescent="0.2">
      <c r="A1053" s="257"/>
      <c r="B1053" s="289"/>
      <c r="C1053" s="57"/>
      <c r="D1053" s="108"/>
      <c r="E1053" s="108"/>
      <c r="F1053" s="108"/>
      <c r="G1053" s="108"/>
      <c r="H1053" s="108"/>
      <c r="I1053" s="108"/>
      <c r="J1053" s="108"/>
      <c r="K1053" s="108"/>
      <c r="L1053" s="293"/>
      <c r="M1053" s="290"/>
    </row>
    <row r="1054" spans="1:13" x14ac:dyDescent="0.2">
      <c r="A1054" s="257"/>
      <c r="B1054" s="289"/>
      <c r="C1054" s="57"/>
      <c r="D1054" s="108"/>
      <c r="E1054" s="108"/>
      <c r="F1054" s="108"/>
      <c r="G1054" s="108"/>
      <c r="H1054" s="108"/>
      <c r="I1054" s="108"/>
      <c r="J1054" s="108"/>
      <c r="K1054" s="108"/>
      <c r="L1054" s="293"/>
      <c r="M1054" s="290"/>
    </row>
    <row r="1055" spans="1:13" x14ac:dyDescent="0.2">
      <c r="A1055" s="257"/>
      <c r="B1055" s="289"/>
      <c r="C1055" s="57"/>
      <c r="D1055" s="108"/>
      <c r="E1055" s="108"/>
      <c r="F1055" s="108"/>
      <c r="G1055" s="108"/>
      <c r="H1055" s="108"/>
      <c r="I1055" s="108"/>
      <c r="J1055" s="108"/>
      <c r="K1055" s="108"/>
      <c r="L1055" s="293"/>
      <c r="M1055" s="290"/>
    </row>
    <row r="1056" spans="1:13" x14ac:dyDescent="0.2">
      <c r="A1056" s="257"/>
      <c r="B1056" s="289"/>
      <c r="C1056" s="57"/>
      <c r="D1056" s="108"/>
      <c r="E1056" s="108"/>
      <c r="F1056" s="108"/>
      <c r="G1056" s="108"/>
      <c r="H1056" s="108"/>
      <c r="I1056" s="108"/>
      <c r="J1056" s="108"/>
      <c r="K1056" s="108"/>
      <c r="L1056" s="293"/>
      <c r="M1056" s="290"/>
    </row>
    <row r="1057" spans="1:13" x14ac:dyDescent="0.2">
      <c r="A1057" s="257"/>
      <c r="B1057" s="289"/>
      <c r="C1057" s="57"/>
      <c r="D1057" s="108"/>
      <c r="E1057" s="108"/>
      <c r="F1057" s="108"/>
      <c r="G1057" s="108"/>
      <c r="H1057" s="108"/>
      <c r="I1057" s="108"/>
      <c r="J1057" s="108"/>
      <c r="K1057" s="108"/>
      <c r="L1057" s="293"/>
      <c r="M1057" s="290"/>
    </row>
    <row r="1058" spans="1:13" x14ac:dyDescent="0.2">
      <c r="A1058" s="257"/>
      <c r="B1058" s="289"/>
      <c r="C1058" s="57"/>
      <c r="D1058" s="108"/>
      <c r="E1058" s="108"/>
      <c r="F1058" s="108"/>
      <c r="G1058" s="108"/>
      <c r="H1058" s="108"/>
      <c r="I1058" s="108"/>
      <c r="J1058" s="108"/>
      <c r="K1058" s="108"/>
      <c r="L1058" s="293"/>
      <c r="M1058" s="290"/>
    </row>
    <row r="1059" spans="1:13" x14ac:dyDescent="0.2">
      <c r="A1059" s="257"/>
      <c r="B1059" s="289"/>
      <c r="C1059" s="57"/>
      <c r="D1059" s="108"/>
      <c r="E1059" s="108"/>
      <c r="F1059" s="108"/>
      <c r="G1059" s="108"/>
      <c r="H1059" s="108"/>
      <c r="I1059" s="108"/>
      <c r="J1059" s="108"/>
      <c r="K1059" s="108"/>
      <c r="L1059" s="293"/>
      <c r="M1059" s="290"/>
    </row>
    <row r="1060" spans="1:13" x14ac:dyDescent="0.2">
      <c r="A1060" s="257"/>
      <c r="B1060" s="289"/>
      <c r="C1060" s="57"/>
      <c r="D1060" s="108"/>
      <c r="E1060" s="108"/>
      <c r="F1060" s="108"/>
      <c r="G1060" s="108"/>
      <c r="H1060" s="108"/>
      <c r="I1060" s="108"/>
      <c r="J1060" s="108"/>
      <c r="K1060" s="108"/>
      <c r="L1060" s="293"/>
      <c r="M1060" s="290"/>
    </row>
    <row r="1061" spans="1:13" x14ac:dyDescent="0.2">
      <c r="A1061" s="257"/>
      <c r="B1061" s="289"/>
      <c r="C1061" s="57"/>
      <c r="D1061" s="108"/>
      <c r="E1061" s="108"/>
      <c r="F1061" s="108"/>
      <c r="G1061" s="108"/>
      <c r="H1061" s="108"/>
      <c r="I1061" s="108"/>
      <c r="J1061" s="108"/>
      <c r="K1061" s="108"/>
      <c r="L1061" s="293"/>
      <c r="M1061" s="290"/>
    </row>
    <row r="1062" spans="1:13" x14ac:dyDescent="0.2">
      <c r="A1062" s="257"/>
      <c r="B1062" s="289"/>
      <c r="C1062" s="57"/>
      <c r="D1062" s="108"/>
      <c r="E1062" s="108"/>
      <c r="F1062" s="108"/>
      <c r="G1062" s="108"/>
      <c r="H1062" s="108"/>
      <c r="I1062" s="108"/>
      <c r="J1062" s="108"/>
      <c r="K1062" s="108"/>
      <c r="L1062" s="293"/>
      <c r="M1062" s="290"/>
    </row>
    <row r="1063" spans="1:13" x14ac:dyDescent="0.2">
      <c r="A1063" s="257"/>
      <c r="B1063" s="289"/>
      <c r="C1063" s="57"/>
      <c r="D1063" s="108"/>
      <c r="E1063" s="108"/>
      <c r="F1063" s="108"/>
      <c r="G1063" s="108"/>
      <c r="H1063" s="108"/>
      <c r="I1063" s="108"/>
      <c r="J1063" s="108"/>
      <c r="K1063" s="108"/>
      <c r="L1063" s="293"/>
      <c r="M1063" s="290"/>
    </row>
    <row r="1064" spans="1:13" x14ac:dyDescent="0.2">
      <c r="A1064" s="257"/>
      <c r="B1064" s="289"/>
      <c r="C1064" s="57"/>
      <c r="D1064" s="108"/>
      <c r="E1064" s="108"/>
      <c r="F1064" s="108"/>
      <c r="G1064" s="108"/>
      <c r="H1064" s="108"/>
      <c r="I1064" s="108"/>
      <c r="J1064" s="108"/>
      <c r="K1064" s="108"/>
      <c r="L1064" s="293"/>
      <c r="M1064" s="290"/>
    </row>
    <row r="1065" spans="1:13" x14ac:dyDescent="0.2">
      <c r="A1065" s="257"/>
      <c r="B1065" s="289"/>
      <c r="C1065" s="57"/>
      <c r="D1065" s="108"/>
      <c r="E1065" s="108"/>
      <c r="F1065" s="108"/>
      <c r="G1065" s="108"/>
      <c r="H1065" s="108"/>
      <c r="I1065" s="108"/>
      <c r="J1065" s="108"/>
      <c r="K1065" s="108"/>
      <c r="L1065" s="293"/>
      <c r="M1065" s="290"/>
    </row>
    <row r="1066" spans="1:13" x14ac:dyDescent="0.2">
      <c r="A1066" s="257"/>
      <c r="B1066" s="289"/>
      <c r="C1066" s="57"/>
      <c r="D1066" s="108"/>
      <c r="E1066" s="108"/>
      <c r="F1066" s="108"/>
      <c r="G1066" s="108"/>
      <c r="H1066" s="108"/>
      <c r="I1066" s="108"/>
      <c r="J1066" s="108"/>
      <c r="K1066" s="108"/>
      <c r="L1066" s="293"/>
      <c r="M1066" s="290"/>
    </row>
    <row r="1067" spans="1:13" x14ac:dyDescent="0.2">
      <c r="A1067" s="257"/>
      <c r="B1067" s="289"/>
      <c r="C1067" s="57"/>
      <c r="D1067" s="108"/>
      <c r="E1067" s="108"/>
      <c r="F1067" s="108"/>
      <c r="G1067" s="108"/>
      <c r="H1067" s="108"/>
      <c r="I1067" s="108"/>
      <c r="J1067" s="108"/>
      <c r="K1067" s="108"/>
      <c r="L1067" s="293"/>
      <c r="M1067" s="290"/>
    </row>
    <row r="1068" spans="1:13" x14ac:dyDescent="0.2">
      <c r="A1068" s="257"/>
      <c r="B1068" s="289"/>
      <c r="C1068" s="57"/>
      <c r="D1068" s="108"/>
      <c r="E1068" s="108"/>
      <c r="F1068" s="108"/>
      <c r="G1068" s="108"/>
      <c r="H1068" s="108"/>
      <c r="I1068" s="108"/>
      <c r="J1068" s="108"/>
      <c r="K1068" s="108"/>
      <c r="L1068" s="293"/>
      <c r="M1068" s="290"/>
    </row>
    <row r="1069" spans="1:13" x14ac:dyDescent="0.2">
      <c r="A1069" s="257"/>
      <c r="B1069" s="289"/>
      <c r="C1069" s="57"/>
      <c r="D1069" s="108"/>
      <c r="E1069" s="108"/>
      <c r="F1069" s="108"/>
      <c r="G1069" s="108"/>
      <c r="H1069" s="108"/>
      <c r="I1069" s="108"/>
      <c r="J1069" s="108"/>
      <c r="K1069" s="108"/>
      <c r="L1069" s="293"/>
      <c r="M1069" s="290"/>
    </row>
    <row r="1070" spans="1:13" x14ac:dyDescent="0.2">
      <c r="A1070" s="257"/>
      <c r="B1070" s="289"/>
      <c r="C1070" s="57"/>
      <c r="D1070" s="108"/>
      <c r="E1070" s="108"/>
      <c r="F1070" s="108"/>
      <c r="G1070" s="108"/>
      <c r="H1070" s="108"/>
      <c r="I1070" s="108"/>
      <c r="J1070" s="108"/>
      <c r="K1070" s="108"/>
      <c r="L1070" s="293"/>
      <c r="M1070" s="290"/>
    </row>
    <row r="1071" spans="1:13" x14ac:dyDescent="0.2">
      <c r="A1071" s="257"/>
      <c r="B1071" s="289"/>
      <c r="C1071" s="57"/>
      <c r="D1071" s="108"/>
      <c r="E1071" s="108"/>
      <c r="F1071" s="108"/>
      <c r="G1071" s="108"/>
      <c r="H1071" s="108"/>
      <c r="I1071" s="108"/>
      <c r="J1071" s="108"/>
      <c r="K1071" s="108"/>
      <c r="L1071" s="293"/>
      <c r="M1071" s="290"/>
    </row>
    <row r="1072" spans="1:13" x14ac:dyDescent="0.2">
      <c r="A1072" s="257"/>
      <c r="B1072" s="289"/>
      <c r="C1072" s="57"/>
      <c r="D1072" s="108"/>
      <c r="E1072" s="108"/>
      <c r="F1072" s="108"/>
      <c r="G1072" s="108"/>
      <c r="H1072" s="108"/>
      <c r="I1072" s="108"/>
      <c r="J1072" s="108"/>
      <c r="K1072" s="108"/>
      <c r="L1072" s="293"/>
      <c r="M1072" s="290"/>
    </row>
    <row r="1073" spans="1:13" x14ac:dyDescent="0.2">
      <c r="A1073" s="257"/>
      <c r="B1073" s="289"/>
      <c r="C1073" s="57"/>
      <c r="D1073" s="108"/>
      <c r="E1073" s="108"/>
      <c r="F1073" s="108"/>
      <c r="G1073" s="108"/>
      <c r="H1073" s="108"/>
      <c r="I1073" s="108"/>
      <c r="J1073" s="108"/>
      <c r="K1073" s="108"/>
      <c r="L1073" s="293"/>
      <c r="M1073" s="290"/>
    </row>
    <row r="1074" spans="1:13" x14ac:dyDescent="0.2">
      <c r="A1074" s="257"/>
      <c r="B1074" s="289"/>
      <c r="C1074" s="57"/>
      <c r="D1074" s="108"/>
      <c r="E1074" s="108"/>
      <c r="F1074" s="108"/>
      <c r="G1074" s="108"/>
      <c r="H1074" s="108"/>
      <c r="I1074" s="108"/>
      <c r="J1074" s="108"/>
      <c r="K1074" s="108"/>
      <c r="L1074" s="293"/>
      <c r="M1074" s="290"/>
    </row>
    <row r="1075" spans="1:13" x14ac:dyDescent="0.2">
      <c r="A1075" s="257"/>
      <c r="B1075" s="289"/>
      <c r="C1075" s="57"/>
      <c r="D1075" s="108"/>
      <c r="E1075" s="108"/>
      <c r="F1075" s="108"/>
      <c r="G1075" s="108"/>
      <c r="H1075" s="108"/>
      <c r="I1075" s="108"/>
      <c r="J1075" s="108"/>
      <c r="K1075" s="108"/>
      <c r="L1075" s="293"/>
      <c r="M1075" s="290"/>
    </row>
    <row r="1076" spans="1:13" x14ac:dyDescent="0.2">
      <c r="A1076" s="257"/>
      <c r="B1076" s="289"/>
      <c r="C1076" s="57"/>
      <c r="D1076" s="108"/>
      <c r="E1076" s="108"/>
      <c r="F1076" s="108"/>
      <c r="G1076" s="108"/>
      <c r="H1076" s="108"/>
      <c r="I1076" s="108"/>
      <c r="J1076" s="108"/>
      <c r="K1076" s="108"/>
      <c r="L1076" s="293"/>
      <c r="M1076" s="290"/>
    </row>
    <row r="1077" spans="1:13" x14ac:dyDescent="0.2">
      <c r="A1077" s="257"/>
      <c r="B1077" s="289"/>
      <c r="C1077" s="57"/>
      <c r="D1077" s="108"/>
      <c r="E1077" s="108"/>
      <c r="F1077" s="108"/>
      <c r="G1077" s="108"/>
      <c r="H1077" s="108"/>
      <c r="I1077" s="108"/>
      <c r="J1077" s="108"/>
      <c r="K1077" s="108"/>
      <c r="L1077" s="293"/>
      <c r="M1077" s="290"/>
    </row>
    <row r="1078" spans="1:13" x14ac:dyDescent="0.2">
      <c r="A1078" s="257"/>
      <c r="B1078" s="289"/>
      <c r="C1078" s="57"/>
      <c r="D1078" s="108"/>
      <c r="E1078" s="108"/>
      <c r="F1078" s="108"/>
      <c r="G1078" s="108"/>
      <c r="H1078" s="108"/>
      <c r="I1078" s="108"/>
      <c r="J1078" s="108"/>
      <c r="K1078" s="108"/>
      <c r="L1078" s="293"/>
      <c r="M1078" s="290"/>
    </row>
    <row r="1079" spans="1:13" x14ac:dyDescent="0.2">
      <c r="A1079" s="257"/>
      <c r="B1079" s="289"/>
      <c r="C1079" s="57"/>
      <c r="D1079" s="108"/>
      <c r="E1079" s="108"/>
      <c r="F1079" s="108"/>
      <c r="G1079" s="108"/>
      <c r="H1079" s="108"/>
      <c r="I1079" s="108"/>
      <c r="J1079" s="108"/>
      <c r="K1079" s="108"/>
      <c r="L1079" s="293"/>
      <c r="M1079" s="290"/>
    </row>
    <row r="1080" spans="1:13" x14ac:dyDescent="0.2">
      <c r="A1080" s="257"/>
      <c r="B1080" s="289"/>
      <c r="C1080" s="57"/>
      <c r="D1080" s="108"/>
      <c r="E1080" s="108"/>
      <c r="F1080" s="108"/>
      <c r="G1080" s="108"/>
      <c r="H1080" s="108"/>
      <c r="I1080" s="108"/>
      <c r="J1080" s="108"/>
      <c r="K1080" s="108"/>
      <c r="L1080" s="293"/>
      <c r="M1080" s="290"/>
    </row>
    <row r="1081" spans="1:13" x14ac:dyDescent="0.2">
      <c r="A1081" s="257"/>
      <c r="B1081" s="289"/>
      <c r="C1081" s="57"/>
      <c r="D1081" s="108"/>
      <c r="E1081" s="108"/>
      <c r="F1081" s="108"/>
      <c r="G1081" s="108"/>
      <c r="H1081" s="108"/>
      <c r="I1081" s="108"/>
      <c r="J1081" s="108"/>
      <c r="K1081" s="108"/>
      <c r="L1081" s="293"/>
      <c r="M1081" s="290"/>
    </row>
    <row r="1082" spans="1:13" x14ac:dyDescent="0.2">
      <c r="A1082" s="257"/>
      <c r="B1082" s="289"/>
      <c r="C1082" s="57"/>
      <c r="D1082" s="108"/>
      <c r="E1082" s="108"/>
      <c r="F1082" s="108"/>
      <c r="G1082" s="108"/>
      <c r="H1082" s="108"/>
      <c r="I1082" s="108"/>
      <c r="J1082" s="108"/>
      <c r="K1082" s="108"/>
      <c r="L1082" s="293"/>
      <c r="M1082" s="290"/>
    </row>
    <row r="1083" spans="1:13" x14ac:dyDescent="0.2">
      <c r="A1083" s="257"/>
      <c r="B1083" s="289"/>
      <c r="C1083" s="57"/>
      <c r="D1083" s="108"/>
      <c r="E1083" s="108"/>
      <c r="F1083" s="108"/>
      <c r="G1083" s="108"/>
      <c r="H1083" s="108"/>
      <c r="I1083" s="108"/>
      <c r="J1083" s="108"/>
      <c r="K1083" s="108"/>
      <c r="L1083" s="293"/>
      <c r="M1083" s="290"/>
    </row>
    <row r="1084" spans="1:13" x14ac:dyDescent="0.2">
      <c r="A1084" s="257"/>
      <c r="B1084" s="289"/>
      <c r="C1084" s="57"/>
      <c r="D1084" s="108"/>
      <c r="E1084" s="108"/>
      <c r="F1084" s="108"/>
      <c r="G1084" s="108"/>
      <c r="H1084" s="108"/>
      <c r="I1084" s="108"/>
      <c r="J1084" s="108"/>
      <c r="K1084" s="108"/>
      <c r="L1084" s="293"/>
      <c r="M1084" s="290"/>
    </row>
    <row r="1085" spans="1:13" x14ac:dyDescent="0.2">
      <c r="A1085" s="257"/>
      <c r="B1085" s="289"/>
      <c r="C1085" s="57"/>
      <c r="D1085" s="108"/>
      <c r="E1085" s="108"/>
      <c r="F1085" s="108"/>
      <c r="G1085" s="108"/>
      <c r="H1085" s="108"/>
      <c r="I1085" s="108"/>
      <c r="J1085" s="108"/>
      <c r="K1085" s="108"/>
      <c r="L1085" s="293"/>
      <c r="M1085" s="290"/>
    </row>
    <row r="1086" spans="1:13" x14ac:dyDescent="0.2">
      <c r="A1086" s="257"/>
      <c r="B1086" s="289"/>
      <c r="C1086" s="57"/>
      <c r="D1086" s="108"/>
      <c r="E1086" s="108"/>
      <c r="F1086" s="108"/>
      <c r="G1086" s="108"/>
      <c r="H1086" s="108"/>
      <c r="I1086" s="108"/>
      <c r="J1086" s="108"/>
      <c r="K1086" s="108"/>
      <c r="L1086" s="293"/>
      <c r="M1086" s="290"/>
    </row>
    <row r="1087" spans="1:13" x14ac:dyDescent="0.2">
      <c r="A1087" s="257"/>
      <c r="B1087" s="289"/>
      <c r="C1087" s="57"/>
      <c r="D1087" s="108"/>
      <c r="E1087" s="108"/>
      <c r="F1087" s="108"/>
      <c r="G1087" s="108"/>
      <c r="H1087" s="108"/>
      <c r="I1087" s="108"/>
      <c r="J1087" s="108"/>
      <c r="K1087" s="108"/>
      <c r="L1087" s="293"/>
      <c r="M1087" s="290"/>
    </row>
    <row r="1088" spans="1:13" x14ac:dyDescent="0.2">
      <c r="A1088" s="257"/>
      <c r="B1088" s="289"/>
      <c r="C1088" s="57"/>
      <c r="D1088" s="108"/>
      <c r="E1088" s="108"/>
      <c r="F1088" s="108"/>
      <c r="G1088" s="108"/>
      <c r="H1088" s="108"/>
      <c r="I1088" s="108"/>
      <c r="J1088" s="108"/>
      <c r="K1088" s="108"/>
      <c r="L1088" s="293"/>
      <c r="M1088" s="290"/>
    </row>
    <row r="1089" spans="1:13" x14ac:dyDescent="0.2">
      <c r="A1089" s="257"/>
      <c r="B1089" s="289"/>
      <c r="C1089" s="57"/>
      <c r="D1089" s="108"/>
      <c r="E1089" s="108"/>
      <c r="F1089" s="108"/>
      <c r="G1089" s="108"/>
      <c r="H1089" s="108"/>
      <c r="I1089" s="108"/>
      <c r="J1089" s="108"/>
      <c r="K1089" s="108"/>
      <c r="L1089" s="293"/>
      <c r="M1089" s="290"/>
    </row>
    <row r="1090" spans="1:13" x14ac:dyDescent="0.2">
      <c r="A1090" s="257"/>
      <c r="B1090" s="289"/>
      <c r="C1090" s="57"/>
      <c r="D1090" s="108"/>
      <c r="E1090" s="108"/>
      <c r="F1090" s="108"/>
      <c r="G1090" s="108"/>
      <c r="H1090" s="108"/>
      <c r="I1090" s="108"/>
      <c r="J1090" s="108"/>
      <c r="K1090" s="108"/>
      <c r="L1090" s="293"/>
      <c r="M1090" s="290"/>
    </row>
    <row r="1091" spans="1:13" x14ac:dyDescent="0.2">
      <c r="A1091" s="257"/>
      <c r="B1091" s="289"/>
      <c r="C1091" s="57"/>
      <c r="D1091" s="108"/>
      <c r="E1091" s="108"/>
      <c r="F1091" s="108"/>
      <c r="G1091" s="108"/>
      <c r="H1091" s="108"/>
      <c r="I1091" s="108"/>
      <c r="J1091" s="108"/>
      <c r="K1091" s="108"/>
      <c r="L1091" s="293"/>
      <c r="M1091" s="290"/>
    </row>
    <row r="1092" spans="1:13" x14ac:dyDescent="0.2">
      <c r="A1092" s="257"/>
      <c r="B1092" s="289"/>
      <c r="C1092" s="57"/>
      <c r="D1092" s="108"/>
      <c r="E1092" s="108"/>
      <c r="F1092" s="108"/>
      <c r="G1092" s="108"/>
      <c r="H1092" s="108"/>
      <c r="I1092" s="108"/>
      <c r="J1092" s="108"/>
      <c r="K1092" s="108"/>
      <c r="L1092" s="293"/>
      <c r="M1092" s="290"/>
    </row>
    <row r="1093" spans="1:13" x14ac:dyDescent="0.2">
      <c r="A1093" s="257"/>
      <c r="B1093" s="289"/>
      <c r="C1093" s="57"/>
      <c r="D1093" s="108"/>
      <c r="E1093" s="108"/>
      <c r="F1093" s="108"/>
      <c r="G1093" s="108"/>
      <c r="H1093" s="108"/>
      <c r="I1093" s="108"/>
      <c r="J1093" s="108"/>
      <c r="K1093" s="108"/>
      <c r="L1093" s="293"/>
      <c r="M1093" s="290"/>
    </row>
    <row r="1094" spans="1:13" x14ac:dyDescent="0.2">
      <c r="A1094" s="257"/>
      <c r="B1094" s="289"/>
      <c r="C1094" s="57"/>
      <c r="D1094" s="108"/>
      <c r="E1094" s="108"/>
      <c r="F1094" s="108"/>
      <c r="G1094" s="108"/>
      <c r="H1094" s="108"/>
      <c r="I1094" s="108"/>
      <c r="J1094" s="108"/>
      <c r="K1094" s="108"/>
      <c r="L1094" s="293"/>
      <c r="M1094" s="290"/>
    </row>
    <row r="1095" spans="1:13" x14ac:dyDescent="0.2">
      <c r="A1095" s="257"/>
      <c r="B1095" s="289"/>
      <c r="C1095" s="57"/>
      <c r="D1095" s="108"/>
      <c r="E1095" s="108"/>
      <c r="F1095" s="108"/>
      <c r="G1095" s="108"/>
      <c r="H1095" s="108"/>
      <c r="I1095" s="108"/>
      <c r="J1095" s="108"/>
      <c r="K1095" s="108"/>
      <c r="L1095" s="293"/>
      <c r="M1095" s="290"/>
    </row>
    <row r="1096" spans="1:13" x14ac:dyDescent="0.2">
      <c r="A1096" s="257"/>
      <c r="B1096" s="289"/>
      <c r="C1096" s="57"/>
      <c r="D1096" s="108"/>
      <c r="E1096" s="108"/>
      <c r="F1096" s="108"/>
      <c r="G1096" s="108"/>
      <c r="H1096" s="108"/>
      <c r="I1096" s="108"/>
      <c r="J1096" s="108"/>
      <c r="K1096" s="108"/>
      <c r="L1096" s="293"/>
      <c r="M1096" s="290"/>
    </row>
    <row r="1097" spans="1:13" x14ac:dyDescent="0.2">
      <c r="A1097" s="257"/>
      <c r="B1097" s="289"/>
      <c r="C1097" s="57"/>
      <c r="D1097" s="108"/>
      <c r="E1097" s="108"/>
      <c r="F1097" s="108"/>
      <c r="G1097" s="108"/>
      <c r="H1097" s="108"/>
      <c r="I1097" s="108"/>
      <c r="J1097" s="108"/>
      <c r="K1097" s="108"/>
      <c r="L1097" s="293"/>
      <c r="M1097" s="290"/>
    </row>
    <row r="1098" spans="1:13" x14ac:dyDescent="0.2">
      <c r="A1098" s="257"/>
      <c r="B1098" s="289"/>
      <c r="C1098" s="57"/>
      <c r="D1098" s="108"/>
      <c r="E1098" s="108"/>
      <c r="F1098" s="108"/>
      <c r="G1098" s="108"/>
      <c r="H1098" s="108"/>
      <c r="I1098" s="108"/>
      <c r="J1098" s="108"/>
      <c r="K1098" s="108"/>
      <c r="L1098" s="293"/>
      <c r="M1098" s="290"/>
    </row>
    <row r="1099" spans="1:13" x14ac:dyDescent="0.2">
      <c r="A1099" s="257"/>
      <c r="B1099" s="289"/>
      <c r="C1099" s="57"/>
      <c r="D1099" s="108"/>
      <c r="E1099" s="108"/>
      <c r="F1099" s="108"/>
      <c r="G1099" s="108"/>
      <c r="H1099" s="108"/>
      <c r="I1099" s="108"/>
      <c r="J1099" s="108"/>
      <c r="K1099" s="108"/>
      <c r="L1099" s="293"/>
      <c r="M1099" s="290"/>
    </row>
    <row r="1100" spans="1:13" x14ac:dyDescent="0.2">
      <c r="A1100" s="257"/>
      <c r="B1100" s="289"/>
      <c r="C1100" s="57"/>
      <c r="D1100" s="108"/>
      <c r="E1100" s="108"/>
      <c r="F1100" s="108"/>
      <c r="G1100" s="108"/>
      <c r="H1100" s="108"/>
      <c r="I1100" s="108"/>
      <c r="J1100" s="108"/>
      <c r="K1100" s="108"/>
      <c r="L1100" s="293"/>
      <c r="M1100" s="290"/>
    </row>
    <row r="1101" spans="1:13" x14ac:dyDescent="0.2">
      <c r="A1101" s="257"/>
      <c r="B1101" s="289"/>
      <c r="C1101" s="57"/>
      <c r="D1101" s="108"/>
      <c r="E1101" s="108"/>
      <c r="F1101" s="108"/>
      <c r="G1101" s="108"/>
      <c r="H1101" s="108"/>
      <c r="I1101" s="108"/>
      <c r="J1101" s="108"/>
      <c r="K1101" s="108"/>
      <c r="L1101" s="293"/>
      <c r="M1101" s="290"/>
    </row>
    <row r="1102" spans="1:13" x14ac:dyDescent="0.2">
      <c r="A1102" s="257"/>
      <c r="B1102" s="289"/>
      <c r="C1102" s="57"/>
      <c r="D1102" s="108"/>
      <c r="E1102" s="108"/>
      <c r="F1102" s="108"/>
      <c r="G1102" s="108"/>
      <c r="H1102" s="108"/>
      <c r="I1102" s="108"/>
      <c r="J1102" s="108"/>
      <c r="K1102" s="108"/>
      <c r="L1102" s="293"/>
      <c r="M1102" s="290"/>
    </row>
    <row r="1103" spans="1:13" x14ac:dyDescent="0.2">
      <c r="A1103" s="257"/>
      <c r="B1103" s="289"/>
      <c r="C1103" s="57"/>
      <c r="D1103" s="108"/>
      <c r="E1103" s="108"/>
      <c r="F1103" s="108"/>
      <c r="G1103" s="108"/>
      <c r="H1103" s="108"/>
      <c r="I1103" s="108"/>
      <c r="J1103" s="108"/>
      <c r="K1103" s="108"/>
      <c r="L1103" s="293"/>
      <c r="M1103" s="290"/>
    </row>
    <row r="1104" spans="1:13" x14ac:dyDescent="0.2">
      <c r="A1104" s="257"/>
      <c r="B1104" s="289"/>
      <c r="C1104" s="57"/>
      <c r="D1104" s="108"/>
      <c r="E1104" s="108"/>
      <c r="F1104" s="108"/>
      <c r="G1104" s="108"/>
      <c r="H1104" s="108"/>
      <c r="I1104" s="108"/>
      <c r="J1104" s="108"/>
      <c r="K1104" s="108"/>
      <c r="L1104" s="293"/>
      <c r="M1104" s="290"/>
    </row>
    <row r="1105" spans="1:13" x14ac:dyDescent="0.2">
      <c r="A1105" s="257"/>
      <c r="B1105" s="289"/>
      <c r="C1105" s="57"/>
      <c r="D1105" s="108"/>
      <c r="E1105" s="108"/>
      <c r="F1105" s="108"/>
      <c r="G1105" s="108"/>
      <c r="H1105" s="108"/>
      <c r="I1105" s="108"/>
      <c r="J1105" s="108"/>
      <c r="K1105" s="108"/>
      <c r="L1105" s="293"/>
      <c r="M1105" s="290"/>
    </row>
    <row r="1106" spans="1:13" x14ac:dyDescent="0.2">
      <c r="A1106" s="257"/>
      <c r="B1106" s="289"/>
      <c r="C1106" s="57"/>
      <c r="D1106" s="108"/>
      <c r="E1106" s="108"/>
      <c r="F1106" s="108"/>
      <c r="G1106" s="108"/>
      <c r="H1106" s="108"/>
      <c r="I1106" s="108"/>
      <c r="J1106" s="108"/>
      <c r="K1106" s="108"/>
      <c r="L1106" s="293"/>
      <c r="M1106" s="290"/>
    </row>
    <row r="1107" spans="1:13" x14ac:dyDescent="0.2">
      <c r="A1107" s="257"/>
      <c r="B1107" s="289"/>
      <c r="C1107" s="57"/>
      <c r="D1107" s="108"/>
      <c r="E1107" s="108"/>
      <c r="F1107" s="108"/>
      <c r="G1107" s="108"/>
      <c r="H1107" s="108"/>
      <c r="I1107" s="108"/>
      <c r="J1107" s="108"/>
      <c r="K1107" s="108"/>
      <c r="L1107" s="293"/>
      <c r="M1107" s="290"/>
    </row>
    <row r="1108" spans="1:13" x14ac:dyDescent="0.2">
      <c r="A1108" s="257"/>
      <c r="B1108" s="289"/>
      <c r="C1108" s="57"/>
      <c r="D1108" s="108"/>
      <c r="E1108" s="108"/>
      <c r="F1108" s="108"/>
      <c r="G1108" s="108"/>
      <c r="H1108" s="108"/>
      <c r="I1108" s="108"/>
      <c r="J1108" s="108"/>
      <c r="K1108" s="108"/>
      <c r="L1108" s="293"/>
      <c r="M1108" s="290"/>
    </row>
    <row r="1109" spans="1:13" x14ac:dyDescent="0.2">
      <c r="A1109" s="257"/>
      <c r="B1109" s="289"/>
      <c r="C1109" s="57"/>
      <c r="D1109" s="108"/>
      <c r="E1109" s="108"/>
      <c r="F1109" s="108"/>
      <c r="G1109" s="108"/>
      <c r="H1109" s="108"/>
      <c r="I1109" s="108"/>
      <c r="J1109" s="108"/>
      <c r="K1109" s="108"/>
      <c r="L1109" s="293"/>
      <c r="M1109" s="290"/>
    </row>
    <row r="1110" spans="1:13" x14ac:dyDescent="0.2">
      <c r="A1110" s="257"/>
      <c r="B1110" s="289"/>
      <c r="C1110" s="57"/>
      <c r="D1110" s="108"/>
      <c r="E1110" s="108"/>
      <c r="F1110" s="108"/>
      <c r="G1110" s="108"/>
      <c r="H1110" s="108"/>
      <c r="I1110" s="108"/>
      <c r="J1110" s="108"/>
      <c r="K1110" s="108"/>
      <c r="L1110" s="293"/>
      <c r="M1110" s="290"/>
    </row>
    <row r="1111" spans="1:13" x14ac:dyDescent="0.2">
      <c r="A1111" s="257"/>
      <c r="B1111" s="289"/>
      <c r="C1111" s="57"/>
      <c r="D1111" s="108"/>
      <c r="E1111" s="108"/>
      <c r="F1111" s="108"/>
      <c r="G1111" s="108"/>
      <c r="H1111" s="108"/>
      <c r="I1111" s="108"/>
      <c r="J1111" s="108"/>
      <c r="K1111" s="108"/>
      <c r="L1111" s="293"/>
      <c r="M1111" s="290"/>
    </row>
    <row r="1112" spans="1:13" x14ac:dyDescent="0.2">
      <c r="A1112" s="257"/>
      <c r="B1112" s="289"/>
      <c r="C1112" s="57"/>
      <c r="D1112" s="108"/>
      <c r="E1112" s="108"/>
      <c r="F1112" s="108"/>
      <c r="G1112" s="108"/>
      <c r="H1112" s="108"/>
      <c r="I1112" s="108"/>
      <c r="J1112" s="108"/>
      <c r="K1112" s="108"/>
      <c r="L1112" s="293"/>
      <c r="M1112" s="290"/>
    </row>
    <row r="1113" spans="1:13" x14ac:dyDescent="0.2">
      <c r="A1113" s="257"/>
      <c r="B1113" s="289"/>
      <c r="C1113" s="57"/>
      <c r="D1113" s="108"/>
      <c r="E1113" s="108"/>
      <c r="F1113" s="108"/>
      <c r="G1113" s="108"/>
      <c r="H1113" s="108"/>
      <c r="I1113" s="108"/>
      <c r="J1113" s="108"/>
      <c r="K1113" s="108"/>
      <c r="L1113" s="293"/>
      <c r="M1113" s="290"/>
    </row>
    <row r="1114" spans="1:13" x14ac:dyDescent="0.2">
      <c r="A1114" s="257"/>
      <c r="B1114" s="289"/>
      <c r="C1114" s="57"/>
      <c r="D1114" s="108"/>
      <c r="E1114" s="108"/>
      <c r="F1114" s="108"/>
      <c r="G1114" s="108"/>
      <c r="H1114" s="108"/>
      <c r="I1114" s="108"/>
      <c r="J1114" s="108"/>
      <c r="K1114" s="108"/>
      <c r="L1114" s="293"/>
      <c r="M1114" s="290"/>
    </row>
    <row r="1115" spans="1:13" x14ac:dyDescent="0.2">
      <c r="A1115" s="257"/>
      <c r="B1115" s="289"/>
      <c r="C1115" s="57"/>
      <c r="D1115" s="108"/>
      <c r="E1115" s="108"/>
      <c r="F1115" s="108"/>
      <c r="G1115" s="108"/>
      <c r="H1115" s="108"/>
      <c r="I1115" s="108"/>
      <c r="J1115" s="108"/>
      <c r="K1115" s="108"/>
      <c r="L1115" s="293"/>
      <c r="M1115" s="290"/>
    </row>
    <row r="1116" spans="1:13" x14ac:dyDescent="0.2">
      <c r="A1116" s="257"/>
      <c r="B1116" s="289"/>
      <c r="C1116" s="57"/>
      <c r="D1116" s="108"/>
      <c r="E1116" s="108"/>
      <c r="F1116" s="108"/>
      <c r="G1116" s="108"/>
      <c r="H1116" s="108"/>
      <c r="I1116" s="108"/>
      <c r="J1116" s="108"/>
      <c r="K1116" s="108"/>
      <c r="L1116" s="293"/>
      <c r="M1116" s="290"/>
    </row>
    <row r="1117" spans="1:13" x14ac:dyDescent="0.2">
      <c r="A1117" s="257"/>
      <c r="B1117" s="289"/>
      <c r="C1117" s="57"/>
      <c r="D1117" s="108"/>
      <c r="E1117" s="108"/>
      <c r="F1117" s="108"/>
      <c r="G1117" s="108"/>
      <c r="H1117" s="108"/>
      <c r="I1117" s="108"/>
      <c r="J1117" s="108"/>
      <c r="K1117" s="108"/>
      <c r="L1117" s="293"/>
      <c r="M1117" s="290"/>
    </row>
    <row r="1118" spans="1:13" x14ac:dyDescent="0.2">
      <c r="A1118" s="257"/>
      <c r="B1118" s="289"/>
      <c r="C1118" s="57"/>
      <c r="D1118" s="108"/>
      <c r="E1118" s="108"/>
      <c r="F1118" s="108"/>
      <c r="G1118" s="108"/>
      <c r="H1118" s="108"/>
      <c r="I1118" s="108"/>
      <c r="J1118" s="108"/>
      <c r="K1118" s="108"/>
      <c r="L1118" s="293"/>
      <c r="M1118" s="290"/>
    </row>
    <row r="1119" spans="1:13" x14ac:dyDescent="0.2">
      <c r="A1119" s="257"/>
      <c r="B1119" s="289"/>
      <c r="C1119" s="57"/>
      <c r="D1119" s="108"/>
      <c r="E1119" s="108"/>
      <c r="F1119" s="108"/>
      <c r="G1119" s="108"/>
      <c r="H1119" s="108"/>
      <c r="I1119" s="108"/>
      <c r="J1119" s="108"/>
      <c r="K1119" s="108"/>
      <c r="L1119" s="293"/>
      <c r="M1119" s="290"/>
    </row>
    <row r="1120" spans="1:13" x14ac:dyDescent="0.2">
      <c r="A1120" s="257"/>
      <c r="B1120" s="289"/>
      <c r="C1120" s="57"/>
      <c r="D1120" s="108"/>
      <c r="E1120" s="108"/>
      <c r="F1120" s="108"/>
      <c r="G1120" s="108"/>
      <c r="H1120" s="108"/>
      <c r="I1120" s="108"/>
      <c r="J1120" s="108"/>
      <c r="K1120" s="108"/>
      <c r="L1120" s="293"/>
      <c r="M1120" s="290"/>
    </row>
    <row r="1121" spans="1:13" x14ac:dyDescent="0.2">
      <c r="A1121" s="257"/>
      <c r="B1121" s="289"/>
      <c r="C1121" s="57"/>
      <c r="D1121" s="108"/>
      <c r="E1121" s="108"/>
      <c r="F1121" s="108"/>
      <c r="G1121" s="108"/>
      <c r="H1121" s="108"/>
      <c r="I1121" s="108"/>
      <c r="J1121" s="108"/>
      <c r="K1121" s="108"/>
      <c r="L1121" s="293"/>
      <c r="M1121" s="290"/>
    </row>
    <row r="1122" spans="1:13" x14ac:dyDescent="0.2">
      <c r="A1122" s="257"/>
      <c r="B1122" s="289"/>
      <c r="C1122" s="57"/>
      <c r="D1122" s="108"/>
      <c r="E1122" s="108"/>
      <c r="F1122" s="108"/>
      <c r="G1122" s="108"/>
      <c r="H1122" s="108"/>
      <c r="I1122" s="108"/>
      <c r="J1122" s="108"/>
      <c r="K1122" s="108"/>
      <c r="L1122" s="293"/>
      <c r="M1122" s="290"/>
    </row>
    <row r="1123" spans="1:13" x14ac:dyDescent="0.2">
      <c r="A1123" s="257"/>
      <c r="B1123" s="289"/>
      <c r="C1123" s="57"/>
      <c r="D1123" s="108"/>
      <c r="E1123" s="108"/>
      <c r="F1123" s="108"/>
      <c r="G1123" s="108"/>
      <c r="H1123" s="108"/>
      <c r="I1123" s="108"/>
      <c r="J1123" s="108"/>
      <c r="K1123" s="108"/>
      <c r="L1123" s="293"/>
      <c r="M1123" s="290"/>
    </row>
    <row r="1124" spans="1:13" x14ac:dyDescent="0.2">
      <c r="A1124" s="257"/>
      <c r="B1124" s="289"/>
      <c r="C1124" s="57"/>
      <c r="D1124" s="108"/>
      <c r="E1124" s="108"/>
      <c r="F1124" s="108"/>
      <c r="G1124" s="108"/>
      <c r="H1124" s="108"/>
      <c r="I1124" s="108"/>
      <c r="J1124" s="108"/>
      <c r="K1124" s="108"/>
      <c r="L1124" s="293"/>
      <c r="M1124" s="290"/>
    </row>
    <row r="1125" spans="1:13" x14ac:dyDescent="0.2">
      <c r="A1125" s="257"/>
      <c r="B1125" s="289"/>
      <c r="C1125" s="57"/>
      <c r="D1125" s="108"/>
      <c r="E1125" s="108"/>
      <c r="F1125" s="108"/>
      <c r="G1125" s="108"/>
      <c r="H1125" s="108"/>
      <c r="I1125" s="108"/>
      <c r="J1125" s="108"/>
      <c r="K1125" s="108"/>
      <c r="L1125" s="293"/>
      <c r="M1125" s="290"/>
    </row>
    <row r="1126" spans="1:13" x14ac:dyDescent="0.2">
      <c r="A1126" s="257"/>
      <c r="B1126" s="289"/>
      <c r="C1126" s="57"/>
      <c r="D1126" s="108"/>
      <c r="E1126" s="108"/>
      <c r="F1126" s="108"/>
      <c r="G1126" s="108"/>
      <c r="H1126" s="108"/>
      <c r="I1126" s="108"/>
      <c r="J1126" s="108"/>
      <c r="K1126" s="108"/>
      <c r="L1126" s="293"/>
      <c r="M1126" s="290"/>
    </row>
    <row r="1127" spans="1:13" x14ac:dyDescent="0.2">
      <c r="A1127" s="257"/>
      <c r="B1127" s="289"/>
      <c r="C1127" s="57"/>
      <c r="D1127" s="108"/>
      <c r="E1127" s="108"/>
      <c r="F1127" s="108"/>
      <c r="G1127" s="108"/>
      <c r="H1127" s="108"/>
      <c r="I1127" s="108"/>
      <c r="J1127" s="108"/>
      <c r="K1127" s="108"/>
      <c r="L1127" s="293"/>
      <c r="M1127" s="290"/>
    </row>
    <row r="1128" spans="1:13" x14ac:dyDescent="0.2">
      <c r="A1128" s="257"/>
      <c r="B1128" s="289"/>
      <c r="C1128" s="57"/>
      <c r="D1128" s="108"/>
      <c r="E1128" s="108"/>
      <c r="F1128" s="108"/>
      <c r="G1128" s="108"/>
      <c r="H1128" s="108"/>
      <c r="I1128" s="108"/>
      <c r="J1128" s="108"/>
      <c r="K1128" s="108"/>
      <c r="L1128" s="293"/>
      <c r="M1128" s="290"/>
    </row>
    <row r="1129" spans="1:13" x14ac:dyDescent="0.2">
      <c r="A1129" s="257"/>
      <c r="B1129" s="289"/>
      <c r="C1129" s="57"/>
      <c r="D1129" s="108"/>
      <c r="E1129" s="108"/>
      <c r="F1129" s="108"/>
      <c r="G1129" s="108"/>
      <c r="H1129" s="108"/>
      <c r="I1129" s="108"/>
      <c r="J1129" s="108"/>
      <c r="K1129" s="108"/>
      <c r="L1129" s="293"/>
      <c r="M1129" s="290"/>
    </row>
    <row r="1130" spans="1:13" x14ac:dyDescent="0.2">
      <c r="A1130" s="257"/>
      <c r="B1130" s="289"/>
      <c r="C1130" s="57"/>
      <c r="D1130" s="108"/>
      <c r="E1130" s="108"/>
      <c r="F1130" s="108"/>
      <c r="G1130" s="108"/>
      <c r="H1130" s="108"/>
      <c r="I1130" s="108"/>
      <c r="J1130" s="108"/>
      <c r="K1130" s="108"/>
      <c r="L1130" s="293"/>
      <c r="M1130" s="290"/>
    </row>
    <row r="1131" spans="1:13" x14ac:dyDescent="0.2">
      <c r="A1131" s="257"/>
      <c r="B1131" s="289"/>
      <c r="C1131" s="57"/>
      <c r="D1131" s="108"/>
      <c r="E1131" s="108"/>
      <c r="F1131" s="108"/>
      <c r="G1131" s="108"/>
      <c r="H1131" s="108"/>
      <c r="I1131" s="108"/>
      <c r="J1131" s="108"/>
      <c r="K1131" s="108"/>
      <c r="L1131" s="293"/>
      <c r="M1131" s="290"/>
    </row>
    <row r="1132" spans="1:13" x14ac:dyDescent="0.2">
      <c r="A1132" s="257"/>
      <c r="B1132" s="289"/>
      <c r="C1132" s="57"/>
      <c r="D1132" s="108"/>
      <c r="E1132" s="108"/>
      <c r="F1132" s="108"/>
      <c r="G1132" s="108"/>
      <c r="H1132" s="108"/>
      <c r="I1132" s="108"/>
      <c r="J1132" s="108"/>
      <c r="K1132" s="108"/>
      <c r="L1132" s="293"/>
      <c r="M1132" s="290"/>
    </row>
    <row r="1133" spans="1:13" x14ac:dyDescent="0.2">
      <c r="A1133" s="257"/>
      <c r="B1133" s="289"/>
      <c r="C1133" s="57"/>
      <c r="D1133" s="108"/>
      <c r="E1133" s="108"/>
      <c r="F1133" s="108"/>
      <c r="G1133" s="108"/>
      <c r="H1133" s="108"/>
      <c r="I1133" s="108"/>
      <c r="J1133" s="108"/>
      <c r="K1133" s="108"/>
      <c r="L1133" s="293"/>
      <c r="M1133" s="290"/>
    </row>
    <row r="1134" spans="1:13" x14ac:dyDescent="0.2">
      <c r="A1134" s="257"/>
      <c r="B1134" s="289"/>
      <c r="C1134" s="57"/>
      <c r="D1134" s="108"/>
      <c r="E1134" s="108"/>
      <c r="F1134" s="108"/>
      <c r="G1134" s="108"/>
      <c r="H1134" s="108"/>
      <c r="I1134" s="108"/>
      <c r="J1134" s="108"/>
      <c r="K1134" s="108"/>
      <c r="L1134" s="293"/>
      <c r="M1134" s="290"/>
    </row>
    <row r="1135" spans="1:13" x14ac:dyDescent="0.2">
      <c r="A1135" s="257"/>
      <c r="B1135" s="289"/>
      <c r="C1135" s="57"/>
      <c r="D1135" s="108"/>
      <c r="E1135" s="108"/>
      <c r="F1135" s="108"/>
      <c r="G1135" s="108"/>
      <c r="H1135" s="108"/>
      <c r="I1135" s="108"/>
      <c r="J1135" s="108"/>
      <c r="K1135" s="108"/>
      <c r="L1135" s="293"/>
      <c r="M1135" s="290"/>
    </row>
    <row r="1136" spans="1:13" x14ac:dyDescent="0.2">
      <c r="A1136" s="257"/>
      <c r="B1136" s="289"/>
      <c r="C1136" s="57"/>
      <c r="D1136" s="108"/>
      <c r="E1136" s="108"/>
      <c r="F1136" s="108"/>
      <c r="G1136" s="108"/>
      <c r="H1136" s="108"/>
      <c r="I1136" s="108"/>
      <c r="J1136" s="108"/>
      <c r="K1136" s="108"/>
      <c r="L1136" s="293"/>
      <c r="M1136" s="290"/>
    </row>
    <row r="1137" spans="1:13" x14ac:dyDescent="0.2">
      <c r="A1137" s="257"/>
      <c r="B1137" s="289"/>
      <c r="C1137" s="57"/>
      <c r="D1137" s="108"/>
      <c r="E1137" s="108"/>
      <c r="F1137" s="108"/>
      <c r="G1137" s="108"/>
      <c r="H1137" s="108"/>
      <c r="I1137" s="108"/>
      <c r="J1137" s="108"/>
      <c r="K1137" s="108"/>
      <c r="L1137" s="293"/>
      <c r="M1137" s="290"/>
    </row>
    <row r="1138" spans="1:13" x14ac:dyDescent="0.2">
      <c r="A1138" s="257"/>
      <c r="B1138" s="289"/>
      <c r="C1138" s="57"/>
      <c r="D1138" s="108"/>
      <c r="E1138" s="108"/>
      <c r="F1138" s="108"/>
      <c r="G1138" s="108"/>
      <c r="H1138" s="108"/>
      <c r="I1138" s="108"/>
      <c r="J1138" s="108"/>
      <c r="K1138" s="108"/>
      <c r="L1138" s="293"/>
      <c r="M1138" s="290"/>
    </row>
    <row r="1139" spans="1:13" x14ac:dyDescent="0.2">
      <c r="A1139" s="257"/>
      <c r="B1139" s="289"/>
      <c r="C1139" s="57"/>
      <c r="D1139" s="108"/>
      <c r="E1139" s="108"/>
      <c r="F1139" s="108"/>
      <c r="G1139" s="108"/>
      <c r="H1139" s="108"/>
      <c r="I1139" s="108"/>
      <c r="J1139" s="108"/>
      <c r="K1139" s="108"/>
      <c r="L1139" s="293"/>
      <c r="M1139" s="290"/>
    </row>
    <row r="1140" spans="1:13" x14ac:dyDescent="0.2">
      <c r="A1140" s="257"/>
      <c r="B1140" s="289"/>
      <c r="C1140" s="57"/>
      <c r="D1140" s="108"/>
      <c r="E1140" s="108"/>
      <c r="F1140" s="108"/>
      <c r="G1140" s="108"/>
      <c r="H1140" s="108"/>
      <c r="I1140" s="108"/>
      <c r="J1140" s="108"/>
      <c r="K1140" s="108"/>
      <c r="L1140" s="293"/>
      <c r="M1140" s="290"/>
    </row>
    <row r="1141" spans="1:13" x14ac:dyDescent="0.2">
      <c r="A1141" s="257"/>
      <c r="B1141" s="289"/>
      <c r="C1141" s="57"/>
      <c r="D1141" s="108"/>
      <c r="E1141" s="108"/>
      <c r="F1141" s="108"/>
      <c r="G1141" s="108"/>
      <c r="H1141" s="108"/>
      <c r="I1141" s="108"/>
      <c r="J1141" s="108"/>
      <c r="K1141" s="108"/>
      <c r="L1141" s="293"/>
      <c r="M1141" s="290"/>
    </row>
    <row r="1142" spans="1:13" x14ac:dyDescent="0.2">
      <c r="A1142" s="257"/>
      <c r="B1142" s="289"/>
      <c r="C1142" s="57"/>
      <c r="D1142" s="108"/>
      <c r="E1142" s="108"/>
      <c r="F1142" s="108"/>
      <c r="G1142" s="108"/>
      <c r="H1142" s="108"/>
      <c r="I1142" s="108"/>
      <c r="J1142" s="108"/>
      <c r="K1142" s="108"/>
      <c r="L1142" s="293"/>
      <c r="M1142" s="290"/>
    </row>
    <row r="1143" spans="1:13" x14ac:dyDescent="0.2">
      <c r="A1143" s="257"/>
      <c r="B1143" s="289"/>
      <c r="C1143" s="57"/>
      <c r="D1143" s="108"/>
      <c r="E1143" s="108"/>
      <c r="F1143" s="108"/>
      <c r="G1143" s="108"/>
      <c r="H1143" s="108"/>
      <c r="I1143" s="108"/>
      <c r="J1143" s="108"/>
      <c r="K1143" s="108"/>
      <c r="L1143" s="293"/>
      <c r="M1143" s="290"/>
    </row>
    <row r="1144" spans="1:13" x14ac:dyDescent="0.2">
      <c r="A1144" s="257"/>
      <c r="B1144" s="289"/>
      <c r="C1144" s="57"/>
      <c r="D1144" s="108"/>
      <c r="E1144" s="108"/>
      <c r="F1144" s="108"/>
      <c r="G1144" s="108"/>
      <c r="H1144" s="108"/>
      <c r="I1144" s="108"/>
      <c r="J1144" s="108"/>
      <c r="K1144" s="108"/>
      <c r="L1144" s="293"/>
      <c r="M1144" s="290"/>
    </row>
    <row r="1145" spans="1:13" x14ac:dyDescent="0.2">
      <c r="A1145" s="257"/>
      <c r="B1145" s="289"/>
      <c r="C1145" s="57"/>
      <c r="D1145" s="108"/>
      <c r="E1145" s="108"/>
      <c r="F1145" s="108"/>
      <c r="G1145" s="108"/>
      <c r="H1145" s="108"/>
      <c r="I1145" s="108"/>
      <c r="J1145" s="108"/>
      <c r="K1145" s="108"/>
      <c r="L1145" s="293"/>
      <c r="M1145" s="290"/>
    </row>
    <row r="1146" spans="1:13" x14ac:dyDescent="0.2">
      <c r="A1146" s="257"/>
      <c r="B1146" s="289"/>
      <c r="C1146" s="57"/>
      <c r="D1146" s="108"/>
      <c r="E1146" s="108"/>
      <c r="F1146" s="108"/>
      <c r="G1146" s="108"/>
      <c r="H1146" s="108"/>
      <c r="I1146" s="108"/>
      <c r="J1146" s="108"/>
      <c r="K1146" s="108"/>
      <c r="L1146" s="293"/>
      <c r="M1146" s="290"/>
    </row>
    <row r="1147" spans="1:13" x14ac:dyDescent="0.2">
      <c r="A1147" s="257"/>
      <c r="B1147" s="289"/>
      <c r="C1147" s="57"/>
      <c r="D1147" s="108"/>
      <c r="E1147" s="108"/>
      <c r="F1147" s="108"/>
      <c r="G1147" s="108"/>
      <c r="H1147" s="108"/>
      <c r="I1147" s="108"/>
      <c r="J1147" s="108"/>
      <c r="K1147" s="108"/>
      <c r="L1147" s="293"/>
      <c r="M1147" s="290"/>
    </row>
    <row r="1148" spans="1:13" x14ac:dyDescent="0.2">
      <c r="A1148" s="257"/>
      <c r="B1148" s="289"/>
      <c r="C1148" s="57"/>
      <c r="D1148" s="108"/>
      <c r="E1148" s="108"/>
      <c r="F1148" s="108"/>
      <c r="G1148" s="108"/>
      <c r="H1148" s="108"/>
      <c r="I1148" s="108"/>
      <c r="J1148" s="108"/>
      <c r="K1148" s="108"/>
      <c r="L1148" s="293"/>
      <c r="M1148" s="290"/>
    </row>
    <row r="1149" spans="1:13" x14ac:dyDescent="0.2">
      <c r="A1149" s="257"/>
      <c r="B1149" s="289"/>
      <c r="C1149" s="57"/>
      <c r="D1149" s="108"/>
      <c r="E1149" s="108"/>
      <c r="F1149" s="108"/>
      <c r="G1149" s="108"/>
      <c r="H1149" s="108"/>
      <c r="I1149" s="108"/>
      <c r="J1149" s="108"/>
      <c r="K1149" s="108"/>
      <c r="L1149" s="293"/>
      <c r="M1149" s="290"/>
    </row>
    <row r="1150" spans="1:13" x14ac:dyDescent="0.2">
      <c r="A1150" s="257"/>
      <c r="B1150" s="289"/>
      <c r="C1150" s="57"/>
      <c r="D1150" s="108"/>
      <c r="E1150" s="108"/>
      <c r="F1150" s="108"/>
      <c r="G1150" s="108"/>
      <c r="H1150" s="108"/>
      <c r="I1150" s="108"/>
      <c r="J1150" s="108"/>
      <c r="K1150" s="108"/>
      <c r="L1150" s="293"/>
      <c r="M1150" s="290"/>
    </row>
    <row r="1151" spans="1:13" x14ac:dyDescent="0.2">
      <c r="A1151" s="257"/>
      <c r="B1151" s="289"/>
      <c r="C1151" s="57"/>
      <c r="D1151" s="108"/>
      <c r="E1151" s="108"/>
      <c r="F1151" s="108"/>
      <c r="G1151" s="108"/>
      <c r="H1151" s="108"/>
      <c r="I1151" s="108"/>
      <c r="J1151" s="108"/>
      <c r="K1151" s="108"/>
      <c r="L1151" s="293"/>
      <c r="M1151" s="290"/>
    </row>
    <row r="1152" spans="1:13" x14ac:dyDescent="0.2">
      <c r="A1152" s="257"/>
      <c r="B1152" s="289"/>
      <c r="C1152" s="57"/>
      <c r="D1152" s="108"/>
      <c r="E1152" s="108"/>
      <c r="F1152" s="108"/>
      <c r="G1152" s="108"/>
      <c r="H1152" s="108"/>
      <c r="I1152" s="108"/>
      <c r="J1152" s="108"/>
      <c r="K1152" s="108"/>
      <c r="L1152" s="293"/>
      <c r="M1152" s="290"/>
    </row>
    <row r="1153" spans="1:13" x14ac:dyDescent="0.2">
      <c r="A1153" s="257"/>
      <c r="B1153" s="289"/>
      <c r="C1153" s="57"/>
      <c r="D1153" s="108"/>
      <c r="E1153" s="108"/>
      <c r="F1153" s="108"/>
      <c r="G1153" s="108"/>
      <c r="H1153" s="108"/>
      <c r="I1153" s="108"/>
      <c r="J1153" s="108"/>
      <c r="K1153" s="108"/>
      <c r="L1153" s="293"/>
      <c r="M1153" s="290"/>
    </row>
    <row r="1154" spans="1:13" x14ac:dyDescent="0.2">
      <c r="A1154" s="257"/>
      <c r="B1154" s="289"/>
      <c r="C1154" s="57"/>
      <c r="D1154" s="108"/>
      <c r="E1154" s="108"/>
      <c r="F1154" s="108"/>
      <c r="G1154" s="108"/>
      <c r="H1154" s="108"/>
      <c r="I1154" s="108"/>
      <c r="J1154" s="108"/>
      <c r="K1154" s="108"/>
      <c r="L1154" s="293"/>
      <c r="M1154" s="290"/>
    </row>
    <row r="1155" spans="1:13" x14ac:dyDescent="0.2">
      <c r="A1155" s="257"/>
      <c r="B1155" s="289"/>
      <c r="C1155" s="57"/>
      <c r="D1155" s="108"/>
      <c r="E1155" s="108"/>
      <c r="F1155" s="108"/>
      <c r="G1155" s="108"/>
      <c r="H1155" s="108"/>
      <c r="I1155" s="108"/>
      <c r="J1155" s="108"/>
      <c r="K1155" s="108"/>
      <c r="L1155" s="293"/>
      <c r="M1155" s="290"/>
    </row>
    <row r="1156" spans="1:13" x14ac:dyDescent="0.2">
      <c r="A1156" s="257"/>
      <c r="B1156" s="289"/>
      <c r="C1156" s="57"/>
      <c r="D1156" s="108"/>
      <c r="E1156" s="108"/>
      <c r="F1156" s="108"/>
      <c r="G1156" s="108"/>
      <c r="H1156" s="108"/>
      <c r="I1156" s="108"/>
      <c r="J1156" s="108"/>
      <c r="K1156" s="108"/>
      <c r="L1156" s="293"/>
      <c r="M1156" s="290"/>
    </row>
    <row r="1157" spans="1:13" x14ac:dyDescent="0.2">
      <c r="A1157" s="257"/>
      <c r="B1157" s="289"/>
      <c r="C1157" s="57"/>
      <c r="D1157" s="108"/>
      <c r="E1157" s="108"/>
      <c r="F1157" s="108"/>
      <c r="G1157" s="108"/>
      <c r="H1157" s="108"/>
      <c r="I1157" s="108"/>
      <c r="J1157" s="108"/>
      <c r="K1157" s="108"/>
      <c r="L1157" s="293"/>
      <c r="M1157" s="290"/>
    </row>
    <row r="1158" spans="1:13" x14ac:dyDescent="0.2">
      <c r="A1158" s="257"/>
      <c r="B1158" s="289"/>
      <c r="C1158" s="57"/>
      <c r="D1158" s="108"/>
      <c r="E1158" s="108"/>
      <c r="F1158" s="108"/>
      <c r="G1158" s="108"/>
      <c r="H1158" s="108"/>
      <c r="I1158" s="108"/>
      <c r="J1158" s="108"/>
      <c r="K1158" s="108"/>
      <c r="L1158" s="293"/>
      <c r="M1158" s="290"/>
    </row>
    <row r="1159" spans="1:13" x14ac:dyDescent="0.2">
      <c r="A1159" s="257"/>
      <c r="B1159" s="289"/>
      <c r="C1159" s="57"/>
      <c r="D1159" s="108"/>
      <c r="E1159" s="108"/>
      <c r="F1159" s="108"/>
      <c r="G1159" s="108"/>
      <c r="H1159" s="108"/>
      <c r="I1159" s="108"/>
      <c r="J1159" s="108"/>
      <c r="K1159" s="108"/>
      <c r="L1159" s="293"/>
      <c r="M1159" s="290"/>
    </row>
    <row r="1160" spans="1:13" x14ac:dyDescent="0.2">
      <c r="A1160" s="257"/>
      <c r="B1160" s="289"/>
      <c r="C1160" s="57"/>
      <c r="D1160" s="108"/>
      <c r="E1160" s="108"/>
      <c r="F1160" s="108"/>
      <c r="G1160" s="108"/>
      <c r="H1160" s="108"/>
      <c r="I1160" s="108"/>
      <c r="J1160" s="108"/>
      <c r="K1160" s="108"/>
      <c r="L1160" s="293"/>
      <c r="M1160" s="290"/>
    </row>
    <row r="1161" spans="1:13" x14ac:dyDescent="0.2">
      <c r="A1161" s="257"/>
      <c r="B1161" s="289"/>
      <c r="C1161" s="57"/>
      <c r="D1161" s="108"/>
      <c r="E1161" s="108"/>
      <c r="F1161" s="108"/>
      <c r="G1161" s="108"/>
      <c r="H1161" s="108"/>
      <c r="I1161" s="108"/>
      <c r="J1161" s="108"/>
      <c r="K1161" s="108"/>
      <c r="L1161" s="293"/>
      <c r="M1161" s="290"/>
    </row>
    <row r="1162" spans="1:13" x14ac:dyDescent="0.2">
      <c r="A1162" s="257"/>
      <c r="B1162" s="289"/>
      <c r="C1162" s="57"/>
      <c r="D1162" s="108"/>
      <c r="E1162" s="108"/>
      <c r="F1162" s="108"/>
      <c r="G1162" s="108"/>
      <c r="H1162" s="108"/>
      <c r="I1162" s="108"/>
      <c r="J1162" s="108"/>
      <c r="K1162" s="108"/>
      <c r="L1162" s="293"/>
      <c r="M1162" s="290"/>
    </row>
    <row r="1163" spans="1:13" x14ac:dyDescent="0.2">
      <c r="A1163" s="257"/>
      <c r="B1163" s="289"/>
      <c r="C1163" s="57"/>
      <c r="D1163" s="108"/>
      <c r="E1163" s="108"/>
      <c r="F1163" s="108"/>
      <c r="G1163" s="108"/>
      <c r="H1163" s="108"/>
      <c r="I1163" s="108"/>
      <c r="J1163" s="108"/>
      <c r="K1163" s="108"/>
      <c r="L1163" s="293"/>
      <c r="M1163" s="290"/>
    </row>
    <row r="1164" spans="1:13" x14ac:dyDescent="0.2">
      <c r="A1164" s="257"/>
      <c r="B1164" s="289"/>
      <c r="C1164" s="57"/>
      <c r="D1164" s="108"/>
      <c r="E1164" s="108"/>
      <c r="F1164" s="108"/>
      <c r="G1164" s="108"/>
      <c r="H1164" s="108"/>
      <c r="I1164" s="108"/>
      <c r="J1164" s="108"/>
      <c r="K1164" s="108"/>
      <c r="L1164" s="293"/>
      <c r="M1164" s="290"/>
    </row>
    <row r="1165" spans="1:13" x14ac:dyDescent="0.2">
      <c r="A1165" s="257"/>
      <c r="B1165" s="289"/>
      <c r="C1165" s="57"/>
      <c r="D1165" s="108"/>
      <c r="E1165" s="108"/>
      <c r="F1165" s="108"/>
      <c r="G1165" s="108"/>
      <c r="H1165" s="108"/>
      <c r="I1165" s="108"/>
      <c r="J1165" s="108"/>
      <c r="K1165" s="108"/>
      <c r="L1165" s="293"/>
      <c r="M1165" s="290"/>
    </row>
    <row r="1166" spans="1:13" x14ac:dyDescent="0.2">
      <c r="A1166" s="257"/>
      <c r="B1166" s="289"/>
      <c r="C1166" s="57"/>
      <c r="D1166" s="108"/>
      <c r="E1166" s="108"/>
      <c r="F1166" s="108"/>
      <c r="G1166" s="108"/>
      <c r="H1166" s="108"/>
      <c r="I1166" s="108"/>
      <c r="J1166" s="108"/>
      <c r="K1166" s="108"/>
      <c r="L1166" s="293"/>
      <c r="M1166" s="290"/>
    </row>
    <row r="1167" spans="1:13" x14ac:dyDescent="0.2">
      <c r="A1167" s="257"/>
      <c r="B1167" s="289"/>
      <c r="C1167" s="57"/>
      <c r="D1167" s="108"/>
      <c r="E1167" s="108"/>
      <c r="F1167" s="108"/>
      <c r="G1167" s="108"/>
      <c r="H1167" s="108"/>
      <c r="I1167" s="108"/>
      <c r="J1167" s="108"/>
      <c r="K1167" s="108"/>
      <c r="L1167" s="293"/>
      <c r="M1167" s="290"/>
    </row>
    <row r="1168" spans="1:13" x14ac:dyDescent="0.2">
      <c r="A1168" s="257"/>
      <c r="B1168" s="289"/>
      <c r="C1168" s="57"/>
      <c r="D1168" s="108"/>
      <c r="E1168" s="108"/>
      <c r="F1168" s="108"/>
      <c r="G1168" s="108"/>
      <c r="H1168" s="108"/>
      <c r="I1168" s="108"/>
      <c r="J1168" s="108"/>
      <c r="K1168" s="108"/>
      <c r="L1168" s="293"/>
      <c r="M1168" s="290"/>
    </row>
    <row r="1169" spans="1:13" x14ac:dyDescent="0.2">
      <c r="A1169" s="257"/>
      <c r="B1169" s="289"/>
      <c r="C1169" s="57"/>
      <c r="D1169" s="108"/>
      <c r="E1169" s="108"/>
      <c r="F1169" s="108"/>
      <c r="G1169" s="108"/>
      <c r="H1169" s="108"/>
      <c r="I1169" s="108"/>
      <c r="J1169" s="108"/>
      <c r="K1169" s="108"/>
      <c r="L1169" s="293"/>
      <c r="M1169" s="290"/>
    </row>
    <row r="1170" spans="1:13" x14ac:dyDescent="0.2">
      <c r="A1170" s="257"/>
      <c r="B1170" s="289"/>
      <c r="C1170" s="57"/>
      <c r="D1170" s="108"/>
      <c r="E1170" s="108"/>
      <c r="F1170" s="108"/>
      <c r="G1170" s="108"/>
      <c r="H1170" s="108"/>
      <c r="I1170" s="108"/>
      <c r="J1170" s="108"/>
      <c r="K1170" s="108"/>
      <c r="L1170" s="293"/>
      <c r="M1170" s="290"/>
    </row>
    <row r="1171" spans="1:13" x14ac:dyDescent="0.2">
      <c r="A1171" s="257"/>
      <c r="B1171" s="289"/>
      <c r="C1171" s="57"/>
      <c r="D1171" s="108"/>
      <c r="E1171" s="108"/>
      <c r="F1171" s="108"/>
      <c r="G1171" s="108"/>
      <c r="H1171" s="108"/>
      <c r="I1171" s="108"/>
      <c r="J1171" s="108"/>
      <c r="K1171" s="108"/>
      <c r="L1171" s="293"/>
      <c r="M1171" s="290"/>
    </row>
    <row r="1172" spans="1:13" x14ac:dyDescent="0.2">
      <c r="A1172" s="257"/>
      <c r="B1172" s="289"/>
      <c r="C1172" s="57"/>
      <c r="D1172" s="108"/>
      <c r="E1172" s="108"/>
      <c r="F1172" s="108"/>
      <c r="G1172" s="108"/>
      <c r="H1172" s="108"/>
      <c r="I1172" s="108"/>
      <c r="J1172" s="108"/>
      <c r="K1172" s="108"/>
      <c r="L1172" s="293"/>
      <c r="M1172" s="290"/>
    </row>
    <row r="1173" spans="1:13" x14ac:dyDescent="0.2">
      <c r="A1173" s="257"/>
      <c r="B1173" s="289"/>
      <c r="C1173" s="57"/>
      <c r="D1173" s="108"/>
      <c r="E1173" s="108"/>
      <c r="F1173" s="108"/>
      <c r="G1173" s="108"/>
      <c r="H1173" s="108"/>
      <c r="I1173" s="108"/>
      <c r="J1173" s="108"/>
      <c r="K1173" s="108"/>
      <c r="L1173" s="293"/>
      <c r="M1173" s="290"/>
    </row>
    <row r="1174" spans="1:13" x14ac:dyDescent="0.2">
      <c r="A1174" s="257"/>
      <c r="B1174" s="289"/>
      <c r="C1174" s="57"/>
      <c r="D1174" s="108"/>
      <c r="E1174" s="108"/>
      <c r="F1174" s="108"/>
      <c r="G1174" s="108"/>
      <c r="H1174" s="108"/>
      <c r="I1174" s="108"/>
      <c r="J1174" s="108"/>
      <c r="K1174" s="108"/>
      <c r="L1174" s="293"/>
      <c r="M1174" s="290"/>
    </row>
    <row r="1175" spans="1:13" x14ac:dyDescent="0.2">
      <c r="A1175" s="257"/>
      <c r="B1175" s="289"/>
      <c r="C1175" s="57"/>
      <c r="D1175" s="108"/>
      <c r="E1175" s="108"/>
      <c r="F1175" s="108"/>
      <c r="G1175" s="108"/>
      <c r="H1175" s="108"/>
      <c r="I1175" s="108"/>
      <c r="J1175" s="108"/>
      <c r="K1175" s="108"/>
      <c r="L1175" s="293"/>
      <c r="M1175" s="290"/>
    </row>
    <row r="1176" spans="1:13" x14ac:dyDescent="0.2">
      <c r="A1176" s="257"/>
      <c r="B1176" s="289"/>
      <c r="C1176" s="57"/>
      <c r="D1176" s="108"/>
      <c r="E1176" s="108"/>
      <c r="F1176" s="108"/>
      <c r="G1176" s="108"/>
      <c r="H1176" s="108"/>
      <c r="I1176" s="108"/>
      <c r="J1176" s="108"/>
      <c r="K1176" s="108"/>
      <c r="L1176" s="293"/>
      <c r="M1176" s="290"/>
    </row>
    <row r="1177" spans="1:13" x14ac:dyDescent="0.2">
      <c r="A1177" s="257"/>
      <c r="B1177" s="289"/>
      <c r="C1177" s="57"/>
      <c r="D1177" s="108"/>
      <c r="E1177" s="108"/>
      <c r="F1177" s="108"/>
      <c r="G1177" s="108"/>
      <c r="H1177" s="108"/>
      <c r="I1177" s="108"/>
      <c r="J1177" s="108"/>
      <c r="K1177" s="108"/>
      <c r="L1177" s="293"/>
      <c r="M1177" s="290"/>
    </row>
    <row r="1178" spans="1:13" x14ac:dyDescent="0.2">
      <c r="A1178" s="257"/>
      <c r="B1178" s="289"/>
      <c r="C1178" s="57"/>
      <c r="D1178" s="108"/>
      <c r="E1178" s="108"/>
      <c r="F1178" s="108"/>
      <c r="G1178" s="108"/>
      <c r="H1178" s="108"/>
      <c r="I1178" s="108"/>
      <c r="J1178" s="108"/>
      <c r="K1178" s="108"/>
      <c r="L1178" s="293"/>
      <c r="M1178" s="290"/>
    </row>
    <row r="1179" spans="1:13" x14ac:dyDescent="0.2">
      <c r="A1179" s="257"/>
      <c r="B1179" s="289"/>
      <c r="C1179" s="57"/>
      <c r="D1179" s="108"/>
      <c r="E1179" s="108"/>
      <c r="F1179" s="108"/>
      <c r="G1179" s="108"/>
      <c r="H1179" s="108"/>
      <c r="I1179" s="108"/>
      <c r="J1179" s="108"/>
      <c r="K1179" s="108"/>
      <c r="L1179" s="293"/>
      <c r="M1179" s="290"/>
    </row>
    <row r="1180" spans="1:13" x14ac:dyDescent="0.2">
      <c r="A1180" s="257"/>
      <c r="B1180" s="289"/>
      <c r="C1180" s="57"/>
      <c r="D1180" s="108"/>
      <c r="E1180" s="108"/>
      <c r="F1180" s="108"/>
      <c r="G1180" s="108"/>
      <c r="H1180" s="108"/>
      <c r="I1180" s="108"/>
      <c r="J1180" s="108"/>
      <c r="K1180" s="108"/>
      <c r="L1180" s="293"/>
      <c r="M1180" s="290"/>
    </row>
    <row r="1181" spans="1:13" x14ac:dyDescent="0.2">
      <c r="A1181" s="257"/>
      <c r="B1181" s="289"/>
      <c r="C1181" s="57"/>
      <c r="D1181" s="108"/>
      <c r="E1181" s="108"/>
      <c r="F1181" s="108"/>
      <c r="G1181" s="108"/>
      <c r="H1181" s="108"/>
      <c r="I1181" s="108"/>
      <c r="J1181" s="108"/>
      <c r="K1181" s="108"/>
      <c r="L1181" s="293"/>
      <c r="M1181" s="290"/>
    </row>
    <row r="1182" spans="1:13" x14ac:dyDescent="0.2">
      <c r="A1182" s="257"/>
      <c r="B1182" s="289"/>
      <c r="C1182" s="57"/>
      <c r="D1182" s="108"/>
      <c r="E1182" s="108"/>
      <c r="F1182" s="108"/>
      <c r="G1182" s="108"/>
      <c r="H1182" s="108"/>
      <c r="I1182" s="108"/>
      <c r="J1182" s="108"/>
      <c r="K1182" s="108"/>
      <c r="L1182" s="293"/>
      <c r="M1182" s="290"/>
    </row>
    <row r="1183" spans="1:13" x14ac:dyDescent="0.2">
      <c r="A1183" s="257"/>
      <c r="B1183" s="289"/>
      <c r="C1183" s="57"/>
      <c r="D1183" s="108"/>
      <c r="E1183" s="108"/>
      <c r="F1183" s="108"/>
      <c r="G1183" s="108"/>
      <c r="H1183" s="108"/>
      <c r="I1183" s="108"/>
      <c r="J1183" s="108"/>
      <c r="K1183" s="108"/>
      <c r="L1183" s="293"/>
      <c r="M1183" s="290"/>
    </row>
    <row r="1184" spans="1:13" x14ac:dyDescent="0.2">
      <c r="A1184" s="257"/>
      <c r="B1184" s="289"/>
      <c r="C1184" s="57"/>
      <c r="D1184" s="108"/>
      <c r="E1184" s="108"/>
      <c r="F1184" s="108"/>
      <c r="G1184" s="108"/>
      <c r="H1184" s="108"/>
      <c r="I1184" s="108"/>
      <c r="J1184" s="108"/>
      <c r="K1184" s="108"/>
      <c r="L1184" s="293"/>
      <c r="M1184" s="290"/>
    </row>
    <row r="1185" spans="1:13" x14ac:dyDescent="0.2">
      <c r="A1185" s="257"/>
      <c r="B1185" s="289"/>
      <c r="C1185" s="57"/>
      <c r="D1185" s="108"/>
      <c r="E1185" s="108"/>
      <c r="F1185" s="108"/>
      <c r="G1185" s="108"/>
      <c r="H1185" s="108"/>
      <c r="I1185" s="108"/>
      <c r="J1185" s="108"/>
      <c r="K1185" s="108"/>
      <c r="L1185" s="293"/>
      <c r="M1185" s="290"/>
    </row>
    <row r="1186" spans="1:13" x14ac:dyDescent="0.2">
      <c r="A1186" s="257"/>
      <c r="B1186" s="289"/>
      <c r="C1186" s="57"/>
      <c r="D1186" s="108"/>
      <c r="E1186" s="108"/>
      <c r="F1186" s="108"/>
      <c r="G1186" s="108"/>
      <c r="H1186" s="108"/>
      <c r="I1186" s="108"/>
      <c r="J1186" s="108"/>
      <c r="K1186" s="108"/>
      <c r="L1186" s="293"/>
      <c r="M1186" s="290"/>
    </row>
    <row r="1187" spans="1:13" x14ac:dyDescent="0.2">
      <c r="A1187" s="257"/>
      <c r="B1187" s="289"/>
      <c r="C1187" s="57"/>
      <c r="D1187" s="108"/>
      <c r="E1187" s="108"/>
      <c r="F1187" s="108"/>
      <c r="G1187" s="108"/>
      <c r="H1187" s="108"/>
      <c r="I1187" s="108"/>
      <c r="J1187" s="108"/>
      <c r="K1187" s="108"/>
      <c r="L1187" s="293"/>
      <c r="M1187" s="290"/>
    </row>
    <row r="1188" spans="1:13" x14ac:dyDescent="0.2">
      <c r="A1188" s="257"/>
      <c r="B1188" s="289"/>
      <c r="C1188" s="57"/>
      <c r="D1188" s="108"/>
      <c r="E1188" s="108"/>
      <c r="F1188" s="108"/>
      <c r="G1188" s="108"/>
      <c r="H1188" s="108"/>
      <c r="I1188" s="108"/>
      <c r="J1188" s="108"/>
      <c r="K1188" s="108"/>
      <c r="L1188" s="293"/>
      <c r="M1188" s="290"/>
    </row>
    <row r="1189" spans="1:13" x14ac:dyDescent="0.2">
      <c r="A1189" s="257"/>
      <c r="B1189" s="289"/>
      <c r="C1189" s="57"/>
      <c r="D1189" s="108"/>
      <c r="E1189" s="108"/>
      <c r="F1189" s="108"/>
      <c r="G1189" s="108"/>
      <c r="H1189" s="108"/>
      <c r="I1189" s="108"/>
      <c r="J1189" s="108"/>
      <c r="K1189" s="108"/>
      <c r="L1189" s="293"/>
      <c r="M1189" s="290"/>
    </row>
    <row r="1190" spans="1:13" x14ac:dyDescent="0.2">
      <c r="A1190" s="257"/>
      <c r="B1190" s="289"/>
      <c r="C1190" s="57"/>
      <c r="D1190" s="108"/>
      <c r="E1190" s="108"/>
      <c r="F1190" s="108"/>
      <c r="G1190" s="108"/>
      <c r="H1190" s="108"/>
      <c r="I1190" s="108"/>
      <c r="J1190" s="108"/>
      <c r="K1190" s="108"/>
      <c r="L1190" s="293"/>
      <c r="M1190" s="290"/>
    </row>
    <row r="1191" spans="1:13" x14ac:dyDescent="0.2">
      <c r="A1191" s="257"/>
      <c r="B1191" s="289"/>
      <c r="C1191" s="57"/>
      <c r="D1191" s="108"/>
      <c r="E1191" s="108"/>
      <c r="F1191" s="108"/>
      <c r="G1191" s="108"/>
      <c r="H1191" s="108"/>
      <c r="I1191" s="108"/>
      <c r="J1191" s="108"/>
      <c r="K1191" s="108"/>
      <c r="L1191" s="293"/>
      <c r="M1191" s="290"/>
    </row>
    <row r="1192" spans="1:13" x14ac:dyDescent="0.2">
      <c r="A1192" s="257"/>
      <c r="B1192" s="289"/>
      <c r="C1192" s="57"/>
      <c r="D1192" s="108"/>
      <c r="E1192" s="108"/>
      <c r="F1192" s="108"/>
      <c r="G1192" s="108"/>
      <c r="H1192" s="108"/>
      <c r="I1192" s="108"/>
      <c r="J1192" s="108"/>
      <c r="K1192" s="108"/>
      <c r="L1192" s="293"/>
      <c r="M1192" s="290"/>
    </row>
    <row r="1193" spans="1:13" x14ac:dyDescent="0.2">
      <c r="A1193" s="257"/>
      <c r="B1193" s="289"/>
      <c r="C1193" s="57"/>
      <c r="D1193" s="108"/>
      <c r="E1193" s="108"/>
      <c r="F1193" s="108"/>
      <c r="G1193" s="108"/>
      <c r="H1193" s="108"/>
      <c r="I1193" s="108"/>
      <c r="J1193" s="108"/>
      <c r="K1193" s="108"/>
      <c r="L1193" s="293"/>
      <c r="M1193" s="290"/>
    </row>
    <row r="1194" spans="1:13" x14ac:dyDescent="0.2">
      <c r="A1194" s="257"/>
      <c r="B1194" s="289"/>
      <c r="C1194" s="57"/>
      <c r="D1194" s="108"/>
      <c r="E1194" s="108"/>
      <c r="F1194" s="108"/>
      <c r="G1194" s="108"/>
      <c r="H1194" s="108"/>
      <c r="I1194" s="108"/>
      <c r="J1194" s="108"/>
      <c r="K1194" s="108"/>
      <c r="L1194" s="293"/>
      <c r="M1194" s="290"/>
    </row>
    <row r="1195" spans="1:13" x14ac:dyDescent="0.2">
      <c r="A1195" s="257"/>
      <c r="B1195" s="289"/>
      <c r="C1195" s="57"/>
      <c r="D1195" s="108"/>
      <c r="E1195" s="108"/>
      <c r="F1195" s="108"/>
      <c r="G1195" s="108"/>
      <c r="H1195" s="108"/>
      <c r="I1195" s="108"/>
      <c r="J1195" s="108"/>
      <c r="K1195" s="108"/>
      <c r="L1195" s="293"/>
      <c r="M1195" s="290"/>
    </row>
    <row r="1196" spans="1:13" x14ac:dyDescent="0.2">
      <c r="A1196" s="257"/>
      <c r="B1196" s="289"/>
      <c r="C1196" s="57"/>
      <c r="D1196" s="108"/>
      <c r="E1196" s="108"/>
      <c r="F1196" s="108"/>
      <c r="G1196" s="108"/>
      <c r="H1196" s="108"/>
      <c r="I1196" s="108"/>
      <c r="J1196" s="108"/>
      <c r="K1196" s="108"/>
      <c r="L1196" s="293"/>
      <c r="M1196" s="290"/>
    </row>
    <row r="1197" spans="1:13" x14ac:dyDescent="0.2">
      <c r="A1197" s="257"/>
      <c r="B1197" s="289"/>
      <c r="C1197" s="57"/>
      <c r="D1197" s="108"/>
      <c r="E1197" s="108"/>
      <c r="F1197" s="108"/>
      <c r="G1197" s="108"/>
      <c r="H1197" s="108"/>
      <c r="I1197" s="108"/>
      <c r="J1197" s="108"/>
      <c r="K1197" s="108"/>
      <c r="L1197" s="293"/>
      <c r="M1197" s="290"/>
    </row>
    <row r="1198" spans="1:13" x14ac:dyDescent="0.2">
      <c r="A1198" s="257"/>
      <c r="B1198" s="289"/>
      <c r="C1198" s="57"/>
      <c r="D1198" s="108"/>
      <c r="E1198" s="108"/>
      <c r="F1198" s="108"/>
      <c r="G1198" s="108"/>
      <c r="H1198" s="108"/>
      <c r="I1198" s="108"/>
      <c r="J1198" s="108"/>
      <c r="K1198" s="108"/>
      <c r="L1198" s="293"/>
      <c r="M1198" s="290"/>
    </row>
    <row r="1199" spans="1:13" x14ac:dyDescent="0.2">
      <c r="A1199" s="257"/>
      <c r="B1199" s="289"/>
      <c r="C1199" s="57"/>
      <c r="D1199" s="108"/>
      <c r="E1199" s="108"/>
      <c r="F1199" s="108"/>
      <c r="G1199" s="108"/>
      <c r="H1199" s="108"/>
      <c r="I1199" s="108"/>
      <c r="J1199" s="108"/>
      <c r="K1199" s="108"/>
      <c r="L1199" s="293"/>
      <c r="M1199" s="290"/>
    </row>
    <row r="1200" spans="1:13" x14ac:dyDescent="0.2">
      <c r="A1200" s="257"/>
      <c r="B1200" s="289"/>
      <c r="C1200" s="57"/>
      <c r="D1200" s="108"/>
      <c r="E1200" s="108"/>
      <c r="F1200" s="108"/>
      <c r="G1200" s="108"/>
      <c r="H1200" s="108"/>
      <c r="I1200" s="108"/>
      <c r="J1200" s="108"/>
      <c r="K1200" s="108"/>
      <c r="L1200" s="293"/>
      <c r="M1200" s="290"/>
    </row>
    <row r="1201" spans="1:13" x14ac:dyDescent="0.2">
      <c r="A1201" s="257"/>
      <c r="B1201" s="289"/>
      <c r="C1201" s="57"/>
      <c r="D1201" s="108"/>
      <c r="E1201" s="108"/>
      <c r="F1201" s="108"/>
      <c r="G1201" s="108"/>
      <c r="H1201" s="108"/>
      <c r="I1201" s="108"/>
      <c r="J1201" s="108"/>
      <c r="K1201" s="108"/>
      <c r="L1201" s="293"/>
      <c r="M1201" s="290"/>
    </row>
    <row r="1202" spans="1:13" x14ac:dyDescent="0.2">
      <c r="A1202" s="257"/>
      <c r="B1202" s="289"/>
      <c r="C1202" s="57"/>
      <c r="D1202" s="108"/>
      <c r="E1202" s="108"/>
      <c r="F1202" s="108"/>
      <c r="G1202" s="108"/>
      <c r="H1202" s="108"/>
      <c r="I1202" s="108"/>
      <c r="J1202" s="108"/>
      <c r="K1202" s="108"/>
      <c r="L1202" s="293"/>
      <c r="M1202" s="290"/>
    </row>
    <row r="1203" spans="1:13" x14ac:dyDescent="0.2">
      <c r="A1203" s="257"/>
      <c r="B1203" s="289"/>
      <c r="C1203" s="57"/>
      <c r="D1203" s="108"/>
      <c r="E1203" s="108"/>
      <c r="F1203" s="108"/>
      <c r="G1203" s="108"/>
      <c r="H1203" s="108"/>
      <c r="I1203" s="108"/>
      <c r="J1203" s="108"/>
      <c r="K1203" s="108"/>
      <c r="L1203" s="293"/>
      <c r="M1203" s="290"/>
    </row>
    <row r="1204" spans="1:13" x14ac:dyDescent="0.2">
      <c r="A1204" s="257"/>
      <c r="B1204" s="289"/>
      <c r="C1204" s="57"/>
      <c r="D1204" s="108"/>
      <c r="E1204" s="108"/>
      <c r="F1204" s="108"/>
      <c r="G1204" s="108"/>
      <c r="H1204" s="108"/>
      <c r="I1204" s="108"/>
      <c r="J1204" s="108"/>
      <c r="K1204" s="108"/>
      <c r="L1204" s="293"/>
      <c r="M1204" s="290"/>
    </row>
    <row r="1205" spans="1:13" x14ac:dyDescent="0.2">
      <c r="A1205" s="257"/>
      <c r="B1205" s="289"/>
      <c r="C1205" s="57"/>
      <c r="D1205" s="108"/>
      <c r="E1205" s="108"/>
      <c r="F1205" s="108"/>
      <c r="G1205" s="108"/>
      <c r="H1205" s="108"/>
      <c r="I1205" s="108"/>
      <c r="J1205" s="108"/>
      <c r="K1205" s="108"/>
      <c r="L1205" s="293"/>
      <c r="M1205" s="290"/>
    </row>
    <row r="1206" spans="1:13" x14ac:dyDescent="0.2">
      <c r="A1206" s="257"/>
      <c r="B1206" s="289"/>
      <c r="C1206" s="57"/>
      <c r="D1206" s="108"/>
      <c r="E1206" s="108"/>
      <c r="F1206" s="108"/>
      <c r="G1206" s="108"/>
      <c r="H1206" s="108"/>
      <c r="I1206" s="108"/>
      <c r="J1206" s="108"/>
      <c r="K1206" s="108"/>
      <c r="L1206" s="293"/>
      <c r="M1206" s="290"/>
    </row>
    <row r="1207" spans="1:13" x14ac:dyDescent="0.2">
      <c r="A1207" s="257"/>
      <c r="B1207" s="289"/>
      <c r="C1207" s="57"/>
      <c r="D1207" s="108"/>
      <c r="E1207" s="108"/>
      <c r="F1207" s="108"/>
      <c r="G1207" s="108"/>
      <c r="H1207" s="108"/>
      <c r="I1207" s="108"/>
      <c r="J1207" s="108"/>
      <c r="K1207" s="108"/>
      <c r="L1207" s="293"/>
      <c r="M1207" s="290"/>
    </row>
    <row r="1208" spans="1:13" x14ac:dyDescent="0.2">
      <c r="A1208" s="257"/>
      <c r="B1208" s="289"/>
      <c r="C1208" s="57"/>
      <c r="D1208" s="108"/>
      <c r="E1208" s="108"/>
      <c r="F1208" s="108"/>
      <c r="G1208" s="108"/>
      <c r="H1208" s="108"/>
      <c r="I1208" s="108"/>
      <c r="J1208" s="108"/>
      <c r="K1208" s="108"/>
      <c r="L1208" s="293"/>
      <c r="M1208" s="290"/>
    </row>
    <row r="1209" spans="1:13" x14ac:dyDescent="0.2">
      <c r="A1209" s="257"/>
      <c r="B1209" s="289"/>
      <c r="C1209" s="57"/>
      <c r="D1209" s="108"/>
      <c r="E1209" s="108"/>
      <c r="F1209" s="108"/>
      <c r="G1209" s="108"/>
      <c r="H1209" s="108"/>
      <c r="I1209" s="108"/>
      <c r="J1209" s="108"/>
      <c r="K1209" s="108"/>
      <c r="L1209" s="293"/>
      <c r="M1209" s="290"/>
    </row>
    <row r="1210" spans="1:13" x14ac:dyDescent="0.2">
      <c r="A1210" s="257"/>
      <c r="B1210" s="289"/>
      <c r="C1210" s="57"/>
      <c r="D1210" s="108"/>
      <c r="E1210" s="108"/>
      <c r="F1210" s="108"/>
      <c r="G1210" s="108"/>
      <c r="H1210" s="108"/>
      <c r="I1210" s="108"/>
      <c r="J1210" s="108"/>
      <c r="K1210" s="108"/>
      <c r="L1210" s="293"/>
      <c r="M1210" s="290"/>
    </row>
    <row r="1211" spans="1:13" x14ac:dyDescent="0.2">
      <c r="A1211" s="257"/>
      <c r="B1211" s="289"/>
      <c r="C1211" s="57"/>
      <c r="D1211" s="108"/>
      <c r="E1211" s="108"/>
      <c r="F1211" s="108"/>
      <c r="G1211" s="108"/>
      <c r="H1211" s="108"/>
      <c r="I1211" s="108"/>
      <c r="J1211" s="108"/>
      <c r="K1211" s="108"/>
      <c r="L1211" s="293"/>
      <c r="M1211" s="290"/>
    </row>
    <row r="1212" spans="1:13" x14ac:dyDescent="0.2">
      <c r="A1212" s="257"/>
      <c r="B1212" s="289"/>
      <c r="C1212" s="57"/>
      <c r="D1212" s="108"/>
      <c r="E1212" s="108"/>
      <c r="F1212" s="108"/>
      <c r="G1212" s="108"/>
      <c r="H1212" s="108"/>
      <c r="I1212" s="108"/>
      <c r="J1212" s="108"/>
      <c r="K1212" s="108"/>
      <c r="L1212" s="293"/>
      <c r="M1212" s="290"/>
    </row>
    <row r="1213" spans="1:13" x14ac:dyDescent="0.2">
      <c r="A1213" s="257"/>
      <c r="B1213" s="289"/>
      <c r="C1213" s="57"/>
      <c r="D1213" s="108"/>
      <c r="E1213" s="108"/>
      <c r="F1213" s="108"/>
      <c r="G1213" s="108"/>
      <c r="H1213" s="108"/>
      <c r="I1213" s="108"/>
      <c r="J1213" s="108"/>
      <c r="K1213" s="108"/>
      <c r="L1213" s="293"/>
      <c r="M1213" s="290"/>
    </row>
    <row r="1214" spans="1:13" x14ac:dyDescent="0.2">
      <c r="A1214" s="257"/>
      <c r="B1214" s="289"/>
      <c r="C1214" s="57"/>
      <c r="D1214" s="108"/>
      <c r="E1214" s="108"/>
      <c r="F1214" s="108"/>
      <c r="G1214" s="108"/>
      <c r="H1214" s="108"/>
      <c r="I1214" s="108"/>
      <c r="J1214" s="108"/>
      <c r="K1214" s="108"/>
      <c r="L1214" s="293"/>
      <c r="M1214" s="290"/>
    </row>
    <row r="1215" spans="1:13" x14ac:dyDescent="0.2">
      <c r="A1215" s="257"/>
      <c r="B1215" s="289"/>
      <c r="C1215" s="57"/>
      <c r="D1215" s="108"/>
      <c r="E1215" s="108"/>
      <c r="F1215" s="108"/>
      <c r="G1215" s="108"/>
      <c r="H1215" s="108"/>
      <c r="I1215" s="108"/>
      <c r="J1215" s="108"/>
      <c r="K1215" s="108"/>
      <c r="L1215" s="293"/>
      <c r="M1215" s="290"/>
    </row>
    <row r="1216" spans="1:13" x14ac:dyDescent="0.2">
      <c r="A1216" s="257"/>
      <c r="B1216" s="289"/>
      <c r="C1216" s="57"/>
      <c r="D1216" s="108"/>
      <c r="E1216" s="108"/>
      <c r="F1216" s="108"/>
      <c r="G1216" s="108"/>
      <c r="H1216" s="108"/>
      <c r="I1216" s="108"/>
      <c r="J1216" s="108"/>
      <c r="K1216" s="108"/>
      <c r="L1216" s="293"/>
      <c r="M1216" s="290"/>
    </row>
    <row r="1217" spans="1:13" x14ac:dyDescent="0.2">
      <c r="A1217" s="257"/>
      <c r="B1217" s="289"/>
      <c r="C1217" s="57"/>
      <c r="D1217" s="108"/>
      <c r="E1217" s="108"/>
      <c r="F1217" s="108"/>
      <c r="G1217" s="108"/>
      <c r="H1217" s="108"/>
      <c r="I1217" s="108"/>
      <c r="J1217" s="108"/>
      <c r="K1217" s="108"/>
      <c r="L1217" s="293"/>
      <c r="M1217" s="290"/>
    </row>
    <row r="1218" spans="1:13" x14ac:dyDescent="0.2">
      <c r="A1218" s="257"/>
      <c r="B1218" s="289"/>
      <c r="C1218" s="57"/>
      <c r="D1218" s="108"/>
      <c r="E1218" s="108"/>
      <c r="F1218" s="108"/>
      <c r="G1218" s="108"/>
      <c r="H1218" s="108"/>
      <c r="I1218" s="108"/>
      <c r="J1218" s="108"/>
      <c r="K1218" s="108"/>
      <c r="L1218" s="293"/>
      <c r="M1218" s="290"/>
    </row>
    <row r="1219" spans="1:13" x14ac:dyDescent="0.2">
      <c r="A1219" s="257"/>
      <c r="B1219" s="289"/>
      <c r="C1219" s="57"/>
      <c r="D1219" s="108"/>
      <c r="E1219" s="108"/>
      <c r="F1219" s="108"/>
      <c r="G1219" s="108"/>
      <c r="H1219" s="108"/>
      <c r="I1219" s="108"/>
      <c r="J1219" s="108"/>
      <c r="K1219" s="108"/>
      <c r="L1219" s="293"/>
      <c r="M1219" s="290"/>
    </row>
    <row r="1220" spans="1:13" x14ac:dyDescent="0.2">
      <c r="A1220" s="257"/>
      <c r="B1220" s="289"/>
      <c r="C1220" s="57"/>
      <c r="D1220" s="108"/>
      <c r="E1220" s="108"/>
      <c r="F1220" s="108"/>
      <c r="G1220" s="108"/>
      <c r="H1220" s="108"/>
      <c r="I1220" s="108"/>
      <c r="J1220" s="108"/>
      <c r="K1220" s="108"/>
      <c r="L1220" s="293"/>
      <c r="M1220" s="290"/>
    </row>
    <row r="1221" spans="1:13" x14ac:dyDescent="0.2">
      <c r="A1221" s="257"/>
      <c r="B1221" s="289"/>
      <c r="C1221" s="57"/>
      <c r="D1221" s="108"/>
      <c r="E1221" s="108"/>
      <c r="F1221" s="108"/>
      <c r="G1221" s="108"/>
      <c r="H1221" s="108"/>
      <c r="I1221" s="108"/>
      <c r="J1221" s="108"/>
      <c r="K1221" s="108"/>
      <c r="L1221" s="293"/>
      <c r="M1221" s="290"/>
    </row>
    <row r="1222" spans="1:13" x14ac:dyDescent="0.2">
      <c r="A1222" s="257"/>
      <c r="B1222" s="289"/>
      <c r="C1222" s="57"/>
      <c r="D1222" s="108"/>
      <c r="E1222" s="108"/>
      <c r="F1222" s="108"/>
      <c r="G1222" s="108"/>
      <c r="H1222" s="108"/>
      <c r="I1222" s="108"/>
      <c r="J1222" s="108"/>
      <c r="K1222" s="108"/>
      <c r="L1222" s="293"/>
      <c r="M1222" s="290"/>
    </row>
    <row r="1223" spans="1:13" x14ac:dyDescent="0.2">
      <c r="A1223" s="257"/>
      <c r="B1223" s="289"/>
      <c r="C1223" s="57"/>
      <c r="D1223" s="108"/>
      <c r="E1223" s="108"/>
      <c r="F1223" s="108"/>
      <c r="G1223" s="108"/>
      <c r="H1223" s="108"/>
      <c r="I1223" s="108"/>
      <c r="J1223" s="108"/>
      <c r="K1223" s="108"/>
      <c r="L1223" s="293"/>
      <c r="M1223" s="290"/>
    </row>
    <row r="1224" spans="1:13" x14ac:dyDescent="0.2">
      <c r="A1224" s="257"/>
      <c r="B1224" s="289"/>
      <c r="C1224" s="57"/>
      <c r="D1224" s="108"/>
      <c r="E1224" s="108"/>
      <c r="F1224" s="108"/>
      <c r="G1224" s="108"/>
      <c r="H1224" s="108"/>
      <c r="I1224" s="108"/>
      <c r="J1224" s="108"/>
      <c r="K1224" s="108"/>
      <c r="L1224" s="293"/>
      <c r="M1224" s="290"/>
    </row>
    <row r="1225" spans="1:13" x14ac:dyDescent="0.2">
      <c r="A1225" s="257"/>
      <c r="B1225" s="289"/>
      <c r="C1225" s="57"/>
      <c r="D1225" s="108"/>
      <c r="E1225" s="108"/>
      <c r="F1225" s="108"/>
      <c r="G1225" s="108"/>
      <c r="H1225" s="108"/>
      <c r="I1225" s="108"/>
      <c r="J1225" s="108"/>
      <c r="K1225" s="108"/>
      <c r="L1225" s="293"/>
      <c r="M1225" s="290"/>
    </row>
    <row r="1226" spans="1:13" x14ac:dyDescent="0.2">
      <c r="A1226" s="257"/>
      <c r="B1226" s="289"/>
      <c r="C1226" s="57"/>
      <c r="D1226" s="108"/>
      <c r="E1226" s="108"/>
      <c r="F1226" s="108"/>
      <c r="G1226" s="108"/>
      <c r="H1226" s="108"/>
      <c r="I1226" s="108"/>
      <c r="J1226" s="108"/>
      <c r="K1226" s="108"/>
      <c r="L1226" s="293"/>
      <c r="M1226" s="290"/>
    </row>
    <row r="1227" spans="1:13" x14ac:dyDescent="0.2">
      <c r="A1227" s="257"/>
      <c r="B1227" s="289"/>
      <c r="C1227" s="57"/>
      <c r="D1227" s="108"/>
      <c r="E1227" s="108"/>
      <c r="F1227" s="108"/>
      <c r="G1227" s="108"/>
      <c r="H1227" s="108"/>
      <c r="I1227" s="108"/>
      <c r="J1227" s="108"/>
      <c r="K1227" s="108"/>
      <c r="L1227" s="293"/>
      <c r="M1227" s="290"/>
    </row>
    <row r="1228" spans="1:13" x14ac:dyDescent="0.2">
      <c r="A1228" s="257"/>
      <c r="B1228" s="289"/>
      <c r="C1228" s="57"/>
      <c r="D1228" s="108"/>
      <c r="E1228" s="108"/>
      <c r="F1228" s="108"/>
      <c r="G1228" s="108"/>
      <c r="H1228" s="108"/>
      <c r="I1228" s="108"/>
      <c r="J1228" s="108"/>
      <c r="K1228" s="108"/>
      <c r="L1228" s="293"/>
      <c r="M1228" s="290"/>
    </row>
    <row r="1229" spans="1:13" x14ac:dyDescent="0.2">
      <c r="A1229" s="257"/>
      <c r="B1229" s="289"/>
      <c r="C1229" s="57"/>
      <c r="D1229" s="108"/>
      <c r="E1229" s="108"/>
      <c r="F1229" s="108"/>
      <c r="G1229" s="108"/>
      <c r="H1229" s="108"/>
      <c r="I1229" s="108"/>
      <c r="J1229" s="108"/>
      <c r="K1229" s="108"/>
      <c r="L1229" s="293"/>
      <c r="M1229" s="290"/>
    </row>
    <row r="1230" spans="1:13" x14ac:dyDescent="0.2">
      <c r="A1230" s="257"/>
      <c r="B1230" s="289"/>
      <c r="C1230" s="57"/>
      <c r="D1230" s="108"/>
      <c r="E1230" s="108"/>
      <c r="F1230" s="108"/>
      <c r="G1230" s="108"/>
      <c r="H1230" s="108"/>
      <c r="I1230" s="108"/>
      <c r="J1230" s="108"/>
      <c r="K1230" s="108"/>
      <c r="L1230" s="293"/>
      <c r="M1230" s="290"/>
    </row>
    <row r="1231" spans="1:13" x14ac:dyDescent="0.2">
      <c r="A1231" s="257"/>
      <c r="B1231" s="289"/>
      <c r="C1231" s="57"/>
      <c r="D1231" s="108"/>
      <c r="E1231" s="108"/>
      <c r="F1231" s="108"/>
      <c r="G1231" s="108"/>
      <c r="H1231" s="108"/>
      <c r="I1231" s="108"/>
      <c r="J1231" s="108"/>
      <c r="K1231" s="108"/>
      <c r="L1231" s="293"/>
      <c r="M1231" s="290"/>
    </row>
    <row r="1232" spans="1:13" x14ac:dyDescent="0.2">
      <c r="A1232" s="257"/>
      <c r="B1232" s="289"/>
      <c r="C1232" s="57"/>
      <c r="D1232" s="108"/>
      <c r="E1232" s="108"/>
      <c r="F1232" s="108"/>
      <c r="G1232" s="108"/>
      <c r="H1232" s="108"/>
      <c r="I1232" s="108"/>
      <c r="J1232" s="108"/>
      <c r="K1232" s="108"/>
      <c r="L1232" s="293"/>
      <c r="M1232" s="290"/>
    </row>
    <row r="1233" spans="1:13" x14ac:dyDescent="0.2">
      <c r="A1233" s="257"/>
      <c r="B1233" s="289"/>
      <c r="C1233" s="57"/>
      <c r="D1233" s="108"/>
      <c r="E1233" s="108"/>
      <c r="F1233" s="108"/>
      <c r="G1233" s="108"/>
      <c r="H1233" s="108"/>
      <c r="I1233" s="108"/>
      <c r="J1233" s="108"/>
      <c r="K1233" s="108"/>
      <c r="L1233" s="293"/>
      <c r="M1233" s="290"/>
    </row>
    <row r="1234" spans="1:13" x14ac:dyDescent="0.2">
      <c r="A1234" s="257"/>
      <c r="B1234" s="289"/>
      <c r="C1234" s="57"/>
      <c r="D1234" s="108"/>
      <c r="E1234" s="108"/>
      <c r="F1234" s="108"/>
      <c r="G1234" s="108"/>
      <c r="H1234" s="108"/>
      <c r="I1234" s="108"/>
      <c r="J1234" s="108"/>
      <c r="K1234" s="108"/>
      <c r="L1234" s="293"/>
      <c r="M1234" s="290"/>
    </row>
    <row r="1235" spans="1:13" x14ac:dyDescent="0.2">
      <c r="A1235" s="257"/>
      <c r="B1235" s="289"/>
      <c r="C1235" s="57"/>
      <c r="D1235" s="108"/>
      <c r="E1235" s="108"/>
      <c r="F1235" s="108"/>
      <c r="G1235" s="108"/>
      <c r="H1235" s="108"/>
      <c r="I1235" s="108"/>
      <c r="J1235" s="108"/>
      <c r="K1235" s="108"/>
      <c r="L1235" s="293"/>
      <c r="M1235" s="290"/>
    </row>
    <row r="1236" spans="1:13" x14ac:dyDescent="0.2">
      <c r="A1236" s="257"/>
      <c r="B1236" s="289"/>
      <c r="C1236" s="57"/>
      <c r="D1236" s="108"/>
      <c r="E1236" s="108"/>
      <c r="F1236" s="108"/>
      <c r="G1236" s="108"/>
      <c r="H1236" s="108"/>
      <c r="I1236" s="108"/>
      <c r="J1236" s="108"/>
      <c r="K1236" s="108"/>
      <c r="L1236" s="293"/>
      <c r="M1236" s="290"/>
    </row>
    <row r="1237" spans="1:13" x14ac:dyDescent="0.2">
      <c r="A1237" s="257"/>
      <c r="B1237" s="289"/>
      <c r="C1237" s="57"/>
      <c r="D1237" s="108"/>
      <c r="E1237" s="108"/>
      <c r="F1237" s="108"/>
      <c r="G1237" s="108"/>
      <c r="H1237" s="108"/>
      <c r="I1237" s="108"/>
      <c r="J1237" s="108"/>
      <c r="K1237" s="108"/>
      <c r="L1237" s="293"/>
      <c r="M1237" s="290"/>
    </row>
    <row r="1238" spans="1:13" x14ac:dyDescent="0.2">
      <c r="A1238" s="257"/>
      <c r="B1238" s="289"/>
      <c r="C1238" s="57"/>
      <c r="D1238" s="108"/>
      <c r="E1238" s="108"/>
      <c r="F1238" s="108"/>
      <c r="G1238" s="108"/>
      <c r="H1238" s="108"/>
      <c r="I1238" s="108"/>
      <c r="J1238" s="108"/>
      <c r="K1238" s="108"/>
      <c r="L1238" s="293"/>
      <c r="M1238" s="290"/>
    </row>
    <row r="1239" spans="1:13" x14ac:dyDescent="0.2">
      <c r="A1239" s="257"/>
      <c r="B1239" s="289"/>
      <c r="C1239" s="57"/>
      <c r="D1239" s="108"/>
      <c r="E1239" s="108"/>
      <c r="F1239" s="108"/>
      <c r="G1239" s="108"/>
      <c r="H1239" s="108"/>
      <c r="I1239" s="108"/>
      <c r="J1239" s="108"/>
      <c r="K1239" s="108"/>
      <c r="L1239" s="293"/>
      <c r="M1239" s="290"/>
    </row>
    <row r="1240" spans="1:13" x14ac:dyDescent="0.2">
      <c r="A1240" s="257"/>
      <c r="B1240" s="289"/>
      <c r="C1240" s="57"/>
      <c r="D1240" s="108"/>
      <c r="E1240" s="108"/>
      <c r="F1240" s="108"/>
      <c r="G1240" s="108"/>
      <c r="H1240" s="108"/>
      <c r="I1240" s="108"/>
      <c r="J1240" s="108"/>
      <c r="K1240" s="108"/>
      <c r="L1240" s="293"/>
      <c r="M1240" s="290"/>
    </row>
    <row r="1241" spans="1:13" x14ac:dyDescent="0.2">
      <c r="A1241" s="257"/>
      <c r="B1241" s="289"/>
      <c r="C1241" s="57"/>
      <c r="D1241" s="108"/>
      <c r="E1241" s="108"/>
      <c r="F1241" s="108"/>
      <c r="G1241" s="108"/>
      <c r="H1241" s="108"/>
      <c r="I1241" s="108"/>
      <c r="J1241" s="108"/>
      <c r="K1241" s="108"/>
      <c r="L1241" s="293"/>
      <c r="M1241" s="290"/>
    </row>
    <row r="1242" spans="1:13" x14ac:dyDescent="0.2">
      <c r="A1242" s="257"/>
      <c r="B1242" s="289"/>
      <c r="C1242" s="57"/>
      <c r="D1242" s="108"/>
      <c r="E1242" s="108"/>
      <c r="F1242" s="108"/>
      <c r="G1242" s="108"/>
      <c r="H1242" s="108"/>
      <c r="I1242" s="108"/>
      <c r="J1242" s="108"/>
      <c r="K1242" s="108"/>
      <c r="L1242" s="293"/>
      <c r="M1242" s="290"/>
    </row>
    <row r="1243" spans="1:13" x14ac:dyDescent="0.2">
      <c r="A1243" s="257"/>
      <c r="B1243" s="289"/>
      <c r="C1243" s="57"/>
      <c r="D1243" s="108"/>
      <c r="E1243" s="108"/>
      <c r="F1243" s="108"/>
      <c r="G1243" s="108"/>
      <c r="H1243" s="108"/>
      <c r="I1243" s="108"/>
      <c r="J1243" s="108"/>
      <c r="K1243" s="108"/>
      <c r="L1243" s="293"/>
      <c r="M1243" s="290"/>
    </row>
    <row r="1244" spans="1:13" x14ac:dyDescent="0.2">
      <c r="A1244" s="257"/>
      <c r="B1244" s="289"/>
      <c r="C1244" s="57"/>
      <c r="D1244" s="108"/>
      <c r="E1244" s="108"/>
      <c r="F1244" s="108"/>
      <c r="G1244" s="108"/>
      <c r="H1244" s="108"/>
      <c r="I1244" s="108"/>
      <c r="J1244" s="108"/>
      <c r="K1244" s="108"/>
      <c r="L1244" s="293"/>
      <c r="M1244" s="290"/>
    </row>
    <row r="1245" spans="1:13" x14ac:dyDescent="0.2">
      <c r="A1245" s="257"/>
      <c r="B1245" s="289"/>
      <c r="C1245" s="57"/>
      <c r="D1245" s="108"/>
      <c r="E1245" s="108"/>
      <c r="F1245" s="108"/>
      <c r="G1245" s="108"/>
      <c r="H1245" s="108"/>
      <c r="I1245" s="108"/>
      <c r="J1245" s="108"/>
      <c r="K1245" s="108"/>
      <c r="L1245" s="293"/>
      <c r="M1245" s="290"/>
    </row>
    <row r="1246" spans="1:13" x14ac:dyDescent="0.2">
      <c r="A1246" s="257"/>
      <c r="B1246" s="289"/>
      <c r="C1246" s="57"/>
      <c r="D1246" s="108"/>
      <c r="E1246" s="108"/>
      <c r="F1246" s="108"/>
      <c r="G1246" s="108"/>
      <c r="H1246" s="108"/>
      <c r="I1246" s="108"/>
      <c r="J1246" s="108"/>
      <c r="K1246" s="108"/>
      <c r="L1246" s="293"/>
      <c r="M1246" s="290"/>
    </row>
    <row r="1247" spans="1:13" x14ac:dyDescent="0.2">
      <c r="A1247" s="257"/>
      <c r="B1247" s="289"/>
      <c r="C1247" s="57"/>
      <c r="D1247" s="108"/>
      <c r="E1247" s="108"/>
      <c r="F1247" s="108"/>
      <c r="G1247" s="108"/>
      <c r="H1247" s="108"/>
      <c r="I1247" s="108"/>
      <c r="J1247" s="108"/>
      <c r="K1247" s="108"/>
      <c r="L1247" s="293"/>
      <c r="M1247" s="290"/>
    </row>
    <row r="1248" spans="1:13" x14ac:dyDescent="0.2">
      <c r="A1248" s="257"/>
      <c r="B1248" s="289"/>
      <c r="C1248" s="57"/>
      <c r="D1248" s="108"/>
      <c r="E1248" s="108"/>
      <c r="F1248" s="108"/>
      <c r="G1248" s="108"/>
      <c r="H1248" s="108"/>
      <c r="I1248" s="108"/>
      <c r="J1248" s="108"/>
      <c r="K1248" s="108"/>
      <c r="L1248" s="293"/>
      <c r="M1248" s="290"/>
    </row>
    <row r="1249" spans="1:13" x14ac:dyDescent="0.2">
      <c r="A1249" s="257"/>
      <c r="B1249" s="289"/>
      <c r="C1249" s="57"/>
      <c r="D1249" s="108"/>
      <c r="E1249" s="108"/>
      <c r="F1249" s="108"/>
      <c r="G1249" s="108"/>
      <c r="H1249" s="108"/>
      <c r="I1249" s="108"/>
      <c r="J1249" s="108"/>
      <c r="K1249" s="108"/>
      <c r="L1249" s="293"/>
      <c r="M1249" s="290"/>
    </row>
    <row r="1250" spans="1:13" x14ac:dyDescent="0.2">
      <c r="A1250" s="257"/>
      <c r="B1250" s="289"/>
      <c r="C1250" s="57"/>
      <c r="D1250" s="108"/>
      <c r="E1250" s="108"/>
      <c r="F1250" s="108"/>
      <c r="G1250" s="108"/>
      <c r="H1250" s="108"/>
      <c r="I1250" s="108"/>
      <c r="J1250" s="108"/>
      <c r="K1250" s="108"/>
      <c r="L1250" s="293"/>
      <c r="M1250" s="290"/>
    </row>
    <row r="1251" spans="1:13" x14ac:dyDescent="0.2">
      <c r="A1251" s="257"/>
      <c r="B1251" s="289"/>
      <c r="C1251" s="57"/>
      <c r="D1251" s="108"/>
      <c r="E1251" s="108"/>
      <c r="F1251" s="108"/>
      <c r="G1251" s="108"/>
      <c r="H1251" s="108"/>
      <c r="I1251" s="108"/>
      <c r="J1251" s="108"/>
      <c r="K1251" s="108"/>
      <c r="L1251" s="293"/>
      <c r="M1251" s="290"/>
    </row>
    <row r="1252" spans="1:13" x14ac:dyDescent="0.2">
      <c r="A1252" s="257"/>
      <c r="B1252" s="289"/>
      <c r="C1252" s="57"/>
      <c r="D1252" s="108"/>
      <c r="E1252" s="108"/>
      <c r="F1252" s="108"/>
      <c r="G1252" s="108"/>
      <c r="H1252" s="108"/>
      <c r="I1252" s="108"/>
      <c r="J1252" s="108"/>
      <c r="K1252" s="108"/>
      <c r="L1252" s="293"/>
      <c r="M1252" s="290"/>
    </row>
    <row r="1253" spans="1:13" x14ac:dyDescent="0.2">
      <c r="A1253" s="257"/>
      <c r="B1253" s="289"/>
      <c r="C1253" s="57"/>
      <c r="D1253" s="108"/>
      <c r="E1253" s="108"/>
      <c r="F1253" s="108"/>
      <c r="G1253" s="108"/>
      <c r="H1253" s="108"/>
      <c r="I1253" s="108"/>
      <c r="J1253" s="108"/>
      <c r="K1253" s="108"/>
      <c r="L1253" s="293"/>
      <c r="M1253" s="290"/>
    </row>
    <row r="1254" spans="1:13" x14ac:dyDescent="0.2">
      <c r="A1254" s="257"/>
      <c r="B1254" s="289"/>
      <c r="C1254" s="57"/>
      <c r="D1254" s="108"/>
      <c r="E1254" s="108"/>
      <c r="F1254" s="108"/>
      <c r="G1254" s="108"/>
      <c r="H1254" s="108"/>
      <c r="I1254" s="108"/>
      <c r="J1254" s="108"/>
      <c r="K1254" s="108"/>
      <c r="L1254" s="293"/>
      <c r="M1254" s="290"/>
    </row>
    <row r="1255" spans="1:13" x14ac:dyDescent="0.2">
      <c r="A1255" s="257"/>
      <c r="B1255" s="289"/>
      <c r="C1255" s="57"/>
      <c r="D1255" s="108"/>
      <c r="E1255" s="108"/>
      <c r="F1255" s="108"/>
      <c r="G1255" s="108"/>
      <c r="H1255" s="108"/>
      <c r="I1255" s="108"/>
      <c r="J1255" s="108"/>
      <c r="K1255" s="108"/>
      <c r="L1255" s="293"/>
      <c r="M1255" s="290"/>
    </row>
    <row r="1256" spans="1:13" x14ac:dyDescent="0.2">
      <c r="A1256" s="257"/>
      <c r="B1256" s="289"/>
      <c r="C1256" s="57"/>
      <c r="D1256" s="108"/>
      <c r="E1256" s="108"/>
      <c r="F1256" s="108"/>
      <c r="G1256" s="108"/>
      <c r="H1256" s="108"/>
      <c r="I1256" s="108"/>
      <c r="J1256" s="108"/>
      <c r="K1256" s="108"/>
      <c r="L1256" s="293"/>
      <c r="M1256" s="290"/>
    </row>
    <row r="1257" spans="1:13" x14ac:dyDescent="0.2">
      <c r="A1257" s="257"/>
      <c r="B1257" s="289"/>
      <c r="C1257" s="57"/>
      <c r="D1257" s="108"/>
      <c r="E1257" s="108"/>
      <c r="F1257" s="108"/>
      <c r="G1257" s="108"/>
      <c r="H1257" s="108"/>
      <c r="I1257" s="108"/>
      <c r="J1257" s="108"/>
      <c r="K1257" s="108"/>
      <c r="L1257" s="293"/>
      <c r="M1257" s="290"/>
    </row>
    <row r="1258" spans="1:13" x14ac:dyDescent="0.2">
      <c r="A1258" s="257"/>
      <c r="B1258" s="289"/>
      <c r="C1258" s="57"/>
      <c r="D1258" s="108"/>
      <c r="E1258" s="108"/>
      <c r="F1258" s="108"/>
      <c r="G1258" s="108"/>
      <c r="H1258" s="108"/>
      <c r="I1258" s="108"/>
      <c r="J1258" s="108"/>
      <c r="K1258" s="108"/>
      <c r="L1258" s="293"/>
      <c r="M1258" s="290"/>
    </row>
    <row r="1259" spans="1:13" x14ac:dyDescent="0.2">
      <c r="A1259" s="257"/>
      <c r="B1259" s="289"/>
      <c r="C1259" s="57"/>
      <c r="D1259" s="108"/>
      <c r="E1259" s="108"/>
      <c r="F1259" s="108"/>
      <c r="G1259" s="108"/>
      <c r="H1259" s="108"/>
      <c r="I1259" s="108"/>
      <c r="J1259" s="108"/>
      <c r="K1259" s="108"/>
      <c r="L1259" s="293"/>
      <c r="M1259" s="290"/>
    </row>
    <row r="1260" spans="1:13" x14ac:dyDescent="0.2">
      <c r="A1260" s="257"/>
      <c r="B1260" s="289"/>
      <c r="C1260" s="57"/>
      <c r="D1260" s="108"/>
      <c r="E1260" s="108"/>
      <c r="F1260" s="108"/>
      <c r="G1260" s="108"/>
      <c r="H1260" s="108"/>
      <c r="I1260" s="108"/>
      <c r="J1260" s="108"/>
      <c r="K1260" s="108"/>
      <c r="L1260" s="293"/>
      <c r="M1260" s="290"/>
    </row>
    <row r="1261" spans="1:13" x14ac:dyDescent="0.2">
      <c r="A1261" s="257"/>
      <c r="B1261" s="289"/>
      <c r="C1261" s="57"/>
      <c r="D1261" s="108"/>
      <c r="E1261" s="108"/>
      <c r="F1261" s="108"/>
      <c r="G1261" s="108"/>
      <c r="H1261" s="108"/>
      <c r="I1261" s="108"/>
      <c r="J1261" s="108"/>
      <c r="K1261" s="108"/>
      <c r="L1261" s="293"/>
      <c r="M1261" s="290"/>
    </row>
    <row r="1262" spans="1:13" x14ac:dyDescent="0.2">
      <c r="A1262" s="257"/>
      <c r="B1262" s="289"/>
      <c r="C1262" s="57"/>
      <c r="D1262" s="108"/>
      <c r="E1262" s="108"/>
      <c r="F1262" s="108"/>
      <c r="G1262" s="108"/>
      <c r="H1262" s="108"/>
      <c r="I1262" s="108"/>
      <c r="J1262" s="108"/>
      <c r="K1262" s="108"/>
      <c r="L1262" s="293"/>
      <c r="M1262" s="290"/>
    </row>
    <row r="1263" spans="1:13" x14ac:dyDescent="0.2">
      <c r="A1263" s="257"/>
      <c r="B1263" s="289"/>
      <c r="C1263" s="57"/>
      <c r="D1263" s="108"/>
      <c r="E1263" s="108"/>
      <c r="F1263" s="108"/>
      <c r="G1263" s="108"/>
      <c r="H1263" s="108"/>
      <c r="I1263" s="108"/>
      <c r="J1263" s="108"/>
      <c r="K1263" s="108"/>
      <c r="L1263" s="293"/>
      <c r="M1263" s="290"/>
    </row>
    <row r="1264" spans="1:13" x14ac:dyDescent="0.2">
      <c r="A1264" s="257"/>
      <c r="B1264" s="289"/>
      <c r="C1264" s="57"/>
      <c r="D1264" s="108"/>
      <c r="E1264" s="108"/>
      <c r="F1264" s="108"/>
      <c r="G1264" s="108"/>
      <c r="H1264" s="108"/>
      <c r="I1264" s="108"/>
      <c r="J1264" s="108"/>
      <c r="K1264" s="108"/>
      <c r="L1264" s="293"/>
      <c r="M1264" s="290"/>
    </row>
    <row r="1265" spans="1:13" x14ac:dyDescent="0.2">
      <c r="A1265" s="257"/>
      <c r="B1265" s="289"/>
      <c r="C1265" s="57"/>
      <c r="D1265" s="108"/>
      <c r="E1265" s="108"/>
      <c r="F1265" s="108"/>
      <c r="G1265" s="108"/>
      <c r="H1265" s="108"/>
      <c r="I1265" s="108"/>
      <c r="J1265" s="108"/>
      <c r="K1265" s="108"/>
      <c r="L1265" s="293"/>
      <c r="M1265" s="290"/>
    </row>
    <row r="1266" spans="1:13" x14ac:dyDescent="0.2">
      <c r="A1266" s="257"/>
      <c r="B1266" s="289"/>
      <c r="C1266" s="57"/>
      <c r="D1266" s="108"/>
      <c r="E1266" s="108"/>
      <c r="F1266" s="108"/>
      <c r="G1266" s="108"/>
      <c r="H1266" s="108"/>
      <c r="I1266" s="108"/>
      <c r="J1266" s="108"/>
      <c r="K1266" s="108"/>
      <c r="L1266" s="293"/>
      <c r="M1266" s="290"/>
    </row>
    <row r="1267" spans="1:13" x14ac:dyDescent="0.2">
      <c r="A1267" s="257"/>
      <c r="B1267" s="289"/>
      <c r="C1267" s="57"/>
      <c r="D1267" s="108"/>
      <c r="E1267" s="108"/>
      <c r="F1267" s="108"/>
      <c r="G1267" s="108"/>
      <c r="H1267" s="108"/>
      <c r="I1267" s="108"/>
      <c r="J1267" s="108"/>
      <c r="K1267" s="108"/>
      <c r="L1267" s="293"/>
      <c r="M1267" s="290"/>
    </row>
    <row r="1268" spans="1:13" x14ac:dyDescent="0.2">
      <c r="A1268" s="257"/>
      <c r="B1268" s="289"/>
      <c r="C1268" s="57"/>
      <c r="D1268" s="108"/>
      <c r="E1268" s="108"/>
      <c r="F1268" s="108"/>
      <c r="G1268" s="108"/>
      <c r="H1268" s="108"/>
      <c r="I1268" s="108"/>
      <c r="J1268" s="108"/>
      <c r="K1268" s="108"/>
      <c r="L1268" s="293"/>
      <c r="M1268" s="290"/>
    </row>
    <row r="1269" spans="1:13" x14ac:dyDescent="0.2">
      <c r="A1269" s="257"/>
      <c r="B1269" s="289"/>
      <c r="C1269" s="57"/>
      <c r="D1269" s="108"/>
      <c r="E1269" s="108"/>
      <c r="F1269" s="108"/>
      <c r="G1269" s="108"/>
      <c r="H1269" s="108"/>
      <c r="I1269" s="108"/>
      <c r="J1269" s="108"/>
      <c r="K1269" s="108"/>
      <c r="L1269" s="293"/>
      <c r="M1269" s="290"/>
    </row>
    <row r="1270" spans="1:13" x14ac:dyDescent="0.2">
      <c r="A1270" s="257"/>
      <c r="B1270" s="289"/>
      <c r="C1270" s="57"/>
      <c r="D1270" s="108"/>
      <c r="E1270" s="108"/>
      <c r="F1270" s="108"/>
      <c r="G1270" s="108"/>
      <c r="H1270" s="108"/>
      <c r="I1270" s="108"/>
      <c r="J1270" s="108"/>
      <c r="K1270" s="108"/>
      <c r="L1270" s="293"/>
      <c r="M1270" s="290"/>
    </row>
    <row r="1271" spans="1:13" x14ac:dyDescent="0.2">
      <c r="A1271" s="257"/>
      <c r="B1271" s="289"/>
      <c r="C1271" s="57"/>
      <c r="D1271" s="108"/>
      <c r="E1271" s="108"/>
      <c r="F1271" s="108"/>
      <c r="G1271" s="108"/>
      <c r="H1271" s="108"/>
      <c r="I1271" s="108"/>
      <c r="J1271" s="108"/>
      <c r="K1271" s="108"/>
      <c r="L1271" s="293"/>
      <c r="M1271" s="290"/>
    </row>
    <row r="1272" spans="1:13" x14ac:dyDescent="0.2">
      <c r="A1272" s="257"/>
      <c r="B1272" s="289"/>
      <c r="C1272" s="57"/>
      <c r="D1272" s="108"/>
      <c r="E1272" s="108"/>
      <c r="F1272" s="108"/>
      <c r="G1272" s="108"/>
      <c r="H1272" s="108"/>
      <c r="I1272" s="108"/>
      <c r="J1272" s="108"/>
      <c r="K1272" s="108"/>
      <c r="L1272" s="293"/>
      <c r="M1272" s="290"/>
    </row>
    <row r="1273" spans="1:13" x14ac:dyDescent="0.2">
      <c r="A1273" s="257"/>
      <c r="B1273" s="289"/>
      <c r="C1273" s="57"/>
      <c r="D1273" s="108"/>
      <c r="E1273" s="108"/>
      <c r="F1273" s="108"/>
      <c r="G1273" s="108"/>
      <c r="H1273" s="108"/>
      <c r="I1273" s="108"/>
      <c r="J1273" s="108"/>
      <c r="K1273" s="108"/>
      <c r="L1273" s="293"/>
      <c r="M1273" s="290"/>
    </row>
    <row r="1274" spans="1:13" x14ac:dyDescent="0.2">
      <c r="A1274" s="257"/>
      <c r="B1274" s="289"/>
      <c r="C1274" s="57"/>
      <c r="D1274" s="108"/>
      <c r="E1274" s="108"/>
      <c r="F1274" s="108"/>
      <c r="G1274" s="108"/>
      <c r="H1274" s="108"/>
      <c r="I1274" s="108"/>
      <c r="J1274" s="108"/>
      <c r="K1274" s="108"/>
      <c r="L1274" s="293"/>
      <c r="M1274" s="290"/>
    </row>
    <row r="1275" spans="1:13" x14ac:dyDescent="0.2">
      <c r="A1275" s="257"/>
      <c r="B1275" s="289"/>
      <c r="C1275" s="57"/>
      <c r="D1275" s="108"/>
      <c r="E1275" s="108"/>
      <c r="F1275" s="108"/>
      <c r="G1275" s="108"/>
      <c r="H1275" s="108"/>
      <c r="I1275" s="108"/>
      <c r="J1275" s="108"/>
      <c r="K1275" s="108"/>
      <c r="L1275" s="293"/>
      <c r="M1275" s="290"/>
    </row>
    <row r="1276" spans="1:13" x14ac:dyDescent="0.2">
      <c r="A1276" s="257"/>
      <c r="B1276" s="289"/>
      <c r="C1276" s="57"/>
      <c r="D1276" s="108"/>
      <c r="E1276" s="108"/>
      <c r="F1276" s="108"/>
      <c r="G1276" s="108"/>
      <c r="H1276" s="108"/>
      <c r="I1276" s="108"/>
      <c r="J1276" s="108"/>
      <c r="K1276" s="108"/>
      <c r="L1276" s="293"/>
      <c r="M1276" s="290"/>
    </row>
    <row r="1277" spans="1:13" x14ac:dyDescent="0.2">
      <c r="A1277" s="257"/>
      <c r="B1277" s="289"/>
      <c r="C1277" s="57"/>
      <c r="D1277" s="108"/>
      <c r="E1277" s="108"/>
      <c r="F1277" s="108"/>
      <c r="G1277" s="108"/>
      <c r="H1277" s="108"/>
      <c r="I1277" s="108"/>
      <c r="J1277" s="108"/>
      <c r="K1277" s="108"/>
      <c r="L1277" s="293"/>
      <c r="M1277" s="290"/>
    </row>
    <row r="1278" spans="1:13" x14ac:dyDescent="0.2">
      <c r="A1278" s="257"/>
      <c r="B1278" s="289"/>
      <c r="C1278" s="57"/>
      <c r="D1278" s="108"/>
      <c r="E1278" s="108"/>
      <c r="F1278" s="108"/>
      <c r="G1278" s="108"/>
      <c r="H1278" s="108"/>
      <c r="I1278" s="108"/>
      <c r="J1278" s="108"/>
      <c r="K1278" s="108"/>
      <c r="L1278" s="293"/>
      <c r="M1278" s="290"/>
    </row>
    <row r="1279" spans="1:13" x14ac:dyDescent="0.2">
      <c r="A1279" s="257"/>
      <c r="B1279" s="289"/>
      <c r="C1279" s="57"/>
      <c r="D1279" s="108"/>
      <c r="E1279" s="108"/>
      <c r="F1279" s="108"/>
      <c r="G1279" s="108"/>
      <c r="H1279" s="108"/>
      <c r="I1279" s="108"/>
      <c r="J1279" s="108"/>
      <c r="K1279" s="108"/>
      <c r="L1279" s="293"/>
      <c r="M1279" s="290"/>
    </row>
    <row r="1280" spans="1:13" x14ac:dyDescent="0.2">
      <c r="A1280" s="257"/>
      <c r="B1280" s="289"/>
      <c r="C1280" s="57"/>
      <c r="D1280" s="108"/>
      <c r="E1280" s="108"/>
      <c r="F1280" s="108"/>
      <c r="G1280" s="108"/>
      <c r="H1280" s="108"/>
      <c r="I1280" s="108"/>
      <c r="J1280" s="108"/>
      <c r="K1280" s="108"/>
      <c r="L1280" s="293"/>
      <c r="M1280" s="290"/>
    </row>
    <row r="1281" spans="1:13" x14ac:dyDescent="0.2">
      <c r="A1281" s="257"/>
      <c r="B1281" s="289"/>
      <c r="C1281" s="57"/>
      <c r="D1281" s="108"/>
      <c r="E1281" s="108"/>
      <c r="F1281" s="108"/>
      <c r="G1281" s="108"/>
      <c r="H1281" s="108"/>
      <c r="I1281" s="108"/>
      <c r="J1281" s="108"/>
      <c r="K1281" s="108"/>
      <c r="L1281" s="293"/>
      <c r="M1281" s="290"/>
    </row>
    <row r="1282" spans="1:13" x14ac:dyDescent="0.2">
      <c r="A1282" s="257"/>
      <c r="B1282" s="289"/>
      <c r="C1282" s="57"/>
      <c r="D1282" s="108"/>
      <c r="E1282" s="108"/>
      <c r="F1282" s="108"/>
      <c r="G1282" s="108"/>
      <c r="H1282" s="108"/>
      <c r="I1282" s="108"/>
      <c r="J1282" s="108"/>
      <c r="K1282" s="108"/>
      <c r="L1282" s="293"/>
      <c r="M1282" s="290"/>
    </row>
    <row r="1283" spans="1:13" x14ac:dyDescent="0.2">
      <c r="A1283" s="257"/>
      <c r="B1283" s="289"/>
      <c r="C1283" s="57"/>
      <c r="D1283" s="108"/>
      <c r="E1283" s="108"/>
      <c r="F1283" s="108"/>
      <c r="G1283" s="108"/>
      <c r="H1283" s="108"/>
      <c r="I1283" s="108"/>
      <c r="J1283" s="108"/>
      <c r="K1283" s="108"/>
      <c r="L1283" s="293"/>
      <c r="M1283" s="290"/>
    </row>
    <row r="1284" spans="1:13" x14ac:dyDescent="0.2">
      <c r="A1284" s="257"/>
      <c r="B1284" s="289"/>
      <c r="C1284" s="57"/>
      <c r="D1284" s="108"/>
      <c r="E1284" s="108"/>
      <c r="F1284" s="108"/>
      <c r="G1284" s="108"/>
      <c r="H1284" s="108"/>
      <c r="I1284" s="108"/>
      <c r="J1284" s="108"/>
      <c r="K1284" s="108"/>
      <c r="L1284" s="293"/>
      <c r="M1284" s="290"/>
    </row>
    <row r="1285" spans="1:13" x14ac:dyDescent="0.2">
      <c r="A1285" s="257"/>
      <c r="B1285" s="289"/>
      <c r="C1285" s="57"/>
      <c r="D1285" s="108"/>
      <c r="E1285" s="108"/>
      <c r="F1285" s="108"/>
      <c r="G1285" s="108"/>
      <c r="H1285" s="108"/>
      <c r="I1285" s="108"/>
      <c r="J1285" s="108"/>
      <c r="K1285" s="108"/>
      <c r="L1285" s="293"/>
      <c r="M1285" s="290"/>
    </row>
    <row r="1286" spans="1:13" x14ac:dyDescent="0.2">
      <c r="A1286" s="257"/>
      <c r="B1286" s="289"/>
      <c r="C1286" s="57"/>
      <c r="D1286" s="108"/>
      <c r="E1286" s="108"/>
      <c r="F1286" s="108"/>
      <c r="G1286" s="108"/>
      <c r="H1286" s="108"/>
      <c r="I1286" s="108"/>
      <c r="J1286" s="108"/>
      <c r="K1286" s="108"/>
      <c r="L1286" s="293"/>
      <c r="M1286" s="290"/>
    </row>
    <row r="1287" spans="1:13" x14ac:dyDescent="0.2">
      <c r="A1287" s="257"/>
      <c r="B1287" s="289"/>
      <c r="C1287" s="57"/>
      <c r="D1287" s="108"/>
      <c r="E1287" s="108"/>
      <c r="F1287" s="108"/>
      <c r="G1287" s="108"/>
      <c r="H1287" s="108"/>
      <c r="I1287" s="108"/>
      <c r="J1287" s="108"/>
      <c r="K1287" s="108"/>
      <c r="L1287" s="293"/>
      <c r="M1287" s="290"/>
    </row>
    <row r="1288" spans="1:13" x14ac:dyDescent="0.2">
      <c r="A1288" s="257"/>
      <c r="B1288" s="289"/>
      <c r="C1288" s="57"/>
      <c r="D1288" s="108"/>
      <c r="E1288" s="108"/>
      <c r="F1288" s="108"/>
      <c r="G1288" s="108"/>
      <c r="H1288" s="108"/>
      <c r="I1288" s="108"/>
      <c r="J1288" s="108"/>
      <c r="K1288" s="108"/>
      <c r="L1288" s="293"/>
      <c r="M1288" s="290"/>
    </row>
    <row r="1289" spans="1:13" x14ac:dyDescent="0.2">
      <c r="A1289" s="257"/>
      <c r="B1289" s="289"/>
      <c r="C1289" s="57"/>
      <c r="D1289" s="108"/>
      <c r="E1289" s="108"/>
      <c r="F1289" s="108"/>
      <c r="G1289" s="108"/>
      <c r="H1289" s="108"/>
      <c r="I1289" s="108"/>
      <c r="J1289" s="108"/>
      <c r="K1289" s="108"/>
      <c r="L1289" s="293"/>
      <c r="M1289" s="290"/>
    </row>
    <row r="1290" spans="1:13" x14ac:dyDescent="0.2">
      <c r="A1290" s="257"/>
      <c r="B1290" s="289"/>
      <c r="C1290" s="57"/>
      <c r="D1290" s="108"/>
      <c r="E1290" s="108"/>
      <c r="F1290" s="108"/>
      <c r="G1290" s="108"/>
      <c r="H1290" s="108"/>
      <c r="I1290" s="108"/>
      <c r="J1290" s="108"/>
      <c r="K1290" s="108"/>
      <c r="L1290" s="293"/>
      <c r="M1290" s="290"/>
    </row>
    <row r="1291" spans="1:13" x14ac:dyDescent="0.2">
      <c r="A1291" s="257"/>
      <c r="B1291" s="289"/>
      <c r="C1291" s="57"/>
      <c r="D1291" s="108"/>
      <c r="E1291" s="108"/>
      <c r="F1291" s="108"/>
      <c r="G1291" s="108"/>
      <c r="H1291" s="108"/>
      <c r="I1291" s="108"/>
      <c r="J1291" s="108"/>
      <c r="K1291" s="108"/>
      <c r="L1291" s="293"/>
      <c r="M1291" s="290"/>
    </row>
    <row r="1292" spans="1:13" x14ac:dyDescent="0.2">
      <c r="A1292" s="257"/>
      <c r="B1292" s="289"/>
      <c r="C1292" s="57"/>
      <c r="D1292" s="108"/>
      <c r="E1292" s="108"/>
      <c r="F1292" s="108"/>
      <c r="G1292" s="108"/>
      <c r="H1292" s="108"/>
      <c r="I1292" s="108"/>
      <c r="J1292" s="108"/>
      <c r="K1292" s="108"/>
      <c r="L1292" s="293"/>
      <c r="M1292" s="290"/>
    </row>
    <row r="1293" spans="1:13" x14ac:dyDescent="0.2">
      <c r="A1293" s="257"/>
      <c r="B1293" s="289"/>
      <c r="C1293" s="57"/>
      <c r="D1293" s="108"/>
      <c r="E1293" s="108"/>
      <c r="F1293" s="108"/>
      <c r="G1293" s="108"/>
      <c r="H1293" s="108"/>
      <c r="I1293" s="108"/>
      <c r="J1293" s="108"/>
      <c r="K1293" s="108"/>
      <c r="L1293" s="293"/>
      <c r="M1293" s="290"/>
    </row>
    <row r="1294" spans="1:13" x14ac:dyDescent="0.2">
      <c r="A1294" s="257"/>
      <c r="B1294" s="289"/>
      <c r="C1294" s="57"/>
      <c r="D1294" s="108"/>
      <c r="E1294" s="108"/>
      <c r="F1294" s="108"/>
      <c r="G1294" s="108"/>
      <c r="H1294" s="108"/>
      <c r="I1294" s="108"/>
      <c r="J1294" s="108"/>
      <c r="K1294" s="108"/>
      <c r="L1294" s="293"/>
      <c r="M1294" s="290"/>
    </row>
    <row r="1295" spans="1:13" x14ac:dyDescent="0.2">
      <c r="A1295" s="257"/>
      <c r="B1295" s="289"/>
      <c r="C1295" s="57"/>
      <c r="D1295" s="108"/>
      <c r="E1295" s="108"/>
      <c r="F1295" s="108"/>
      <c r="G1295" s="108"/>
      <c r="H1295" s="108"/>
      <c r="I1295" s="108"/>
      <c r="J1295" s="108"/>
      <c r="K1295" s="108"/>
      <c r="L1295" s="293"/>
      <c r="M1295" s="290"/>
    </row>
    <row r="1296" spans="1:13" x14ac:dyDescent="0.2">
      <c r="A1296" s="257"/>
      <c r="B1296" s="289"/>
      <c r="C1296" s="57"/>
      <c r="D1296" s="108"/>
      <c r="E1296" s="108"/>
      <c r="F1296" s="108"/>
      <c r="G1296" s="108"/>
      <c r="H1296" s="108"/>
      <c r="I1296" s="108"/>
      <c r="J1296" s="108"/>
      <c r="K1296" s="108"/>
      <c r="L1296" s="293"/>
      <c r="M1296" s="290"/>
    </row>
    <row r="1297" spans="1:13" x14ac:dyDescent="0.2">
      <c r="A1297" s="257"/>
      <c r="B1297" s="289"/>
      <c r="C1297" s="57"/>
      <c r="D1297" s="108"/>
      <c r="E1297" s="108"/>
      <c r="F1297" s="108"/>
      <c r="G1297" s="108"/>
      <c r="H1297" s="108"/>
      <c r="I1297" s="108"/>
      <c r="J1297" s="108"/>
      <c r="K1297" s="108"/>
      <c r="L1297" s="293"/>
      <c r="M1297" s="290"/>
    </row>
    <row r="1298" spans="1:13" x14ac:dyDescent="0.2">
      <c r="A1298" s="257"/>
      <c r="B1298" s="289"/>
      <c r="C1298" s="57"/>
      <c r="D1298" s="108"/>
      <c r="E1298" s="108"/>
      <c r="F1298" s="108"/>
      <c r="G1298" s="108"/>
      <c r="H1298" s="108"/>
      <c r="I1298" s="108"/>
      <c r="J1298" s="108"/>
      <c r="K1298" s="108"/>
      <c r="L1298" s="293"/>
      <c r="M1298" s="290"/>
    </row>
    <row r="1299" spans="1:13" x14ac:dyDescent="0.2">
      <c r="A1299" s="257"/>
      <c r="B1299" s="289"/>
      <c r="C1299" s="57"/>
      <c r="D1299" s="108"/>
      <c r="E1299" s="108"/>
      <c r="F1299" s="108"/>
      <c r="G1299" s="108"/>
      <c r="H1299" s="108"/>
      <c r="I1299" s="108"/>
      <c r="J1299" s="108"/>
      <c r="K1299" s="108"/>
      <c r="L1299" s="293"/>
      <c r="M1299" s="290"/>
    </row>
    <row r="1300" spans="1:13" x14ac:dyDescent="0.2">
      <c r="A1300" s="257"/>
      <c r="B1300" s="289"/>
      <c r="C1300" s="57"/>
      <c r="D1300" s="108"/>
      <c r="E1300" s="108"/>
      <c r="F1300" s="108"/>
      <c r="G1300" s="108"/>
      <c r="H1300" s="108"/>
      <c r="I1300" s="108"/>
      <c r="J1300" s="108"/>
      <c r="K1300" s="108"/>
      <c r="L1300" s="293"/>
      <c r="M1300" s="290"/>
    </row>
    <row r="1301" spans="1:13" x14ac:dyDescent="0.2">
      <c r="A1301" s="257"/>
      <c r="B1301" s="289"/>
      <c r="C1301" s="57"/>
      <c r="D1301" s="108"/>
      <c r="E1301" s="108"/>
      <c r="F1301" s="108"/>
      <c r="G1301" s="108"/>
      <c r="H1301" s="108"/>
      <c r="I1301" s="108"/>
      <c r="J1301" s="108"/>
      <c r="K1301" s="108"/>
      <c r="L1301" s="293"/>
      <c r="M1301" s="290"/>
    </row>
    <row r="1302" spans="1:13" x14ac:dyDescent="0.2">
      <c r="A1302" s="257"/>
      <c r="B1302" s="289"/>
      <c r="C1302" s="57"/>
      <c r="D1302" s="108"/>
      <c r="E1302" s="108"/>
      <c r="F1302" s="108"/>
      <c r="G1302" s="108"/>
      <c r="H1302" s="108"/>
      <c r="I1302" s="108"/>
      <c r="J1302" s="108"/>
      <c r="K1302" s="108"/>
      <c r="L1302" s="293"/>
      <c r="M1302" s="290"/>
    </row>
    <row r="1303" spans="1:13" x14ac:dyDescent="0.2">
      <c r="A1303" s="257"/>
      <c r="B1303" s="289"/>
      <c r="C1303" s="57"/>
      <c r="D1303" s="108"/>
      <c r="E1303" s="108"/>
      <c r="F1303" s="108"/>
      <c r="G1303" s="108"/>
      <c r="H1303" s="108"/>
      <c r="I1303" s="108"/>
      <c r="J1303" s="108"/>
      <c r="K1303" s="108"/>
      <c r="L1303" s="293"/>
      <c r="M1303" s="290"/>
    </row>
    <row r="1304" spans="1:13" x14ac:dyDescent="0.2">
      <c r="A1304" s="257"/>
      <c r="B1304" s="289"/>
      <c r="C1304" s="57"/>
      <c r="D1304" s="108"/>
      <c r="E1304" s="108"/>
      <c r="F1304" s="108"/>
      <c r="G1304" s="108"/>
      <c r="H1304" s="108"/>
      <c r="I1304" s="108"/>
      <c r="J1304" s="108"/>
      <c r="K1304" s="108"/>
      <c r="L1304" s="293"/>
      <c r="M1304" s="290"/>
    </row>
    <row r="1305" spans="1:13" x14ac:dyDescent="0.2">
      <c r="A1305" s="257"/>
      <c r="B1305" s="289"/>
      <c r="C1305" s="57"/>
      <c r="D1305" s="108"/>
      <c r="E1305" s="108"/>
      <c r="F1305" s="108"/>
      <c r="G1305" s="108"/>
      <c r="H1305" s="108"/>
      <c r="I1305" s="108"/>
      <c r="J1305" s="108"/>
      <c r="K1305" s="108"/>
      <c r="L1305" s="293"/>
      <c r="M1305" s="290"/>
    </row>
    <row r="1306" spans="1:13" x14ac:dyDescent="0.2">
      <c r="A1306" s="257"/>
      <c r="B1306" s="289"/>
      <c r="C1306" s="57"/>
      <c r="D1306" s="108"/>
      <c r="E1306" s="108"/>
      <c r="F1306" s="108"/>
      <c r="G1306" s="108"/>
      <c r="H1306" s="108"/>
      <c r="I1306" s="108"/>
      <c r="J1306" s="108"/>
      <c r="K1306" s="108"/>
      <c r="L1306" s="293"/>
      <c r="M1306" s="290"/>
    </row>
    <row r="1307" spans="1:13" x14ac:dyDescent="0.2">
      <c r="A1307" s="257"/>
      <c r="B1307" s="289"/>
      <c r="C1307" s="57"/>
      <c r="D1307" s="108"/>
      <c r="E1307" s="108"/>
      <c r="F1307" s="108"/>
      <c r="G1307" s="108"/>
      <c r="H1307" s="108"/>
      <c r="I1307" s="108"/>
      <c r="J1307" s="108"/>
      <c r="K1307" s="108"/>
      <c r="L1307" s="293"/>
      <c r="M1307" s="290"/>
    </row>
    <row r="1308" spans="1:13" x14ac:dyDescent="0.2">
      <c r="A1308" s="257"/>
      <c r="B1308" s="289"/>
      <c r="C1308" s="57"/>
      <c r="D1308" s="108"/>
      <c r="E1308" s="108"/>
      <c r="F1308" s="108"/>
      <c r="G1308" s="108"/>
      <c r="H1308" s="108"/>
      <c r="I1308" s="108"/>
      <c r="J1308" s="108"/>
      <c r="K1308" s="108"/>
      <c r="L1308" s="293"/>
      <c r="M1308" s="290"/>
    </row>
    <row r="1309" spans="1:13" x14ac:dyDescent="0.2">
      <c r="A1309" s="257"/>
      <c r="B1309" s="289"/>
      <c r="C1309" s="57"/>
      <c r="D1309" s="108"/>
      <c r="E1309" s="108"/>
      <c r="F1309" s="108"/>
      <c r="G1309" s="108"/>
      <c r="H1309" s="108"/>
      <c r="I1309" s="108"/>
      <c r="J1309" s="108"/>
      <c r="K1309" s="108"/>
      <c r="L1309" s="293"/>
      <c r="M1309" s="290"/>
    </row>
    <row r="1310" spans="1:13" x14ac:dyDescent="0.2">
      <c r="A1310" s="257"/>
      <c r="B1310" s="289"/>
      <c r="C1310" s="57"/>
      <c r="D1310" s="108"/>
      <c r="E1310" s="108"/>
      <c r="F1310" s="108"/>
      <c r="G1310" s="108"/>
      <c r="H1310" s="108"/>
      <c r="I1310" s="108"/>
      <c r="J1310" s="108"/>
      <c r="K1310" s="108"/>
      <c r="L1310" s="293"/>
      <c r="M1310" s="290"/>
    </row>
    <row r="1311" spans="1:13" x14ac:dyDescent="0.2">
      <c r="A1311" s="257"/>
      <c r="B1311" s="289"/>
      <c r="C1311" s="57"/>
      <c r="D1311" s="108"/>
      <c r="E1311" s="108"/>
      <c r="F1311" s="108"/>
      <c r="G1311" s="108"/>
      <c r="H1311" s="108"/>
      <c r="I1311" s="108"/>
      <c r="J1311" s="108"/>
      <c r="K1311" s="108"/>
      <c r="L1311" s="293"/>
      <c r="M1311" s="290"/>
    </row>
    <row r="1312" spans="1:13" x14ac:dyDescent="0.2">
      <c r="A1312" s="257"/>
      <c r="B1312" s="289"/>
      <c r="C1312" s="57"/>
      <c r="D1312" s="108"/>
      <c r="E1312" s="108"/>
      <c r="F1312" s="108"/>
      <c r="G1312" s="108"/>
      <c r="H1312" s="108"/>
      <c r="I1312" s="108"/>
      <c r="J1312" s="108"/>
      <c r="K1312" s="108"/>
      <c r="L1312" s="293"/>
      <c r="M1312" s="290"/>
    </row>
    <row r="1313" spans="1:13" x14ac:dyDescent="0.2">
      <c r="A1313" s="257"/>
      <c r="B1313" s="289"/>
      <c r="C1313" s="57"/>
      <c r="D1313" s="108"/>
      <c r="E1313" s="108"/>
      <c r="F1313" s="108"/>
      <c r="G1313" s="108"/>
      <c r="H1313" s="108"/>
      <c r="I1313" s="108"/>
      <c r="J1313" s="108"/>
      <c r="K1313" s="108"/>
      <c r="L1313" s="293"/>
      <c r="M1313" s="290"/>
    </row>
    <row r="1314" spans="1:13" x14ac:dyDescent="0.2">
      <c r="A1314" s="257"/>
      <c r="B1314" s="289"/>
      <c r="C1314" s="57"/>
      <c r="D1314" s="108"/>
      <c r="E1314" s="108"/>
      <c r="F1314" s="108"/>
      <c r="G1314" s="108"/>
      <c r="H1314" s="108"/>
      <c r="I1314" s="108"/>
      <c r="J1314" s="108"/>
      <c r="K1314" s="108"/>
      <c r="L1314" s="293"/>
      <c r="M1314" s="290"/>
    </row>
    <row r="1315" spans="1:13" x14ac:dyDescent="0.2">
      <c r="A1315" s="257"/>
      <c r="B1315" s="289"/>
      <c r="C1315" s="57"/>
      <c r="D1315" s="108"/>
      <c r="E1315" s="108"/>
      <c r="F1315" s="108"/>
      <c r="G1315" s="108"/>
      <c r="H1315" s="108"/>
      <c r="I1315" s="108"/>
      <c r="J1315" s="108"/>
      <c r="K1315" s="108"/>
      <c r="L1315" s="293"/>
      <c r="M1315" s="290"/>
    </row>
    <row r="1316" spans="1:13" x14ac:dyDescent="0.2">
      <c r="A1316" s="257"/>
      <c r="B1316" s="289"/>
      <c r="C1316" s="57"/>
      <c r="D1316" s="108"/>
      <c r="E1316" s="108"/>
      <c r="F1316" s="108"/>
      <c r="G1316" s="108"/>
      <c r="H1316" s="108"/>
      <c r="I1316" s="108"/>
      <c r="J1316" s="108"/>
      <c r="K1316" s="108"/>
      <c r="L1316" s="293"/>
      <c r="M1316" s="290"/>
    </row>
    <row r="1317" spans="1:13" x14ac:dyDescent="0.2">
      <c r="A1317" s="257"/>
      <c r="B1317" s="289"/>
      <c r="C1317" s="57"/>
      <c r="D1317" s="108"/>
      <c r="E1317" s="108"/>
      <c r="F1317" s="108"/>
      <c r="G1317" s="108"/>
      <c r="H1317" s="108"/>
      <c r="I1317" s="108"/>
      <c r="J1317" s="108"/>
      <c r="K1317" s="108"/>
      <c r="L1317" s="293"/>
      <c r="M1317" s="290"/>
    </row>
    <row r="1318" spans="1:13" x14ac:dyDescent="0.2">
      <c r="A1318" s="257"/>
      <c r="B1318" s="289"/>
      <c r="C1318" s="57"/>
      <c r="D1318" s="108"/>
      <c r="E1318" s="108"/>
      <c r="F1318" s="108"/>
      <c r="G1318" s="108"/>
      <c r="H1318" s="108"/>
      <c r="I1318" s="108"/>
      <c r="J1318" s="108"/>
      <c r="K1318" s="108"/>
      <c r="L1318" s="293"/>
      <c r="M1318" s="290"/>
    </row>
    <row r="1319" spans="1:13" x14ac:dyDescent="0.2">
      <c r="A1319" s="257"/>
      <c r="B1319" s="289"/>
      <c r="C1319" s="57"/>
      <c r="D1319" s="108"/>
      <c r="E1319" s="108"/>
      <c r="F1319" s="108"/>
      <c r="G1319" s="108"/>
      <c r="H1319" s="108"/>
      <c r="I1319" s="108"/>
      <c r="J1319" s="108"/>
      <c r="K1319" s="108"/>
      <c r="L1319" s="293"/>
      <c r="M1319" s="290"/>
    </row>
    <row r="1320" spans="1:13" x14ac:dyDescent="0.2">
      <c r="A1320" s="257"/>
      <c r="B1320" s="289"/>
      <c r="C1320" s="57"/>
      <c r="D1320" s="108"/>
      <c r="E1320" s="108"/>
      <c r="F1320" s="108"/>
      <c r="G1320" s="108"/>
      <c r="H1320" s="108"/>
      <c r="I1320" s="108"/>
      <c r="J1320" s="108"/>
      <c r="K1320" s="108"/>
      <c r="L1320" s="293"/>
      <c r="M1320" s="290"/>
    </row>
    <row r="1321" spans="1:13" x14ac:dyDescent="0.2">
      <c r="A1321" s="257"/>
      <c r="B1321" s="289"/>
      <c r="C1321" s="57"/>
      <c r="D1321" s="108"/>
      <c r="E1321" s="108"/>
      <c r="F1321" s="108"/>
      <c r="G1321" s="108"/>
      <c r="H1321" s="108"/>
      <c r="I1321" s="108"/>
      <c r="J1321" s="108"/>
      <c r="K1321" s="108"/>
      <c r="L1321" s="293"/>
      <c r="M1321" s="290"/>
    </row>
    <row r="1322" spans="1:13" x14ac:dyDescent="0.2">
      <c r="A1322" s="257"/>
      <c r="B1322" s="289"/>
      <c r="C1322" s="57"/>
      <c r="D1322" s="108"/>
      <c r="E1322" s="108"/>
      <c r="F1322" s="108"/>
      <c r="G1322" s="108"/>
      <c r="H1322" s="108"/>
      <c r="I1322" s="108"/>
      <c r="J1322" s="108"/>
      <c r="K1322" s="108"/>
      <c r="L1322" s="293"/>
      <c r="M1322" s="290"/>
    </row>
    <row r="1323" spans="1:13" x14ac:dyDescent="0.2">
      <c r="A1323" s="257"/>
      <c r="B1323" s="289"/>
      <c r="C1323" s="57"/>
      <c r="D1323" s="108"/>
      <c r="E1323" s="108"/>
      <c r="F1323" s="108"/>
      <c r="G1323" s="108"/>
      <c r="H1323" s="108"/>
      <c r="I1323" s="108"/>
      <c r="J1323" s="108"/>
      <c r="K1323" s="108"/>
      <c r="L1323" s="293"/>
      <c r="M1323" s="290"/>
    </row>
    <row r="1324" spans="1:13" x14ac:dyDescent="0.2">
      <c r="A1324" s="257"/>
      <c r="B1324" s="289"/>
      <c r="C1324" s="57"/>
      <c r="D1324" s="108"/>
      <c r="E1324" s="108"/>
      <c r="F1324" s="108"/>
      <c r="G1324" s="108"/>
      <c r="H1324" s="108"/>
      <c r="I1324" s="108"/>
      <c r="J1324" s="108"/>
      <c r="K1324" s="108"/>
      <c r="L1324" s="293"/>
      <c r="M1324" s="290"/>
    </row>
    <row r="1325" spans="1:13" x14ac:dyDescent="0.2">
      <c r="A1325" s="257"/>
      <c r="B1325" s="289"/>
      <c r="C1325" s="57"/>
      <c r="D1325" s="108"/>
      <c r="E1325" s="108"/>
      <c r="F1325" s="108"/>
      <c r="G1325" s="108"/>
      <c r="H1325" s="108"/>
      <c r="I1325" s="108"/>
      <c r="J1325" s="108"/>
      <c r="K1325" s="108"/>
      <c r="L1325" s="293"/>
      <c r="M1325" s="290"/>
    </row>
    <row r="1326" spans="1:13" x14ac:dyDescent="0.2">
      <c r="A1326" s="257"/>
      <c r="B1326" s="289"/>
      <c r="C1326" s="57"/>
      <c r="D1326" s="108"/>
      <c r="E1326" s="108"/>
      <c r="F1326" s="108"/>
      <c r="G1326" s="108"/>
      <c r="H1326" s="108"/>
      <c r="I1326" s="108"/>
      <c r="J1326" s="108"/>
      <c r="K1326" s="108"/>
      <c r="L1326" s="293"/>
      <c r="M1326" s="290"/>
    </row>
    <row r="1327" spans="1:13" x14ac:dyDescent="0.2">
      <c r="A1327" s="257"/>
      <c r="B1327" s="289"/>
      <c r="C1327" s="57"/>
      <c r="D1327" s="108"/>
      <c r="E1327" s="108"/>
      <c r="F1327" s="108"/>
      <c r="G1327" s="108"/>
      <c r="H1327" s="108"/>
      <c r="I1327" s="108"/>
      <c r="J1327" s="108"/>
      <c r="K1327" s="108"/>
      <c r="L1327" s="293"/>
      <c r="M1327" s="290"/>
    </row>
    <row r="1328" spans="1:13" x14ac:dyDescent="0.2">
      <c r="A1328" s="257"/>
      <c r="B1328" s="289"/>
      <c r="C1328" s="57"/>
      <c r="D1328" s="108"/>
      <c r="E1328" s="108"/>
      <c r="F1328" s="108"/>
      <c r="G1328" s="108"/>
      <c r="H1328" s="108"/>
      <c r="I1328" s="108"/>
      <c r="J1328" s="108"/>
      <c r="K1328" s="108"/>
      <c r="L1328" s="293"/>
      <c r="M1328" s="290"/>
    </row>
    <row r="1329" spans="1:13" x14ac:dyDescent="0.2">
      <c r="A1329" s="257"/>
      <c r="B1329" s="289"/>
      <c r="C1329" s="57"/>
      <c r="D1329" s="108"/>
      <c r="E1329" s="108"/>
      <c r="F1329" s="108"/>
      <c r="G1329" s="108"/>
      <c r="H1329" s="108"/>
      <c r="I1329" s="108"/>
      <c r="J1329" s="108"/>
      <c r="K1329" s="108"/>
      <c r="L1329" s="293"/>
      <c r="M1329" s="290"/>
    </row>
    <row r="1330" spans="1:13" x14ac:dyDescent="0.2">
      <c r="A1330" s="257"/>
      <c r="B1330" s="289"/>
      <c r="C1330" s="57"/>
      <c r="D1330" s="108"/>
      <c r="E1330" s="108"/>
      <c r="F1330" s="108"/>
      <c r="G1330" s="108"/>
      <c r="H1330" s="108"/>
      <c r="I1330" s="108"/>
      <c r="J1330" s="108"/>
      <c r="K1330" s="108"/>
      <c r="L1330" s="293"/>
      <c r="M1330" s="290"/>
    </row>
    <row r="1331" spans="1:13" x14ac:dyDescent="0.2">
      <c r="A1331" s="257"/>
      <c r="B1331" s="289"/>
      <c r="C1331" s="57"/>
      <c r="D1331" s="108"/>
      <c r="E1331" s="108"/>
      <c r="F1331" s="108"/>
      <c r="G1331" s="108"/>
      <c r="H1331" s="108"/>
      <c r="I1331" s="108"/>
      <c r="J1331" s="108"/>
      <c r="K1331" s="108"/>
      <c r="L1331" s="293"/>
      <c r="M1331" s="290"/>
    </row>
    <row r="1332" spans="1:13" x14ac:dyDescent="0.2">
      <c r="A1332" s="257"/>
      <c r="B1332" s="289"/>
      <c r="C1332" s="57"/>
      <c r="D1332" s="108"/>
      <c r="E1332" s="108"/>
      <c r="F1332" s="108"/>
      <c r="G1332" s="108"/>
      <c r="H1332" s="108"/>
      <c r="I1332" s="108"/>
      <c r="J1332" s="108"/>
      <c r="K1332" s="108"/>
      <c r="L1332" s="293"/>
      <c r="M1332" s="290"/>
    </row>
    <row r="1333" spans="1:13" x14ac:dyDescent="0.2">
      <c r="A1333" s="257"/>
      <c r="B1333" s="289"/>
      <c r="C1333" s="57"/>
      <c r="D1333" s="108"/>
      <c r="E1333" s="108"/>
      <c r="F1333" s="108"/>
      <c r="G1333" s="108"/>
      <c r="H1333" s="108"/>
      <c r="I1333" s="108"/>
      <c r="J1333" s="108"/>
      <c r="K1333" s="108"/>
      <c r="L1333" s="293"/>
      <c r="M1333" s="290"/>
    </row>
    <row r="1334" spans="1:13" x14ac:dyDescent="0.2">
      <c r="A1334" s="257"/>
      <c r="B1334" s="289"/>
      <c r="C1334" s="57"/>
      <c r="D1334" s="108"/>
      <c r="E1334" s="108"/>
      <c r="F1334" s="108"/>
      <c r="G1334" s="108"/>
      <c r="H1334" s="108"/>
      <c r="I1334" s="108"/>
      <c r="J1334" s="108"/>
      <c r="K1334" s="108"/>
      <c r="L1334" s="293"/>
      <c r="M1334" s="290"/>
    </row>
    <row r="1335" spans="1:13" x14ac:dyDescent="0.2">
      <c r="A1335" s="257"/>
      <c r="B1335" s="289"/>
      <c r="C1335" s="57"/>
      <c r="D1335" s="108"/>
      <c r="E1335" s="108"/>
      <c r="F1335" s="108"/>
      <c r="G1335" s="108"/>
      <c r="H1335" s="108"/>
      <c r="I1335" s="108"/>
      <c r="J1335" s="108"/>
      <c r="K1335" s="108"/>
      <c r="L1335" s="293"/>
      <c r="M1335" s="290"/>
    </row>
    <row r="1336" spans="1:13" x14ac:dyDescent="0.2">
      <c r="A1336" s="257"/>
      <c r="B1336" s="289"/>
      <c r="C1336" s="57"/>
      <c r="D1336" s="108"/>
      <c r="E1336" s="108"/>
      <c r="F1336" s="108"/>
      <c r="G1336" s="108"/>
      <c r="H1336" s="108"/>
      <c r="I1336" s="108"/>
      <c r="J1336" s="108"/>
      <c r="K1336" s="108"/>
      <c r="L1336" s="293"/>
      <c r="M1336" s="290"/>
    </row>
    <row r="1337" spans="1:13" x14ac:dyDescent="0.2">
      <c r="A1337" s="257"/>
      <c r="B1337" s="289"/>
      <c r="C1337" s="57"/>
      <c r="D1337" s="108"/>
      <c r="E1337" s="108"/>
      <c r="F1337" s="108"/>
      <c r="G1337" s="108"/>
      <c r="H1337" s="108"/>
      <c r="I1337" s="108"/>
      <c r="J1337" s="108"/>
      <c r="K1337" s="108"/>
      <c r="L1337" s="293"/>
      <c r="M1337" s="290"/>
    </row>
    <row r="1338" spans="1:13" x14ac:dyDescent="0.2">
      <c r="A1338" s="257"/>
      <c r="B1338" s="289"/>
      <c r="C1338" s="57"/>
      <c r="D1338" s="108"/>
      <c r="E1338" s="108"/>
      <c r="F1338" s="108"/>
      <c r="G1338" s="108"/>
      <c r="H1338" s="108"/>
      <c r="I1338" s="108"/>
      <c r="J1338" s="108"/>
      <c r="K1338" s="108"/>
      <c r="L1338" s="293"/>
      <c r="M1338" s="290"/>
    </row>
    <row r="1339" spans="1:13" x14ac:dyDescent="0.2">
      <c r="A1339" s="257"/>
      <c r="B1339" s="289"/>
      <c r="C1339" s="57"/>
      <c r="D1339" s="108"/>
      <c r="E1339" s="108"/>
      <c r="F1339" s="108"/>
      <c r="G1339" s="108"/>
      <c r="H1339" s="108"/>
      <c r="I1339" s="108"/>
      <c r="J1339" s="108"/>
      <c r="K1339" s="108"/>
      <c r="L1339" s="293"/>
      <c r="M1339" s="290"/>
    </row>
    <row r="1340" spans="1:13" x14ac:dyDescent="0.2">
      <c r="A1340" s="257"/>
      <c r="B1340" s="289"/>
      <c r="C1340" s="57"/>
      <c r="D1340" s="108"/>
      <c r="E1340" s="108"/>
      <c r="F1340" s="108"/>
      <c r="G1340" s="108"/>
      <c r="H1340" s="108"/>
      <c r="I1340" s="108"/>
      <c r="J1340" s="108"/>
      <c r="K1340" s="108"/>
      <c r="L1340" s="293"/>
      <c r="M1340" s="290"/>
    </row>
    <row r="1341" spans="1:13" x14ac:dyDescent="0.2">
      <c r="A1341" s="257"/>
      <c r="B1341" s="289"/>
      <c r="C1341" s="57"/>
      <c r="D1341" s="108"/>
      <c r="E1341" s="108"/>
      <c r="F1341" s="108"/>
      <c r="G1341" s="108"/>
      <c r="H1341" s="108"/>
      <c r="I1341" s="108"/>
      <c r="J1341" s="108"/>
      <c r="K1341" s="108"/>
      <c r="L1341" s="293"/>
      <c r="M1341" s="290"/>
    </row>
    <row r="1342" spans="1:13" x14ac:dyDescent="0.2">
      <c r="A1342" s="257"/>
      <c r="B1342" s="289"/>
      <c r="C1342" s="57"/>
      <c r="D1342" s="108"/>
      <c r="E1342" s="108"/>
      <c r="F1342" s="108"/>
      <c r="G1342" s="108"/>
      <c r="H1342" s="108"/>
      <c r="I1342" s="108"/>
      <c r="J1342" s="108"/>
      <c r="K1342" s="108"/>
      <c r="L1342" s="293"/>
      <c r="M1342" s="290"/>
    </row>
    <row r="1343" spans="1:13" x14ac:dyDescent="0.2">
      <c r="A1343" s="257"/>
      <c r="B1343" s="289"/>
      <c r="C1343" s="57"/>
      <c r="D1343" s="108"/>
      <c r="E1343" s="108"/>
      <c r="F1343" s="108"/>
      <c r="G1343" s="108"/>
      <c r="H1343" s="108"/>
      <c r="I1343" s="108"/>
      <c r="J1343" s="108"/>
      <c r="K1343" s="108"/>
      <c r="L1343" s="293"/>
      <c r="M1343" s="290"/>
    </row>
    <row r="1344" spans="1:13" x14ac:dyDescent="0.2">
      <c r="A1344" s="257"/>
      <c r="B1344" s="289"/>
      <c r="C1344" s="57"/>
      <c r="D1344" s="108"/>
      <c r="E1344" s="108"/>
      <c r="F1344" s="108"/>
      <c r="G1344" s="108"/>
      <c r="H1344" s="108"/>
      <c r="I1344" s="108"/>
      <c r="J1344" s="108"/>
      <c r="K1344" s="108"/>
      <c r="L1344" s="293"/>
      <c r="M1344" s="290"/>
    </row>
    <row r="1345" spans="1:13" x14ac:dyDescent="0.2">
      <c r="A1345" s="257"/>
      <c r="B1345" s="289"/>
      <c r="C1345" s="57"/>
      <c r="D1345" s="108"/>
      <c r="E1345" s="108"/>
      <c r="F1345" s="108"/>
      <c r="G1345" s="108"/>
      <c r="H1345" s="108"/>
      <c r="I1345" s="108"/>
      <c r="J1345" s="108"/>
      <c r="K1345" s="108"/>
      <c r="L1345" s="293"/>
      <c r="M1345" s="290"/>
    </row>
    <row r="1346" spans="1:13" x14ac:dyDescent="0.2">
      <c r="A1346" s="257"/>
      <c r="B1346" s="289"/>
      <c r="C1346" s="57"/>
      <c r="D1346" s="108"/>
      <c r="E1346" s="108"/>
      <c r="F1346" s="108"/>
      <c r="G1346" s="108"/>
      <c r="H1346" s="108"/>
      <c r="I1346" s="108"/>
      <c r="J1346" s="108"/>
      <c r="K1346" s="108"/>
      <c r="L1346" s="293"/>
      <c r="M1346" s="290"/>
    </row>
    <row r="1347" spans="1:13" x14ac:dyDescent="0.2">
      <c r="A1347" s="257"/>
      <c r="B1347" s="289"/>
      <c r="C1347" s="57"/>
      <c r="D1347" s="108"/>
      <c r="E1347" s="108"/>
      <c r="F1347" s="108"/>
      <c r="G1347" s="108"/>
      <c r="H1347" s="108"/>
      <c r="I1347" s="108"/>
      <c r="J1347" s="108"/>
      <c r="K1347" s="108"/>
      <c r="L1347" s="293"/>
      <c r="M1347" s="290"/>
    </row>
    <row r="1348" spans="1:13" x14ac:dyDescent="0.2">
      <c r="A1348" s="257"/>
      <c r="B1348" s="289"/>
      <c r="C1348" s="57"/>
      <c r="D1348" s="108"/>
      <c r="E1348" s="108"/>
      <c r="F1348" s="108"/>
      <c r="G1348" s="108"/>
      <c r="H1348" s="108"/>
      <c r="I1348" s="108"/>
      <c r="J1348" s="108"/>
      <c r="K1348" s="108"/>
      <c r="L1348" s="293"/>
      <c r="M1348" s="290"/>
    </row>
    <row r="1349" spans="1:13" x14ac:dyDescent="0.2">
      <c r="A1349" s="257"/>
      <c r="B1349" s="289"/>
      <c r="C1349" s="57"/>
      <c r="D1349" s="108"/>
      <c r="E1349" s="108"/>
      <c r="F1349" s="108"/>
      <c r="G1349" s="108"/>
      <c r="H1349" s="108"/>
      <c r="I1349" s="108"/>
      <c r="J1349" s="108"/>
      <c r="K1349" s="108"/>
      <c r="L1349" s="293"/>
      <c r="M1349" s="290"/>
    </row>
    <row r="1350" spans="1:13" x14ac:dyDescent="0.2">
      <c r="A1350" s="257"/>
      <c r="B1350" s="289"/>
      <c r="C1350" s="57"/>
      <c r="D1350" s="108"/>
      <c r="E1350" s="108"/>
      <c r="F1350" s="108"/>
      <c r="G1350" s="108"/>
      <c r="H1350" s="108"/>
      <c r="I1350" s="108"/>
      <c r="J1350" s="108"/>
      <c r="K1350" s="108"/>
      <c r="L1350" s="293"/>
      <c r="M1350" s="290"/>
    </row>
    <row r="1351" spans="1:13" x14ac:dyDescent="0.2">
      <c r="A1351" s="257"/>
      <c r="B1351" s="289"/>
      <c r="C1351" s="57"/>
      <c r="D1351" s="108"/>
      <c r="E1351" s="108"/>
      <c r="F1351" s="108"/>
      <c r="G1351" s="108"/>
      <c r="H1351" s="108"/>
      <c r="I1351" s="108"/>
      <c r="J1351" s="108"/>
      <c r="K1351" s="108"/>
      <c r="L1351" s="293"/>
      <c r="M1351" s="290"/>
    </row>
    <row r="1352" spans="1:13" x14ac:dyDescent="0.2">
      <c r="A1352" s="257"/>
      <c r="B1352" s="289"/>
      <c r="C1352" s="57"/>
      <c r="D1352" s="108"/>
      <c r="E1352" s="108"/>
      <c r="F1352" s="108"/>
      <c r="G1352" s="108"/>
      <c r="H1352" s="108"/>
      <c r="I1352" s="108"/>
      <c r="J1352" s="108"/>
      <c r="K1352" s="108"/>
      <c r="L1352" s="293"/>
      <c r="M1352" s="290"/>
    </row>
    <row r="1353" spans="1:13" x14ac:dyDescent="0.2">
      <c r="A1353" s="257"/>
      <c r="B1353" s="289"/>
      <c r="C1353" s="57"/>
      <c r="D1353" s="108"/>
      <c r="E1353" s="108"/>
      <c r="F1353" s="108"/>
      <c r="G1353" s="108"/>
      <c r="H1353" s="108"/>
      <c r="I1353" s="108"/>
      <c r="J1353" s="108"/>
      <c r="K1353" s="108"/>
      <c r="L1353" s="293"/>
      <c r="M1353" s="290"/>
    </row>
    <row r="1354" spans="1:13" x14ac:dyDescent="0.2">
      <c r="A1354" s="257"/>
      <c r="B1354" s="289"/>
      <c r="C1354" s="57"/>
      <c r="D1354" s="108"/>
      <c r="E1354" s="108"/>
      <c r="F1354" s="108"/>
      <c r="G1354" s="108"/>
      <c r="H1354" s="108"/>
      <c r="I1354" s="108"/>
      <c r="J1354" s="108"/>
      <c r="K1354" s="108"/>
      <c r="L1354" s="293"/>
      <c r="M1354" s="290"/>
    </row>
    <row r="1355" spans="1:13" x14ac:dyDescent="0.2">
      <c r="A1355" s="257"/>
      <c r="B1355" s="289"/>
      <c r="C1355" s="57"/>
      <c r="D1355" s="108"/>
      <c r="E1355" s="108"/>
      <c r="F1355" s="108"/>
      <c r="G1355" s="108"/>
      <c r="H1355" s="108"/>
      <c r="I1355" s="108"/>
      <c r="J1355" s="108"/>
      <c r="K1355" s="108"/>
      <c r="L1355" s="293"/>
      <c r="M1355" s="290"/>
    </row>
    <row r="1356" spans="1:13" x14ac:dyDescent="0.2">
      <c r="A1356" s="257"/>
      <c r="B1356" s="289"/>
      <c r="C1356" s="57"/>
      <c r="D1356" s="108"/>
      <c r="E1356" s="108"/>
      <c r="F1356" s="108"/>
      <c r="G1356" s="108"/>
      <c r="H1356" s="108"/>
      <c r="I1356" s="108"/>
      <c r="J1356" s="108"/>
      <c r="K1356" s="108"/>
      <c r="L1356" s="293"/>
      <c r="M1356" s="290"/>
    </row>
    <row r="1357" spans="1:13" x14ac:dyDescent="0.2">
      <c r="A1357" s="257"/>
      <c r="B1357" s="289"/>
      <c r="C1357" s="57"/>
      <c r="D1357" s="108"/>
      <c r="E1357" s="108"/>
      <c r="F1357" s="108"/>
      <c r="G1357" s="108"/>
      <c r="H1357" s="108"/>
      <c r="I1357" s="108"/>
      <c r="J1357" s="108"/>
      <c r="K1357" s="108"/>
      <c r="L1357" s="293"/>
      <c r="M1357" s="290"/>
    </row>
    <row r="1358" spans="1:13" x14ac:dyDescent="0.2">
      <c r="A1358" s="257"/>
      <c r="B1358" s="289"/>
      <c r="C1358" s="57"/>
      <c r="D1358" s="108"/>
      <c r="E1358" s="108"/>
      <c r="F1358" s="108"/>
      <c r="G1358" s="108"/>
      <c r="H1358" s="108"/>
      <c r="I1358" s="108"/>
      <c r="J1358" s="108"/>
      <c r="K1358" s="108"/>
      <c r="L1358" s="293"/>
      <c r="M1358" s="290"/>
    </row>
    <row r="1359" spans="1:13" x14ac:dyDescent="0.2">
      <c r="A1359" s="257"/>
      <c r="B1359" s="289"/>
      <c r="C1359" s="57"/>
      <c r="D1359" s="108"/>
      <c r="E1359" s="108"/>
      <c r="F1359" s="108"/>
      <c r="G1359" s="108"/>
      <c r="H1359" s="108"/>
      <c r="I1359" s="108"/>
      <c r="J1359" s="108"/>
      <c r="K1359" s="108"/>
      <c r="L1359" s="293"/>
      <c r="M1359" s="290"/>
    </row>
    <row r="1360" spans="1:13" x14ac:dyDescent="0.2">
      <c r="A1360" s="257"/>
      <c r="B1360" s="289"/>
      <c r="C1360" s="57"/>
      <c r="D1360" s="108"/>
      <c r="E1360" s="108"/>
      <c r="F1360" s="108"/>
      <c r="G1360" s="108"/>
      <c r="H1360" s="108"/>
      <c r="I1360" s="108"/>
      <c r="J1360" s="108"/>
      <c r="K1360" s="108"/>
      <c r="L1360" s="293"/>
      <c r="M1360" s="290"/>
    </row>
    <row r="1361" spans="1:13" x14ac:dyDescent="0.2">
      <c r="A1361" s="257"/>
      <c r="B1361" s="289"/>
      <c r="C1361" s="57"/>
      <c r="D1361" s="108"/>
      <c r="E1361" s="108"/>
      <c r="F1361" s="108"/>
      <c r="G1361" s="108"/>
      <c r="H1361" s="108"/>
      <c r="I1361" s="108"/>
      <c r="J1361" s="108"/>
      <c r="K1361" s="108"/>
      <c r="L1361" s="293"/>
      <c r="M1361" s="290"/>
    </row>
    <row r="1362" spans="1:13" x14ac:dyDescent="0.2">
      <c r="A1362" s="257"/>
      <c r="B1362" s="289"/>
      <c r="C1362" s="57"/>
      <c r="D1362" s="108"/>
      <c r="E1362" s="108"/>
      <c r="F1362" s="108"/>
      <c r="G1362" s="108"/>
      <c r="H1362" s="108"/>
      <c r="I1362" s="108"/>
      <c r="J1362" s="108"/>
      <c r="K1362" s="108"/>
      <c r="L1362" s="293"/>
      <c r="M1362" s="290"/>
    </row>
    <row r="1363" spans="1:13" x14ac:dyDescent="0.2">
      <c r="A1363" s="257"/>
      <c r="B1363" s="289"/>
      <c r="C1363" s="57"/>
      <c r="D1363" s="108"/>
      <c r="E1363" s="108"/>
      <c r="F1363" s="108"/>
      <c r="G1363" s="108"/>
      <c r="H1363" s="108"/>
      <c r="I1363" s="108"/>
      <c r="J1363" s="108"/>
      <c r="K1363" s="108"/>
      <c r="L1363" s="293"/>
      <c r="M1363" s="290"/>
    </row>
    <row r="1364" spans="1:13" x14ac:dyDescent="0.2">
      <c r="A1364" s="257"/>
      <c r="B1364" s="289"/>
      <c r="C1364" s="57"/>
      <c r="D1364" s="108"/>
      <c r="E1364" s="108"/>
      <c r="F1364" s="108"/>
      <c r="G1364" s="108"/>
      <c r="H1364" s="108"/>
      <c r="I1364" s="108"/>
      <c r="J1364" s="108"/>
      <c r="K1364" s="108"/>
      <c r="L1364" s="293"/>
      <c r="M1364" s="290"/>
    </row>
    <row r="1365" spans="1:13" x14ac:dyDescent="0.2">
      <c r="A1365" s="257"/>
      <c r="B1365" s="289"/>
      <c r="C1365" s="57"/>
      <c r="D1365" s="108"/>
      <c r="E1365" s="108"/>
      <c r="F1365" s="108"/>
      <c r="G1365" s="108"/>
      <c r="H1365" s="108"/>
      <c r="I1365" s="108"/>
      <c r="J1365" s="108"/>
      <c r="K1365" s="108"/>
      <c r="L1365" s="293"/>
      <c r="M1365" s="290"/>
    </row>
    <row r="1366" spans="1:13" x14ac:dyDescent="0.2">
      <c r="A1366" s="257"/>
      <c r="B1366" s="289"/>
      <c r="C1366" s="57"/>
      <c r="D1366" s="108"/>
      <c r="E1366" s="108"/>
      <c r="F1366" s="108"/>
      <c r="G1366" s="108"/>
      <c r="H1366" s="108"/>
      <c r="I1366" s="108"/>
      <c r="J1366" s="108"/>
      <c r="K1366" s="108"/>
      <c r="L1366" s="293"/>
      <c r="M1366" s="290"/>
    </row>
    <row r="1367" spans="1:13" x14ac:dyDescent="0.2">
      <c r="A1367" s="257"/>
      <c r="B1367" s="289"/>
      <c r="C1367" s="57"/>
      <c r="D1367" s="108"/>
      <c r="E1367" s="108"/>
      <c r="F1367" s="108"/>
      <c r="G1367" s="108"/>
      <c r="H1367" s="108"/>
      <c r="I1367" s="108"/>
      <c r="J1367" s="108"/>
      <c r="K1367" s="108"/>
      <c r="L1367" s="293"/>
      <c r="M1367" s="290"/>
    </row>
    <row r="1368" spans="1:13" x14ac:dyDescent="0.2">
      <c r="A1368" s="257"/>
      <c r="B1368" s="289"/>
      <c r="C1368" s="57"/>
      <c r="D1368" s="108"/>
      <c r="E1368" s="108"/>
      <c r="F1368" s="108"/>
      <c r="G1368" s="108"/>
      <c r="H1368" s="108"/>
      <c r="I1368" s="108"/>
      <c r="J1368" s="108"/>
      <c r="K1368" s="108"/>
      <c r="L1368" s="293"/>
      <c r="M1368" s="290"/>
    </row>
    <row r="1369" spans="1:13" x14ac:dyDescent="0.2">
      <c r="A1369" s="257"/>
      <c r="B1369" s="289"/>
      <c r="C1369" s="57"/>
      <c r="D1369" s="108"/>
      <c r="E1369" s="108"/>
      <c r="F1369" s="108"/>
      <c r="G1369" s="108"/>
      <c r="H1369" s="108"/>
      <c r="I1369" s="108"/>
      <c r="J1369" s="108"/>
      <c r="K1369" s="108"/>
      <c r="L1369" s="293"/>
      <c r="M1369" s="290"/>
    </row>
    <row r="1370" spans="1:13" x14ac:dyDescent="0.2">
      <c r="A1370" s="257"/>
      <c r="B1370" s="289"/>
      <c r="C1370" s="57"/>
      <c r="D1370" s="108"/>
      <c r="E1370" s="108"/>
      <c r="F1370" s="108"/>
      <c r="G1370" s="108"/>
      <c r="H1370" s="108"/>
      <c r="I1370" s="108"/>
      <c r="J1370" s="108"/>
      <c r="K1370" s="108"/>
      <c r="L1370" s="293"/>
      <c r="M1370" s="290"/>
    </row>
    <row r="1371" spans="1:13" x14ac:dyDescent="0.2">
      <c r="A1371" s="257"/>
      <c r="B1371" s="289"/>
      <c r="C1371" s="57"/>
      <c r="D1371" s="108"/>
      <c r="E1371" s="108"/>
      <c r="F1371" s="108"/>
      <c r="G1371" s="108"/>
      <c r="H1371" s="108"/>
      <c r="I1371" s="108"/>
      <c r="J1371" s="108"/>
      <c r="K1371" s="108"/>
      <c r="L1371" s="293"/>
      <c r="M1371" s="290"/>
    </row>
    <row r="1372" spans="1:13" x14ac:dyDescent="0.2">
      <c r="A1372" s="257"/>
      <c r="B1372" s="289"/>
      <c r="C1372" s="57"/>
      <c r="D1372" s="108"/>
      <c r="E1372" s="108"/>
      <c r="F1372" s="108"/>
      <c r="G1372" s="108"/>
      <c r="H1372" s="108"/>
      <c r="I1372" s="108"/>
      <c r="J1372" s="108"/>
      <c r="K1372" s="108"/>
      <c r="L1372" s="293"/>
      <c r="M1372" s="290"/>
    </row>
    <row r="1373" spans="1:13" x14ac:dyDescent="0.2">
      <c r="A1373" s="257"/>
      <c r="B1373" s="289"/>
      <c r="C1373" s="57"/>
      <c r="D1373" s="108"/>
      <c r="E1373" s="108"/>
      <c r="F1373" s="108"/>
      <c r="G1373" s="108"/>
      <c r="H1373" s="108"/>
      <c r="I1373" s="108"/>
      <c r="J1373" s="108"/>
      <c r="K1373" s="108"/>
      <c r="L1373" s="293"/>
      <c r="M1373" s="290"/>
    </row>
    <row r="1374" spans="1:13" x14ac:dyDescent="0.2">
      <c r="A1374" s="257"/>
      <c r="B1374" s="289"/>
      <c r="C1374" s="57"/>
      <c r="D1374" s="108"/>
      <c r="E1374" s="108"/>
      <c r="F1374" s="108"/>
      <c r="G1374" s="108"/>
      <c r="H1374" s="108"/>
      <c r="I1374" s="108"/>
      <c r="J1374" s="108"/>
      <c r="K1374" s="108"/>
      <c r="L1374" s="293"/>
      <c r="M1374" s="290"/>
    </row>
    <row r="1375" spans="1:13" x14ac:dyDescent="0.2">
      <c r="A1375" s="257"/>
      <c r="B1375" s="289"/>
      <c r="C1375" s="57"/>
      <c r="D1375" s="108"/>
      <c r="E1375" s="108"/>
      <c r="F1375" s="108"/>
      <c r="G1375" s="108"/>
      <c r="H1375" s="108"/>
      <c r="I1375" s="108"/>
      <c r="J1375" s="108"/>
      <c r="K1375" s="108"/>
      <c r="L1375" s="293"/>
      <c r="M1375" s="290"/>
    </row>
    <row r="1376" spans="1:13" x14ac:dyDescent="0.2">
      <c r="A1376" s="257"/>
      <c r="B1376" s="289"/>
      <c r="C1376" s="57"/>
      <c r="D1376" s="108"/>
      <c r="E1376" s="108"/>
      <c r="F1376" s="108"/>
      <c r="G1376" s="108"/>
      <c r="H1376" s="108"/>
      <c r="I1376" s="108"/>
      <c r="J1376" s="108"/>
      <c r="K1376" s="108"/>
      <c r="L1376" s="293"/>
      <c r="M1376" s="290"/>
    </row>
    <row r="1377" spans="1:13" x14ac:dyDescent="0.2">
      <c r="A1377" s="257"/>
      <c r="B1377" s="289"/>
      <c r="C1377" s="57"/>
      <c r="D1377" s="108"/>
      <c r="E1377" s="108"/>
      <c r="F1377" s="108"/>
      <c r="G1377" s="108"/>
      <c r="H1377" s="108"/>
      <c r="I1377" s="108"/>
      <c r="J1377" s="108"/>
      <c r="K1377" s="108"/>
      <c r="L1377" s="293"/>
      <c r="M1377" s="290"/>
    </row>
    <row r="1378" spans="1:13" x14ac:dyDescent="0.2">
      <c r="A1378" s="257"/>
      <c r="B1378" s="289"/>
      <c r="C1378" s="57"/>
      <c r="D1378" s="108"/>
      <c r="E1378" s="108"/>
      <c r="F1378" s="108"/>
      <c r="G1378" s="108"/>
      <c r="H1378" s="108"/>
      <c r="I1378" s="108"/>
      <c r="J1378" s="108"/>
      <c r="K1378" s="108"/>
      <c r="L1378" s="293"/>
      <c r="M1378" s="290"/>
    </row>
    <row r="1379" spans="1:13" x14ac:dyDescent="0.2">
      <c r="A1379" s="257"/>
      <c r="B1379" s="289"/>
      <c r="C1379" s="57"/>
      <c r="D1379" s="108"/>
      <c r="E1379" s="108"/>
      <c r="F1379" s="108"/>
      <c r="G1379" s="108"/>
      <c r="H1379" s="108"/>
      <c r="I1379" s="108"/>
      <c r="J1379" s="108"/>
      <c r="K1379" s="108"/>
      <c r="L1379" s="293"/>
      <c r="M1379" s="290"/>
    </row>
    <row r="1380" spans="1:13" x14ac:dyDescent="0.2">
      <c r="A1380" s="257"/>
      <c r="B1380" s="289"/>
      <c r="C1380" s="57"/>
      <c r="D1380" s="108"/>
      <c r="E1380" s="108"/>
      <c r="F1380" s="108"/>
      <c r="G1380" s="108"/>
      <c r="H1380" s="108"/>
      <c r="I1380" s="108"/>
      <c r="J1380" s="108"/>
      <c r="K1380" s="108"/>
      <c r="L1380" s="293"/>
      <c r="M1380" s="290"/>
    </row>
    <row r="1381" spans="1:13" x14ac:dyDescent="0.2">
      <c r="A1381" s="257"/>
      <c r="B1381" s="289"/>
      <c r="C1381" s="57"/>
      <c r="D1381" s="108"/>
      <c r="E1381" s="108"/>
      <c r="F1381" s="108"/>
      <c r="G1381" s="108"/>
      <c r="H1381" s="108"/>
      <c r="I1381" s="108"/>
      <c r="J1381" s="108"/>
      <c r="K1381" s="108"/>
      <c r="L1381" s="293"/>
      <c r="M1381" s="290"/>
    </row>
    <row r="1382" spans="1:13" x14ac:dyDescent="0.2">
      <c r="A1382" s="257"/>
      <c r="B1382" s="289"/>
      <c r="C1382" s="57"/>
      <c r="D1382" s="108"/>
      <c r="E1382" s="108"/>
      <c r="F1382" s="108"/>
      <c r="G1382" s="108"/>
      <c r="H1382" s="108"/>
      <c r="I1382" s="108"/>
      <c r="J1382" s="108"/>
      <c r="K1382" s="108"/>
      <c r="L1382" s="293"/>
      <c r="M1382" s="290"/>
    </row>
    <row r="1383" spans="1:13" x14ac:dyDescent="0.2">
      <c r="A1383" s="257"/>
      <c r="B1383" s="289"/>
      <c r="C1383" s="57"/>
      <c r="D1383" s="108"/>
      <c r="E1383" s="108"/>
      <c r="F1383" s="108"/>
      <c r="G1383" s="108"/>
      <c r="H1383" s="108"/>
      <c r="I1383" s="108"/>
      <c r="J1383" s="108"/>
      <c r="K1383" s="108"/>
      <c r="L1383" s="293"/>
      <c r="M1383" s="290"/>
    </row>
    <row r="1384" spans="1:13" x14ac:dyDescent="0.2">
      <c r="A1384" s="257"/>
      <c r="B1384" s="289"/>
      <c r="C1384" s="57"/>
      <c r="D1384" s="108"/>
      <c r="E1384" s="108"/>
      <c r="F1384" s="108"/>
      <c r="G1384" s="108"/>
      <c r="H1384" s="108"/>
      <c r="I1384" s="108"/>
      <c r="J1384" s="108"/>
      <c r="K1384" s="108"/>
      <c r="L1384" s="293"/>
      <c r="M1384" s="290"/>
    </row>
    <row r="1385" spans="1:13" x14ac:dyDescent="0.2">
      <c r="A1385" s="257"/>
      <c r="B1385" s="289"/>
      <c r="C1385" s="57"/>
      <c r="D1385" s="108"/>
      <c r="E1385" s="108"/>
      <c r="F1385" s="108"/>
      <c r="G1385" s="108"/>
      <c r="H1385" s="108"/>
      <c r="I1385" s="108"/>
      <c r="J1385" s="108"/>
      <c r="K1385" s="108"/>
      <c r="L1385" s="293"/>
      <c r="M1385" s="290"/>
    </row>
    <row r="1386" spans="1:13" x14ac:dyDescent="0.2">
      <c r="A1386" s="257"/>
      <c r="B1386" s="289"/>
      <c r="C1386" s="57"/>
      <c r="D1386" s="108"/>
      <c r="E1386" s="108"/>
      <c r="F1386" s="108"/>
      <c r="G1386" s="108"/>
      <c r="H1386" s="108"/>
      <c r="I1386" s="108"/>
      <c r="J1386" s="108"/>
      <c r="K1386" s="108"/>
      <c r="L1386" s="293"/>
      <c r="M1386" s="290"/>
    </row>
    <row r="1387" spans="1:13" x14ac:dyDescent="0.2">
      <c r="A1387" s="257"/>
      <c r="B1387" s="289"/>
      <c r="C1387" s="57"/>
      <c r="D1387" s="108"/>
      <c r="E1387" s="108"/>
      <c r="F1387" s="108"/>
      <c r="G1387" s="108"/>
      <c r="H1387" s="108"/>
      <c r="I1387" s="108"/>
      <c r="J1387" s="108"/>
      <c r="K1387" s="108"/>
      <c r="L1387" s="293"/>
      <c r="M1387" s="290"/>
    </row>
    <row r="1388" spans="1:13" x14ac:dyDescent="0.2">
      <c r="A1388" s="257"/>
      <c r="B1388" s="289"/>
      <c r="C1388" s="57"/>
      <c r="D1388" s="108"/>
      <c r="E1388" s="108"/>
      <c r="F1388" s="108"/>
      <c r="G1388" s="108"/>
      <c r="H1388" s="108"/>
      <c r="I1388" s="108"/>
      <c r="J1388" s="108"/>
      <c r="K1388" s="108"/>
      <c r="L1388" s="293"/>
      <c r="M1388" s="290"/>
    </row>
    <row r="1389" spans="1:13" x14ac:dyDescent="0.2">
      <c r="A1389" s="257"/>
      <c r="B1389" s="289"/>
      <c r="C1389" s="57"/>
      <c r="D1389" s="108"/>
      <c r="E1389" s="108"/>
      <c r="F1389" s="108"/>
      <c r="G1389" s="108"/>
      <c r="H1389" s="108"/>
      <c r="I1389" s="108"/>
      <c r="J1389" s="108"/>
      <c r="K1389" s="108"/>
      <c r="L1389" s="293"/>
      <c r="M1389" s="290"/>
    </row>
    <row r="1390" spans="1:13" x14ac:dyDescent="0.2">
      <c r="A1390" s="257"/>
      <c r="B1390" s="289"/>
      <c r="C1390" s="57"/>
      <c r="D1390" s="108"/>
      <c r="E1390" s="108"/>
      <c r="F1390" s="108"/>
      <c r="G1390" s="108"/>
      <c r="H1390" s="108"/>
      <c r="I1390" s="108"/>
      <c r="J1390" s="108"/>
      <c r="K1390" s="108"/>
      <c r="L1390" s="293"/>
      <c r="M1390" s="290"/>
    </row>
    <row r="1391" spans="1:13" x14ac:dyDescent="0.2">
      <c r="A1391" s="257"/>
      <c r="B1391" s="289"/>
      <c r="C1391" s="57"/>
      <c r="D1391" s="108"/>
      <c r="E1391" s="108"/>
      <c r="F1391" s="108"/>
      <c r="G1391" s="108"/>
      <c r="H1391" s="108"/>
      <c r="I1391" s="108"/>
      <c r="J1391" s="108"/>
      <c r="K1391" s="108"/>
      <c r="L1391" s="293"/>
      <c r="M1391" s="290"/>
    </row>
    <row r="1392" spans="1:13" x14ac:dyDescent="0.2">
      <c r="A1392" s="257"/>
      <c r="B1392" s="289"/>
      <c r="C1392" s="57"/>
      <c r="D1392" s="108"/>
      <c r="E1392" s="108"/>
      <c r="F1392" s="108"/>
      <c r="G1392" s="108"/>
      <c r="H1392" s="108"/>
      <c r="I1392" s="108"/>
      <c r="J1392" s="108"/>
      <c r="K1392" s="108"/>
      <c r="L1392" s="293"/>
      <c r="M1392" s="290"/>
    </row>
    <row r="1393" spans="1:13" x14ac:dyDescent="0.2">
      <c r="A1393" s="257"/>
      <c r="B1393" s="289"/>
      <c r="C1393" s="57"/>
      <c r="D1393" s="108"/>
      <c r="E1393" s="108"/>
      <c r="F1393" s="108"/>
      <c r="G1393" s="108"/>
      <c r="H1393" s="108"/>
      <c r="I1393" s="108"/>
      <c r="J1393" s="108"/>
      <c r="K1393" s="108"/>
      <c r="L1393" s="293"/>
      <c r="M1393" s="290"/>
    </row>
    <row r="1394" spans="1:13" x14ac:dyDescent="0.2">
      <c r="A1394" s="257"/>
      <c r="B1394" s="289"/>
      <c r="C1394" s="57"/>
      <c r="D1394" s="108"/>
      <c r="E1394" s="108"/>
      <c r="F1394" s="108"/>
      <c r="G1394" s="108"/>
      <c r="H1394" s="108"/>
      <c r="I1394" s="108"/>
      <c r="J1394" s="108"/>
      <c r="K1394" s="108"/>
      <c r="L1394" s="293"/>
      <c r="M1394" s="290"/>
    </row>
    <row r="1395" spans="1:13" x14ac:dyDescent="0.2">
      <c r="A1395" s="257"/>
      <c r="B1395" s="289"/>
      <c r="C1395" s="57"/>
      <c r="D1395" s="108"/>
      <c r="E1395" s="108"/>
      <c r="F1395" s="108"/>
      <c r="G1395" s="108"/>
      <c r="H1395" s="108"/>
      <c r="I1395" s="108"/>
      <c r="J1395" s="108"/>
      <c r="K1395" s="108"/>
      <c r="L1395" s="293"/>
      <c r="M1395" s="290"/>
    </row>
    <row r="1396" spans="1:13" x14ac:dyDescent="0.2">
      <c r="A1396" s="257"/>
      <c r="B1396" s="289"/>
      <c r="C1396" s="57"/>
      <c r="D1396" s="108"/>
      <c r="E1396" s="108"/>
      <c r="F1396" s="108"/>
      <c r="G1396" s="108"/>
      <c r="H1396" s="108"/>
      <c r="I1396" s="108"/>
      <c r="J1396" s="108"/>
      <c r="K1396" s="108"/>
      <c r="L1396" s="293"/>
      <c r="M1396" s="290"/>
    </row>
    <row r="1397" spans="1:13" x14ac:dyDescent="0.2">
      <c r="A1397" s="257"/>
      <c r="B1397" s="289"/>
      <c r="C1397" s="57"/>
      <c r="D1397" s="108"/>
      <c r="E1397" s="108"/>
      <c r="F1397" s="108"/>
      <c r="G1397" s="108"/>
      <c r="H1397" s="108"/>
      <c r="I1397" s="108"/>
      <c r="J1397" s="108"/>
      <c r="K1397" s="108"/>
      <c r="L1397" s="293"/>
      <c r="M1397" s="290"/>
    </row>
    <row r="1398" spans="1:13" x14ac:dyDescent="0.2">
      <c r="A1398" s="257"/>
      <c r="B1398" s="289"/>
      <c r="C1398" s="57"/>
      <c r="D1398" s="108"/>
      <c r="E1398" s="108"/>
      <c r="F1398" s="108"/>
      <c r="G1398" s="108"/>
      <c r="H1398" s="108"/>
      <c r="I1398" s="108"/>
      <c r="J1398" s="108"/>
      <c r="K1398" s="108"/>
      <c r="L1398" s="293"/>
      <c r="M1398" s="290"/>
    </row>
    <row r="1399" spans="1:13" x14ac:dyDescent="0.2">
      <c r="A1399" s="257"/>
      <c r="B1399" s="289"/>
      <c r="C1399" s="57"/>
      <c r="D1399" s="108"/>
      <c r="E1399" s="108"/>
      <c r="F1399" s="108"/>
      <c r="G1399" s="108"/>
      <c r="H1399" s="108"/>
      <c r="I1399" s="108"/>
      <c r="J1399" s="108"/>
      <c r="K1399" s="108"/>
      <c r="L1399" s="293"/>
      <c r="M1399" s="290"/>
    </row>
    <row r="1400" spans="1:13" x14ac:dyDescent="0.2">
      <c r="A1400" s="257"/>
      <c r="B1400" s="289"/>
      <c r="C1400" s="57"/>
      <c r="D1400" s="108"/>
      <c r="E1400" s="108"/>
      <c r="F1400" s="108"/>
      <c r="G1400" s="108"/>
      <c r="H1400" s="108"/>
      <c r="I1400" s="108"/>
      <c r="J1400" s="108"/>
      <c r="K1400" s="108"/>
      <c r="L1400" s="293"/>
      <c r="M1400" s="290"/>
    </row>
    <row r="1401" spans="1:13" x14ac:dyDescent="0.2">
      <c r="A1401" s="257"/>
      <c r="B1401" s="289"/>
      <c r="C1401" s="57"/>
      <c r="D1401" s="108"/>
      <c r="E1401" s="108"/>
      <c r="F1401" s="108"/>
      <c r="G1401" s="108"/>
      <c r="H1401" s="108"/>
      <c r="I1401" s="108"/>
      <c r="J1401" s="108"/>
      <c r="K1401" s="108"/>
      <c r="L1401" s="293"/>
      <c r="M1401" s="290"/>
    </row>
    <row r="1402" spans="1:13" x14ac:dyDescent="0.2">
      <c r="A1402" s="257"/>
      <c r="B1402" s="289"/>
      <c r="C1402" s="57"/>
      <c r="D1402" s="108"/>
      <c r="E1402" s="108"/>
      <c r="F1402" s="108"/>
      <c r="G1402" s="108"/>
      <c r="H1402" s="108"/>
      <c r="I1402" s="108"/>
      <c r="J1402" s="108"/>
      <c r="K1402" s="108"/>
      <c r="L1402" s="293"/>
      <c r="M1402" s="290"/>
    </row>
    <row r="1403" spans="1:13" x14ac:dyDescent="0.2">
      <c r="A1403" s="257"/>
      <c r="B1403" s="289"/>
      <c r="C1403" s="57"/>
      <c r="D1403" s="108"/>
      <c r="E1403" s="108"/>
      <c r="F1403" s="108"/>
      <c r="G1403" s="108"/>
      <c r="H1403" s="108"/>
      <c r="I1403" s="108"/>
      <c r="J1403" s="108"/>
      <c r="K1403" s="108"/>
      <c r="L1403" s="293"/>
      <c r="M1403" s="290"/>
    </row>
    <row r="1404" spans="1:13" x14ac:dyDescent="0.2">
      <c r="A1404" s="257"/>
      <c r="B1404" s="289"/>
      <c r="C1404" s="57"/>
      <c r="D1404" s="108"/>
      <c r="E1404" s="108"/>
      <c r="F1404" s="108"/>
      <c r="G1404" s="108"/>
      <c r="H1404" s="108"/>
      <c r="I1404" s="108"/>
      <c r="J1404" s="108"/>
      <c r="K1404" s="108"/>
      <c r="L1404" s="293"/>
      <c r="M1404" s="290"/>
    </row>
    <row r="1405" spans="1:13" x14ac:dyDescent="0.2">
      <c r="A1405" s="257"/>
      <c r="B1405" s="289"/>
      <c r="C1405" s="57"/>
      <c r="D1405" s="108"/>
      <c r="E1405" s="108"/>
      <c r="F1405" s="108"/>
      <c r="G1405" s="108"/>
      <c r="H1405" s="108"/>
      <c r="I1405" s="108"/>
      <c r="J1405" s="108"/>
      <c r="K1405" s="108"/>
      <c r="L1405" s="293"/>
      <c r="M1405" s="290"/>
    </row>
    <row r="1406" spans="1:13" x14ac:dyDescent="0.2">
      <c r="A1406" s="257"/>
      <c r="B1406" s="289"/>
      <c r="C1406" s="57"/>
      <c r="D1406" s="108"/>
      <c r="E1406" s="108"/>
      <c r="F1406" s="108"/>
      <c r="G1406" s="108"/>
      <c r="H1406" s="108"/>
      <c r="I1406" s="108"/>
      <c r="J1406" s="108"/>
      <c r="K1406" s="108"/>
      <c r="L1406" s="293"/>
      <c r="M1406" s="290"/>
    </row>
    <row r="1407" spans="1:13" x14ac:dyDescent="0.2">
      <c r="A1407" s="257"/>
      <c r="B1407" s="289"/>
      <c r="C1407" s="57"/>
      <c r="D1407" s="108"/>
      <c r="E1407" s="108"/>
      <c r="F1407" s="108"/>
      <c r="G1407" s="108"/>
      <c r="H1407" s="108"/>
      <c r="I1407" s="108"/>
      <c r="J1407" s="108"/>
      <c r="K1407" s="108"/>
      <c r="L1407" s="293"/>
      <c r="M1407" s="290"/>
    </row>
    <row r="1408" spans="1:13" x14ac:dyDescent="0.2">
      <c r="A1408" s="257"/>
      <c r="B1408" s="289"/>
      <c r="C1408" s="57"/>
      <c r="D1408" s="108"/>
      <c r="E1408" s="108"/>
      <c r="F1408" s="108"/>
      <c r="G1408" s="108"/>
      <c r="H1408" s="108"/>
      <c r="I1408" s="108"/>
      <c r="J1408" s="108"/>
      <c r="K1408" s="108"/>
      <c r="L1408" s="293"/>
      <c r="M1408" s="290"/>
    </row>
    <row r="1409" spans="1:13" x14ac:dyDescent="0.2">
      <c r="A1409" s="257"/>
      <c r="B1409" s="289"/>
      <c r="C1409" s="57"/>
      <c r="D1409" s="108"/>
      <c r="E1409" s="108"/>
      <c r="F1409" s="108"/>
      <c r="G1409" s="108"/>
      <c r="H1409" s="108"/>
      <c r="I1409" s="108"/>
      <c r="J1409" s="108"/>
      <c r="K1409" s="108"/>
      <c r="L1409" s="293"/>
      <c r="M1409" s="290"/>
    </row>
    <row r="1410" spans="1:13" x14ac:dyDescent="0.2">
      <c r="A1410" s="257"/>
      <c r="B1410" s="289"/>
      <c r="C1410" s="57"/>
      <c r="D1410" s="108"/>
      <c r="E1410" s="108"/>
      <c r="F1410" s="108"/>
      <c r="G1410" s="108"/>
      <c r="H1410" s="108"/>
      <c r="I1410" s="108"/>
      <c r="J1410" s="108"/>
      <c r="K1410" s="108"/>
      <c r="L1410" s="293"/>
      <c r="M1410" s="290"/>
    </row>
    <row r="1411" spans="1:13" x14ac:dyDescent="0.2">
      <c r="A1411" s="257"/>
      <c r="B1411" s="289"/>
      <c r="C1411" s="57"/>
      <c r="D1411" s="108"/>
      <c r="E1411" s="108"/>
      <c r="F1411" s="108"/>
      <c r="G1411" s="108"/>
      <c r="H1411" s="108"/>
      <c r="I1411" s="108"/>
      <c r="J1411" s="108"/>
      <c r="K1411" s="108"/>
      <c r="L1411" s="293"/>
      <c r="M1411" s="290"/>
    </row>
    <row r="1412" spans="1:13" x14ac:dyDescent="0.2">
      <c r="A1412" s="257"/>
      <c r="B1412" s="289"/>
      <c r="C1412" s="57"/>
      <c r="D1412" s="108"/>
      <c r="E1412" s="108"/>
      <c r="F1412" s="108"/>
      <c r="G1412" s="108"/>
      <c r="H1412" s="108"/>
      <c r="I1412" s="108"/>
      <c r="J1412" s="108"/>
      <c r="K1412" s="108"/>
      <c r="L1412" s="293"/>
      <c r="M1412" s="290"/>
    </row>
    <row r="1413" spans="1:13" x14ac:dyDescent="0.2">
      <c r="A1413" s="257"/>
      <c r="B1413" s="289"/>
      <c r="C1413" s="57"/>
      <c r="D1413" s="108"/>
      <c r="E1413" s="108"/>
      <c r="F1413" s="108"/>
      <c r="G1413" s="108"/>
      <c r="H1413" s="108"/>
      <c r="I1413" s="108"/>
      <c r="J1413" s="108"/>
      <c r="K1413" s="108"/>
      <c r="L1413" s="293"/>
      <c r="M1413" s="290"/>
    </row>
    <row r="1414" spans="1:13" x14ac:dyDescent="0.2">
      <c r="A1414" s="257"/>
      <c r="B1414" s="289"/>
      <c r="C1414" s="57"/>
      <c r="D1414" s="108"/>
      <c r="E1414" s="108"/>
      <c r="F1414" s="108"/>
      <c r="G1414" s="108"/>
      <c r="H1414" s="108"/>
      <c r="I1414" s="108"/>
      <c r="J1414" s="108"/>
      <c r="K1414" s="108"/>
      <c r="L1414" s="293"/>
      <c r="M1414" s="290"/>
    </row>
    <row r="1415" spans="1:13" x14ac:dyDescent="0.2">
      <c r="A1415" s="257"/>
      <c r="B1415" s="289"/>
      <c r="C1415" s="57"/>
      <c r="D1415" s="108"/>
      <c r="E1415" s="108"/>
      <c r="F1415" s="108"/>
      <c r="G1415" s="108"/>
      <c r="H1415" s="108"/>
      <c r="I1415" s="108"/>
      <c r="J1415" s="108"/>
      <c r="K1415" s="108"/>
      <c r="L1415" s="293"/>
      <c r="M1415" s="290"/>
    </row>
    <row r="1416" spans="1:13" x14ac:dyDescent="0.2">
      <c r="A1416" s="257"/>
      <c r="B1416" s="289"/>
      <c r="C1416" s="57"/>
      <c r="D1416" s="108"/>
      <c r="E1416" s="108"/>
      <c r="F1416" s="108"/>
      <c r="G1416" s="108"/>
      <c r="H1416" s="108"/>
      <c r="I1416" s="108"/>
      <c r="J1416" s="108"/>
      <c r="K1416" s="108"/>
      <c r="L1416" s="293"/>
      <c r="M1416" s="290"/>
    </row>
    <row r="1417" spans="1:13" x14ac:dyDescent="0.2">
      <c r="A1417" s="257"/>
      <c r="B1417" s="289"/>
      <c r="C1417" s="57"/>
      <c r="D1417" s="108"/>
      <c r="E1417" s="108"/>
      <c r="F1417" s="108"/>
      <c r="G1417" s="108"/>
      <c r="H1417" s="108"/>
      <c r="I1417" s="108"/>
      <c r="J1417" s="108"/>
      <c r="K1417" s="108"/>
      <c r="L1417" s="293"/>
      <c r="M1417" s="290"/>
    </row>
    <row r="1418" spans="1:13" x14ac:dyDescent="0.2">
      <c r="A1418" s="257"/>
      <c r="B1418" s="289"/>
      <c r="C1418" s="57"/>
      <c r="D1418" s="108"/>
      <c r="E1418" s="108"/>
      <c r="F1418" s="108"/>
      <c r="G1418" s="108"/>
      <c r="H1418" s="108"/>
      <c r="I1418" s="108"/>
      <c r="J1418" s="108"/>
      <c r="K1418" s="108"/>
      <c r="L1418" s="293"/>
      <c r="M1418" s="290"/>
    </row>
    <row r="1419" spans="1:13" x14ac:dyDescent="0.2">
      <c r="A1419" s="257"/>
      <c r="B1419" s="289"/>
      <c r="C1419" s="57"/>
      <c r="D1419" s="108"/>
      <c r="E1419" s="108"/>
      <c r="F1419" s="108"/>
      <c r="G1419" s="108"/>
      <c r="H1419" s="108"/>
      <c r="I1419" s="108"/>
      <c r="J1419" s="108"/>
      <c r="K1419" s="108"/>
      <c r="L1419" s="293"/>
      <c r="M1419" s="290"/>
    </row>
    <row r="1420" spans="1:13" x14ac:dyDescent="0.2">
      <c r="A1420" s="257"/>
      <c r="B1420" s="289"/>
      <c r="C1420" s="57"/>
      <c r="D1420" s="108"/>
      <c r="E1420" s="108"/>
      <c r="F1420" s="108"/>
      <c r="G1420" s="108"/>
      <c r="H1420" s="108"/>
      <c r="I1420" s="108"/>
      <c r="J1420" s="108"/>
      <c r="K1420" s="108"/>
      <c r="L1420" s="293"/>
      <c r="M1420" s="290"/>
    </row>
    <row r="1421" spans="1:13" x14ac:dyDescent="0.2">
      <c r="A1421" s="257"/>
      <c r="B1421" s="289"/>
      <c r="C1421" s="57"/>
      <c r="D1421" s="108"/>
      <c r="E1421" s="108"/>
      <c r="F1421" s="108"/>
      <c r="G1421" s="108"/>
      <c r="H1421" s="108"/>
      <c r="I1421" s="108"/>
      <c r="J1421" s="108"/>
      <c r="K1421" s="108"/>
      <c r="L1421" s="293"/>
      <c r="M1421" s="290"/>
    </row>
    <row r="1422" spans="1:13" x14ac:dyDescent="0.2">
      <c r="A1422" s="257"/>
      <c r="B1422" s="289"/>
      <c r="C1422" s="57"/>
      <c r="D1422" s="108"/>
      <c r="E1422" s="108"/>
      <c r="F1422" s="108"/>
      <c r="G1422" s="108"/>
      <c r="H1422" s="108"/>
      <c r="I1422" s="108"/>
      <c r="J1422" s="108"/>
      <c r="K1422" s="108"/>
      <c r="L1422" s="293"/>
      <c r="M1422" s="290"/>
    </row>
    <row r="1423" spans="1:13" x14ac:dyDescent="0.2">
      <c r="A1423" s="257"/>
      <c r="B1423" s="289"/>
      <c r="C1423" s="57"/>
      <c r="D1423" s="108"/>
      <c r="E1423" s="108"/>
      <c r="F1423" s="108"/>
      <c r="G1423" s="108"/>
      <c r="H1423" s="108"/>
      <c r="I1423" s="108"/>
      <c r="J1423" s="108"/>
      <c r="K1423" s="108"/>
      <c r="L1423" s="293"/>
      <c r="M1423" s="290"/>
    </row>
    <row r="1424" spans="1:13" x14ac:dyDescent="0.2">
      <c r="A1424" s="257"/>
      <c r="B1424" s="289"/>
      <c r="C1424" s="57"/>
      <c r="D1424" s="108"/>
      <c r="E1424" s="108"/>
      <c r="F1424" s="108"/>
      <c r="G1424" s="108"/>
      <c r="H1424" s="108"/>
      <c r="I1424" s="108"/>
      <c r="J1424" s="108"/>
      <c r="K1424" s="108"/>
      <c r="L1424" s="293"/>
      <c r="M1424" s="290"/>
    </row>
    <row r="1425" spans="1:13" x14ac:dyDescent="0.2">
      <c r="A1425" s="257"/>
      <c r="B1425" s="289"/>
      <c r="C1425" s="57"/>
      <c r="D1425" s="108"/>
      <c r="E1425" s="108"/>
      <c r="F1425" s="108"/>
      <c r="G1425" s="108"/>
      <c r="H1425" s="108"/>
      <c r="I1425" s="108"/>
      <c r="J1425" s="108"/>
      <c r="K1425" s="108"/>
      <c r="L1425" s="293"/>
      <c r="M1425" s="290"/>
    </row>
    <row r="1426" spans="1:13" x14ac:dyDescent="0.2">
      <c r="A1426" s="257"/>
      <c r="B1426" s="289"/>
      <c r="C1426" s="57"/>
      <c r="D1426" s="108"/>
      <c r="E1426" s="108"/>
      <c r="F1426" s="108"/>
      <c r="G1426" s="108"/>
      <c r="H1426" s="108"/>
      <c r="I1426" s="108"/>
      <c r="J1426" s="108"/>
      <c r="K1426" s="108"/>
      <c r="L1426" s="293"/>
      <c r="M1426" s="290"/>
    </row>
    <row r="1427" spans="1:13" x14ac:dyDescent="0.2">
      <c r="A1427" s="257"/>
      <c r="B1427" s="289"/>
      <c r="C1427" s="57"/>
      <c r="D1427" s="108"/>
      <c r="E1427" s="108"/>
      <c r="F1427" s="108"/>
      <c r="G1427" s="108"/>
      <c r="H1427" s="108"/>
      <c r="I1427" s="108"/>
      <c r="J1427" s="108"/>
      <c r="K1427" s="108"/>
      <c r="L1427" s="293"/>
      <c r="M1427" s="290"/>
    </row>
    <row r="1428" spans="1:13" x14ac:dyDescent="0.2">
      <c r="A1428" s="257"/>
      <c r="B1428" s="289"/>
      <c r="C1428" s="57"/>
      <c r="D1428" s="108"/>
      <c r="E1428" s="108"/>
      <c r="F1428" s="108"/>
      <c r="G1428" s="108"/>
      <c r="H1428" s="108"/>
      <c r="I1428" s="108"/>
      <c r="J1428" s="108"/>
      <c r="K1428" s="108"/>
      <c r="L1428" s="293"/>
      <c r="M1428" s="290"/>
    </row>
    <row r="1429" spans="1:13" x14ac:dyDescent="0.2">
      <c r="A1429" s="257"/>
      <c r="B1429" s="289"/>
      <c r="C1429" s="57"/>
      <c r="D1429" s="108"/>
      <c r="E1429" s="108"/>
      <c r="F1429" s="108"/>
      <c r="G1429" s="108"/>
      <c r="H1429" s="108"/>
      <c r="I1429" s="108"/>
      <c r="J1429" s="108"/>
      <c r="K1429" s="108"/>
      <c r="L1429" s="293"/>
      <c r="M1429" s="290"/>
    </row>
    <row r="1430" spans="1:13" x14ac:dyDescent="0.2">
      <c r="A1430" s="257"/>
      <c r="B1430" s="289"/>
      <c r="C1430" s="57"/>
      <c r="D1430" s="108"/>
      <c r="E1430" s="108"/>
      <c r="F1430" s="108"/>
      <c r="G1430" s="108"/>
      <c r="H1430" s="108"/>
      <c r="I1430" s="108"/>
      <c r="J1430" s="108"/>
      <c r="K1430" s="108"/>
      <c r="L1430" s="293"/>
      <c r="M1430" s="290"/>
    </row>
    <row r="1431" spans="1:13" x14ac:dyDescent="0.2">
      <c r="A1431" s="257"/>
      <c r="B1431" s="289"/>
      <c r="C1431" s="57"/>
      <c r="D1431" s="108"/>
      <c r="E1431" s="108"/>
      <c r="F1431" s="108"/>
      <c r="G1431" s="108"/>
      <c r="H1431" s="108"/>
      <c r="I1431" s="108"/>
      <c r="J1431" s="108"/>
      <c r="K1431" s="108"/>
      <c r="L1431" s="293"/>
      <c r="M1431" s="290"/>
    </row>
    <row r="1432" spans="1:13" x14ac:dyDescent="0.2">
      <c r="A1432" s="257"/>
      <c r="B1432" s="289"/>
      <c r="C1432" s="57"/>
      <c r="D1432" s="108"/>
      <c r="E1432" s="108"/>
      <c r="F1432" s="108"/>
      <c r="G1432" s="108"/>
      <c r="H1432" s="108"/>
      <c r="I1432" s="108"/>
      <c r="J1432" s="108"/>
      <c r="K1432" s="108"/>
      <c r="L1432" s="293"/>
      <c r="M1432" s="290"/>
    </row>
    <row r="1433" spans="1:13" x14ac:dyDescent="0.2">
      <c r="A1433" s="257"/>
      <c r="B1433" s="289"/>
      <c r="C1433" s="57"/>
      <c r="D1433" s="108"/>
      <c r="E1433" s="108"/>
      <c r="F1433" s="108"/>
      <c r="G1433" s="108"/>
      <c r="H1433" s="108"/>
      <c r="I1433" s="108"/>
      <c r="J1433" s="108"/>
      <c r="K1433" s="108"/>
      <c r="L1433" s="293"/>
      <c r="M1433" s="290"/>
    </row>
    <row r="1434" spans="1:13" x14ac:dyDescent="0.2">
      <c r="A1434" s="257"/>
      <c r="B1434" s="289"/>
      <c r="C1434" s="57"/>
      <c r="D1434" s="108"/>
      <c r="E1434" s="108"/>
      <c r="F1434" s="108"/>
      <c r="G1434" s="108"/>
      <c r="H1434" s="108"/>
      <c r="I1434" s="108"/>
      <c r="J1434" s="108"/>
      <c r="K1434" s="108"/>
      <c r="L1434" s="293"/>
      <c r="M1434" s="290"/>
    </row>
    <row r="1435" spans="1:13" x14ac:dyDescent="0.2">
      <c r="A1435" s="257"/>
      <c r="B1435" s="289"/>
      <c r="C1435" s="57"/>
      <c r="D1435" s="108"/>
      <c r="E1435" s="108"/>
      <c r="F1435" s="108"/>
      <c r="G1435" s="108"/>
      <c r="H1435" s="108"/>
      <c r="I1435" s="108"/>
      <c r="J1435" s="108"/>
      <c r="K1435" s="108"/>
      <c r="L1435" s="293"/>
      <c r="M1435" s="290"/>
    </row>
    <row r="1436" spans="1:13" x14ac:dyDescent="0.2">
      <c r="A1436" s="257"/>
      <c r="B1436" s="289"/>
      <c r="C1436" s="57"/>
      <c r="D1436" s="108"/>
      <c r="E1436" s="108"/>
      <c r="F1436" s="108"/>
      <c r="G1436" s="108"/>
      <c r="H1436" s="108"/>
      <c r="I1436" s="108"/>
      <c r="J1436" s="108"/>
      <c r="K1436" s="108"/>
      <c r="L1436" s="293"/>
      <c r="M1436" s="290"/>
    </row>
    <row r="1437" spans="1:13" x14ac:dyDescent="0.2">
      <c r="A1437" s="257"/>
      <c r="B1437" s="289"/>
      <c r="C1437" s="57"/>
      <c r="D1437" s="108"/>
      <c r="E1437" s="108"/>
      <c r="F1437" s="108"/>
      <c r="G1437" s="108"/>
      <c r="H1437" s="108"/>
      <c r="I1437" s="108"/>
      <c r="J1437" s="108"/>
      <c r="K1437" s="108"/>
      <c r="L1437" s="293"/>
      <c r="M1437" s="290"/>
    </row>
    <row r="1438" spans="1:13" x14ac:dyDescent="0.2">
      <c r="A1438" s="257"/>
      <c r="B1438" s="289"/>
      <c r="C1438" s="57"/>
      <c r="D1438" s="108"/>
      <c r="E1438" s="108"/>
      <c r="F1438" s="108"/>
      <c r="G1438" s="108"/>
      <c r="H1438" s="108"/>
      <c r="I1438" s="108"/>
      <c r="J1438" s="108"/>
      <c r="K1438" s="108"/>
      <c r="L1438" s="293"/>
      <c r="M1438" s="290"/>
    </row>
    <row r="1439" spans="1:13" x14ac:dyDescent="0.2">
      <c r="A1439" s="257"/>
      <c r="B1439" s="289"/>
      <c r="C1439" s="57"/>
      <c r="D1439" s="108"/>
      <c r="E1439" s="108"/>
      <c r="F1439" s="108"/>
      <c r="G1439" s="108"/>
      <c r="H1439" s="108"/>
      <c r="I1439" s="108"/>
      <c r="J1439" s="108"/>
      <c r="K1439" s="108"/>
      <c r="L1439" s="293"/>
      <c r="M1439" s="290"/>
    </row>
    <row r="1440" spans="1:13" x14ac:dyDescent="0.2">
      <c r="A1440" s="257"/>
      <c r="B1440" s="289"/>
      <c r="C1440" s="57"/>
      <c r="D1440" s="108"/>
      <c r="E1440" s="108"/>
      <c r="F1440" s="108"/>
      <c r="G1440" s="108"/>
      <c r="H1440" s="108"/>
      <c r="I1440" s="108"/>
      <c r="J1440" s="108"/>
      <c r="K1440" s="108"/>
      <c r="L1440" s="293"/>
      <c r="M1440" s="290"/>
    </row>
    <row r="1441" spans="1:13" x14ac:dyDescent="0.2">
      <c r="A1441" s="257"/>
      <c r="B1441" s="289"/>
      <c r="C1441" s="57"/>
      <c r="D1441" s="108"/>
      <c r="E1441" s="108"/>
      <c r="F1441" s="108"/>
      <c r="G1441" s="108"/>
      <c r="H1441" s="108"/>
      <c r="I1441" s="108"/>
      <c r="J1441" s="108"/>
      <c r="K1441" s="108"/>
      <c r="L1441" s="293"/>
      <c r="M1441" s="290"/>
    </row>
    <row r="1442" spans="1:13" x14ac:dyDescent="0.2">
      <c r="A1442" s="257"/>
      <c r="B1442" s="289"/>
      <c r="C1442" s="57"/>
      <c r="D1442" s="108"/>
      <c r="E1442" s="108"/>
      <c r="F1442" s="108"/>
      <c r="G1442" s="108"/>
      <c r="H1442" s="108"/>
      <c r="I1442" s="108"/>
      <c r="J1442" s="108"/>
      <c r="K1442" s="108"/>
      <c r="L1442" s="293"/>
      <c r="M1442" s="290"/>
    </row>
    <row r="1443" spans="1:13" x14ac:dyDescent="0.2">
      <c r="A1443" s="257"/>
      <c r="B1443" s="289"/>
      <c r="C1443" s="57"/>
      <c r="D1443" s="108"/>
      <c r="E1443" s="108"/>
      <c r="F1443" s="108"/>
      <c r="G1443" s="108"/>
      <c r="H1443" s="108"/>
      <c r="I1443" s="108"/>
      <c r="J1443" s="108"/>
      <c r="K1443" s="108"/>
      <c r="L1443" s="293"/>
      <c r="M1443" s="290"/>
    </row>
    <row r="1444" spans="1:13" x14ac:dyDescent="0.2">
      <c r="A1444" s="257"/>
      <c r="B1444" s="289"/>
      <c r="C1444" s="57"/>
      <c r="D1444" s="108"/>
      <c r="E1444" s="108"/>
      <c r="F1444" s="108"/>
      <c r="G1444" s="108"/>
      <c r="H1444" s="108"/>
      <c r="I1444" s="108"/>
      <c r="J1444" s="108"/>
      <c r="K1444" s="108"/>
      <c r="L1444" s="293"/>
      <c r="M1444" s="290"/>
    </row>
    <row r="1445" spans="1:13" x14ac:dyDescent="0.2">
      <c r="A1445" s="257"/>
      <c r="B1445" s="289"/>
      <c r="C1445" s="57"/>
      <c r="D1445" s="108"/>
      <c r="E1445" s="108"/>
      <c r="F1445" s="108"/>
      <c r="G1445" s="108"/>
      <c r="H1445" s="108"/>
      <c r="I1445" s="108"/>
      <c r="J1445" s="108"/>
      <c r="K1445" s="108"/>
      <c r="L1445" s="293"/>
      <c r="M1445" s="290"/>
    </row>
    <row r="1446" spans="1:13" x14ac:dyDescent="0.2">
      <c r="A1446" s="257"/>
      <c r="B1446" s="289"/>
      <c r="C1446" s="57"/>
      <c r="D1446" s="108"/>
      <c r="E1446" s="108"/>
      <c r="F1446" s="108"/>
      <c r="G1446" s="108"/>
      <c r="H1446" s="108"/>
      <c r="I1446" s="108"/>
      <c r="J1446" s="108"/>
      <c r="K1446" s="108"/>
      <c r="L1446" s="293"/>
      <c r="M1446" s="290"/>
    </row>
    <row r="1447" spans="1:13" x14ac:dyDescent="0.2">
      <c r="A1447" s="257"/>
      <c r="B1447" s="289"/>
      <c r="C1447" s="57"/>
      <c r="D1447" s="108"/>
      <c r="E1447" s="108"/>
      <c r="F1447" s="108"/>
      <c r="G1447" s="108"/>
      <c r="H1447" s="108"/>
      <c r="I1447" s="108"/>
      <c r="J1447" s="108"/>
      <c r="K1447" s="108"/>
      <c r="L1447" s="293"/>
      <c r="M1447" s="290"/>
    </row>
    <row r="1448" spans="1:13" x14ac:dyDescent="0.2">
      <c r="A1448" s="257"/>
      <c r="B1448" s="289"/>
      <c r="C1448" s="57"/>
      <c r="D1448" s="108"/>
      <c r="E1448" s="108"/>
      <c r="F1448" s="108"/>
      <c r="G1448" s="108"/>
      <c r="H1448" s="108"/>
      <c r="I1448" s="108"/>
      <c r="J1448" s="108"/>
      <c r="K1448" s="108"/>
      <c r="L1448" s="293"/>
      <c r="M1448" s="290"/>
    </row>
    <row r="1449" spans="1:13" x14ac:dyDescent="0.2">
      <c r="A1449" s="257"/>
      <c r="B1449" s="289"/>
      <c r="C1449" s="57"/>
      <c r="D1449" s="108"/>
      <c r="E1449" s="108"/>
      <c r="F1449" s="108"/>
      <c r="G1449" s="108"/>
      <c r="H1449" s="108"/>
      <c r="I1449" s="108"/>
      <c r="J1449" s="108"/>
      <c r="K1449" s="108"/>
      <c r="L1449" s="293"/>
      <c r="M1449" s="290"/>
    </row>
    <row r="1450" spans="1:13" x14ac:dyDescent="0.2">
      <c r="A1450" s="257"/>
      <c r="B1450" s="289"/>
      <c r="C1450" s="57"/>
      <c r="D1450" s="108"/>
      <c r="E1450" s="108"/>
      <c r="F1450" s="108"/>
      <c r="G1450" s="108"/>
      <c r="H1450" s="108"/>
      <c r="I1450" s="108"/>
      <c r="J1450" s="108"/>
      <c r="K1450" s="108"/>
      <c r="L1450" s="293"/>
      <c r="M1450" s="290"/>
    </row>
    <row r="1451" spans="1:13" x14ac:dyDescent="0.2">
      <c r="A1451" s="257"/>
      <c r="B1451" s="289"/>
      <c r="C1451" s="57"/>
      <c r="D1451" s="108"/>
      <c r="E1451" s="108"/>
      <c r="F1451" s="108"/>
      <c r="G1451" s="108"/>
      <c r="H1451" s="108"/>
      <c r="I1451" s="108"/>
      <c r="J1451" s="108"/>
      <c r="K1451" s="108"/>
      <c r="L1451" s="293"/>
      <c r="M1451" s="290"/>
    </row>
    <row r="1452" spans="1:13" x14ac:dyDescent="0.2">
      <c r="A1452" s="257"/>
      <c r="B1452" s="289"/>
      <c r="C1452" s="57"/>
      <c r="D1452" s="108"/>
      <c r="E1452" s="108"/>
      <c r="F1452" s="108"/>
      <c r="G1452" s="108"/>
      <c r="H1452" s="108"/>
      <c r="I1452" s="108"/>
      <c r="J1452" s="108"/>
      <c r="K1452" s="108"/>
      <c r="L1452" s="293"/>
      <c r="M1452" s="290"/>
    </row>
    <row r="1453" spans="1:13" x14ac:dyDescent="0.2">
      <c r="A1453" s="257"/>
      <c r="B1453" s="289"/>
      <c r="C1453" s="57"/>
      <c r="D1453" s="108"/>
      <c r="E1453" s="108"/>
      <c r="F1453" s="108"/>
      <c r="G1453" s="108"/>
      <c r="H1453" s="108"/>
      <c r="I1453" s="108"/>
      <c r="J1453" s="108"/>
      <c r="K1453" s="108"/>
      <c r="L1453" s="293"/>
      <c r="M1453" s="290"/>
    </row>
    <row r="1454" spans="1:13" x14ac:dyDescent="0.2">
      <c r="A1454" s="257"/>
      <c r="B1454" s="289"/>
      <c r="C1454" s="57"/>
      <c r="D1454" s="108"/>
      <c r="E1454" s="108"/>
      <c r="F1454" s="108"/>
      <c r="G1454" s="108"/>
      <c r="H1454" s="108"/>
      <c r="I1454" s="108"/>
      <c r="J1454" s="108"/>
      <c r="K1454" s="108"/>
      <c r="L1454" s="293"/>
      <c r="M1454" s="290"/>
    </row>
    <row r="1455" spans="1:13" x14ac:dyDescent="0.2">
      <c r="A1455" s="257"/>
      <c r="B1455" s="289"/>
      <c r="C1455" s="57"/>
      <c r="D1455" s="108"/>
      <c r="E1455" s="108"/>
      <c r="F1455" s="108"/>
      <c r="G1455" s="108"/>
      <c r="H1455" s="108"/>
      <c r="I1455" s="108"/>
      <c r="J1455" s="108"/>
      <c r="K1455" s="108"/>
      <c r="L1455" s="293"/>
      <c r="M1455" s="290"/>
    </row>
    <row r="1456" spans="1:13" x14ac:dyDescent="0.2">
      <c r="A1456" s="257"/>
      <c r="B1456" s="289"/>
      <c r="C1456" s="57"/>
      <c r="D1456" s="108"/>
      <c r="E1456" s="108"/>
      <c r="F1456" s="108"/>
      <c r="G1456" s="108"/>
      <c r="H1456" s="108"/>
      <c r="I1456" s="108"/>
      <c r="J1456" s="108"/>
      <c r="K1456" s="108"/>
      <c r="L1456" s="293"/>
      <c r="M1456" s="290"/>
    </row>
    <row r="1457" spans="1:13" x14ac:dyDescent="0.2">
      <c r="A1457" s="257"/>
      <c r="B1457" s="289"/>
      <c r="C1457" s="57"/>
      <c r="D1457" s="108"/>
      <c r="E1457" s="108"/>
      <c r="F1457" s="108"/>
      <c r="G1457" s="108"/>
      <c r="H1457" s="108"/>
      <c r="I1457" s="108"/>
      <c r="J1457" s="108"/>
      <c r="K1457" s="108"/>
      <c r="L1457" s="293"/>
      <c r="M1457" s="290"/>
    </row>
    <row r="1458" spans="1:13" x14ac:dyDescent="0.2">
      <c r="A1458" s="257"/>
      <c r="B1458" s="289"/>
      <c r="C1458" s="57"/>
      <c r="D1458" s="108"/>
      <c r="E1458" s="108"/>
      <c r="F1458" s="108"/>
      <c r="G1458" s="108"/>
      <c r="H1458" s="108"/>
      <c r="I1458" s="108"/>
      <c r="J1458" s="108"/>
      <c r="K1458" s="108"/>
      <c r="L1458" s="293"/>
      <c r="M1458" s="290"/>
    </row>
    <row r="1459" spans="1:13" x14ac:dyDescent="0.2">
      <c r="A1459" s="257"/>
      <c r="B1459" s="289"/>
      <c r="C1459" s="57"/>
      <c r="D1459" s="108"/>
      <c r="E1459" s="108"/>
      <c r="F1459" s="108"/>
      <c r="G1459" s="108"/>
      <c r="H1459" s="108"/>
      <c r="I1459" s="108"/>
      <c r="J1459" s="108"/>
      <c r="K1459" s="108"/>
      <c r="L1459" s="293"/>
      <c r="M1459" s="290"/>
    </row>
    <row r="1460" spans="1:13" x14ac:dyDescent="0.2">
      <c r="A1460" s="257"/>
      <c r="B1460" s="289"/>
      <c r="C1460" s="57"/>
      <c r="D1460" s="108"/>
      <c r="E1460" s="108"/>
      <c r="F1460" s="108"/>
      <c r="G1460" s="108"/>
      <c r="H1460" s="108"/>
      <c r="I1460" s="108"/>
      <c r="J1460" s="108"/>
      <c r="K1460" s="108"/>
      <c r="L1460" s="293"/>
      <c r="M1460" s="290"/>
    </row>
    <row r="1461" spans="1:13" x14ac:dyDescent="0.2">
      <c r="A1461" s="257"/>
      <c r="B1461" s="289"/>
      <c r="C1461" s="57"/>
      <c r="D1461" s="108"/>
      <c r="E1461" s="108"/>
      <c r="F1461" s="108"/>
      <c r="G1461" s="108"/>
      <c r="H1461" s="108"/>
      <c r="I1461" s="108"/>
      <c r="J1461" s="108"/>
      <c r="K1461" s="108"/>
      <c r="L1461" s="293"/>
      <c r="M1461" s="290"/>
    </row>
    <row r="1462" spans="1:13" x14ac:dyDescent="0.2">
      <c r="A1462" s="257"/>
      <c r="B1462" s="289"/>
      <c r="C1462" s="57"/>
      <c r="D1462" s="108"/>
      <c r="E1462" s="108"/>
      <c r="F1462" s="108"/>
      <c r="G1462" s="108"/>
      <c r="H1462" s="108"/>
      <c r="I1462" s="108"/>
      <c r="J1462" s="108"/>
      <c r="K1462" s="108"/>
      <c r="L1462" s="293"/>
      <c r="M1462" s="290"/>
    </row>
    <row r="1463" spans="1:13" x14ac:dyDescent="0.2">
      <c r="A1463" s="257"/>
      <c r="B1463" s="289"/>
      <c r="C1463" s="57"/>
      <c r="D1463" s="108"/>
      <c r="E1463" s="108"/>
      <c r="F1463" s="108"/>
      <c r="G1463" s="108"/>
      <c r="H1463" s="108"/>
      <c r="I1463" s="108"/>
      <c r="J1463" s="108"/>
      <c r="K1463" s="108"/>
      <c r="L1463" s="293"/>
      <c r="M1463" s="290"/>
    </row>
    <row r="1464" spans="1:13" x14ac:dyDescent="0.2">
      <c r="A1464" s="257"/>
      <c r="B1464" s="289"/>
      <c r="C1464" s="57"/>
      <c r="D1464" s="108"/>
      <c r="E1464" s="108"/>
      <c r="F1464" s="108"/>
      <c r="G1464" s="108"/>
      <c r="H1464" s="108"/>
      <c r="I1464" s="108"/>
      <c r="J1464" s="108"/>
      <c r="K1464" s="108"/>
      <c r="L1464" s="293"/>
      <c r="M1464" s="290"/>
    </row>
    <row r="1465" spans="1:13" x14ac:dyDescent="0.2">
      <c r="A1465" s="257"/>
      <c r="B1465" s="289"/>
      <c r="C1465" s="57"/>
      <c r="D1465" s="108"/>
      <c r="E1465" s="108"/>
      <c r="F1465" s="108"/>
      <c r="G1465" s="108"/>
      <c r="H1465" s="108"/>
      <c r="I1465" s="108"/>
      <c r="J1465" s="108"/>
      <c r="K1465" s="108"/>
      <c r="L1465" s="293"/>
      <c r="M1465" s="290"/>
    </row>
    <row r="1466" spans="1:13" x14ac:dyDescent="0.2">
      <c r="A1466" s="257"/>
      <c r="B1466" s="289"/>
      <c r="C1466" s="57"/>
      <c r="D1466" s="108"/>
      <c r="E1466" s="108"/>
      <c r="F1466" s="108"/>
      <c r="G1466" s="108"/>
      <c r="H1466" s="108"/>
      <c r="I1466" s="108"/>
      <c r="J1466" s="108"/>
      <c r="K1466" s="108"/>
      <c r="L1466" s="293"/>
      <c r="M1466" s="290"/>
    </row>
    <row r="1467" spans="1:13" x14ac:dyDescent="0.2">
      <c r="A1467" s="257"/>
      <c r="B1467" s="289"/>
      <c r="C1467" s="57"/>
      <c r="D1467" s="108"/>
      <c r="E1467" s="108"/>
      <c r="F1467" s="108"/>
      <c r="G1467" s="108"/>
      <c r="H1467" s="108"/>
      <c r="I1467" s="108"/>
      <c r="J1467" s="108"/>
      <c r="K1467" s="108"/>
      <c r="L1467" s="293"/>
      <c r="M1467" s="290"/>
    </row>
    <row r="1468" spans="1:13" x14ac:dyDescent="0.2">
      <c r="A1468" s="257"/>
      <c r="B1468" s="289"/>
      <c r="C1468" s="57"/>
      <c r="D1468" s="108"/>
      <c r="E1468" s="108"/>
      <c r="F1468" s="108"/>
      <c r="G1468" s="108"/>
      <c r="H1468" s="108"/>
      <c r="I1468" s="108"/>
      <c r="J1468" s="108"/>
      <c r="K1468" s="108"/>
      <c r="L1468" s="293"/>
      <c r="M1468" s="290"/>
    </row>
    <row r="1469" spans="1:13" x14ac:dyDescent="0.2">
      <c r="A1469" s="257"/>
      <c r="B1469" s="289"/>
      <c r="C1469" s="57"/>
      <c r="D1469" s="108"/>
      <c r="E1469" s="108"/>
      <c r="F1469" s="108"/>
      <c r="G1469" s="108"/>
      <c r="H1469" s="108"/>
      <c r="I1469" s="108"/>
      <c r="J1469" s="108"/>
      <c r="K1469" s="108"/>
      <c r="L1469" s="293"/>
      <c r="M1469" s="290"/>
    </row>
    <row r="1470" spans="1:13" x14ac:dyDescent="0.2">
      <c r="A1470" s="257"/>
      <c r="B1470" s="289"/>
      <c r="C1470" s="57"/>
      <c r="D1470" s="108"/>
      <c r="E1470" s="108"/>
      <c r="F1470" s="108"/>
      <c r="G1470" s="108"/>
      <c r="H1470" s="108"/>
      <c r="I1470" s="108"/>
      <c r="J1470" s="108"/>
      <c r="K1470" s="108"/>
      <c r="L1470" s="293"/>
      <c r="M1470" s="290"/>
    </row>
    <row r="1471" spans="1:13" x14ac:dyDescent="0.2">
      <c r="A1471" s="257"/>
      <c r="B1471" s="289"/>
      <c r="C1471" s="57"/>
      <c r="D1471" s="108"/>
      <c r="E1471" s="108"/>
      <c r="F1471" s="108"/>
      <c r="G1471" s="108"/>
      <c r="H1471" s="108"/>
      <c r="I1471" s="108"/>
      <c r="J1471" s="108"/>
      <c r="K1471" s="108"/>
      <c r="L1471" s="293"/>
      <c r="M1471" s="290"/>
    </row>
    <row r="1472" spans="1:13" x14ac:dyDescent="0.2">
      <c r="A1472" s="257"/>
      <c r="B1472" s="289"/>
      <c r="C1472" s="57"/>
      <c r="D1472" s="108"/>
      <c r="E1472" s="108"/>
      <c r="F1472" s="108"/>
      <c r="G1472" s="108"/>
      <c r="H1472" s="108"/>
      <c r="I1472" s="108"/>
      <c r="J1472" s="108"/>
      <c r="K1472" s="108"/>
      <c r="L1472" s="293"/>
      <c r="M1472" s="290"/>
    </row>
    <row r="1473" spans="1:13" x14ac:dyDescent="0.2">
      <c r="A1473" s="257"/>
      <c r="B1473" s="289"/>
      <c r="C1473" s="57"/>
      <c r="D1473" s="108"/>
      <c r="E1473" s="108"/>
      <c r="F1473" s="108"/>
      <c r="G1473" s="108"/>
      <c r="H1473" s="108"/>
      <c r="I1473" s="108"/>
      <c r="J1473" s="108"/>
      <c r="K1473" s="108"/>
      <c r="L1473" s="293"/>
      <c r="M1473" s="290"/>
    </row>
    <row r="1474" spans="1:13" x14ac:dyDescent="0.2">
      <c r="A1474" s="257"/>
      <c r="B1474" s="289"/>
      <c r="C1474" s="57"/>
      <c r="D1474" s="108"/>
      <c r="E1474" s="108"/>
      <c r="F1474" s="108"/>
      <c r="G1474" s="108"/>
      <c r="H1474" s="108"/>
      <c r="I1474" s="108"/>
      <c r="J1474" s="108"/>
      <c r="K1474" s="108"/>
      <c r="L1474" s="293"/>
      <c r="M1474" s="290"/>
    </row>
    <row r="1475" spans="1:13" x14ac:dyDescent="0.2">
      <c r="A1475" s="257"/>
      <c r="B1475" s="289"/>
      <c r="C1475" s="57"/>
      <c r="D1475" s="108"/>
      <c r="E1475" s="108"/>
      <c r="F1475" s="108"/>
      <c r="G1475" s="108"/>
      <c r="H1475" s="108"/>
      <c r="I1475" s="108"/>
      <c r="J1475" s="108"/>
      <c r="K1475" s="108"/>
      <c r="L1475" s="293"/>
      <c r="M1475" s="290"/>
    </row>
    <row r="1476" spans="1:13" x14ac:dyDescent="0.2">
      <c r="A1476" s="257"/>
      <c r="B1476" s="289"/>
      <c r="C1476" s="57"/>
      <c r="D1476" s="108"/>
      <c r="E1476" s="108"/>
      <c r="F1476" s="108"/>
      <c r="G1476" s="108"/>
      <c r="H1476" s="108"/>
      <c r="I1476" s="108"/>
      <c r="J1476" s="108"/>
      <c r="K1476" s="108"/>
      <c r="L1476" s="293"/>
      <c r="M1476" s="290"/>
    </row>
    <row r="1477" spans="1:13" x14ac:dyDescent="0.2">
      <c r="A1477" s="257"/>
      <c r="B1477" s="289"/>
      <c r="C1477" s="57"/>
      <c r="D1477" s="108"/>
      <c r="E1477" s="108"/>
      <c r="F1477" s="108"/>
      <c r="G1477" s="108"/>
      <c r="H1477" s="108"/>
      <c r="I1477" s="108"/>
      <c r="J1477" s="108"/>
      <c r="K1477" s="108"/>
      <c r="L1477" s="293"/>
      <c r="M1477" s="290"/>
    </row>
    <row r="1478" spans="1:13" x14ac:dyDescent="0.2">
      <c r="A1478" s="257"/>
      <c r="B1478" s="289"/>
      <c r="C1478" s="57"/>
      <c r="D1478" s="108"/>
      <c r="E1478" s="108"/>
      <c r="F1478" s="108"/>
      <c r="G1478" s="108"/>
      <c r="H1478" s="108"/>
      <c r="I1478" s="108"/>
      <c r="J1478" s="108"/>
      <c r="K1478" s="108"/>
      <c r="L1478" s="293"/>
      <c r="M1478" s="290"/>
    </row>
    <row r="1479" spans="1:13" x14ac:dyDescent="0.2">
      <c r="A1479" s="257"/>
      <c r="B1479" s="289"/>
      <c r="C1479" s="57"/>
      <c r="D1479" s="108"/>
      <c r="E1479" s="108"/>
      <c r="F1479" s="108"/>
      <c r="G1479" s="108"/>
      <c r="H1479" s="108"/>
      <c r="I1479" s="108"/>
      <c r="J1479" s="108"/>
      <c r="K1479" s="108"/>
      <c r="L1479" s="293"/>
      <c r="M1479" s="290"/>
    </row>
    <row r="1480" spans="1:13" x14ac:dyDescent="0.2">
      <c r="A1480" s="257"/>
      <c r="B1480" s="289"/>
      <c r="C1480" s="57"/>
      <c r="D1480" s="108"/>
      <c r="E1480" s="108"/>
      <c r="F1480" s="108"/>
      <c r="G1480" s="108"/>
      <c r="H1480" s="108"/>
      <c r="I1480" s="108"/>
      <c r="J1480" s="108"/>
      <c r="K1480" s="108"/>
      <c r="L1480" s="293"/>
      <c r="M1480" s="290"/>
    </row>
    <row r="1481" spans="1:13" x14ac:dyDescent="0.2">
      <c r="A1481" s="257"/>
      <c r="B1481" s="289"/>
      <c r="C1481" s="57"/>
      <c r="D1481" s="108"/>
      <c r="E1481" s="108"/>
      <c r="F1481" s="108"/>
      <c r="G1481" s="108"/>
      <c r="H1481" s="108"/>
      <c r="I1481" s="108"/>
      <c r="J1481" s="108"/>
      <c r="K1481" s="108"/>
      <c r="L1481" s="293"/>
      <c r="M1481" s="290"/>
    </row>
    <row r="1482" spans="1:13" x14ac:dyDescent="0.2">
      <c r="A1482" s="257"/>
      <c r="B1482" s="289"/>
      <c r="C1482" s="57"/>
      <c r="D1482" s="108"/>
      <c r="E1482" s="108"/>
      <c r="F1482" s="108"/>
      <c r="G1482" s="108"/>
      <c r="H1482" s="108"/>
      <c r="I1482" s="108"/>
      <c r="J1482" s="108"/>
      <c r="K1482" s="108"/>
      <c r="L1482" s="293"/>
      <c r="M1482" s="290"/>
    </row>
    <row r="1483" spans="1:13" x14ac:dyDescent="0.2">
      <c r="A1483" s="257"/>
      <c r="B1483" s="289"/>
      <c r="C1483" s="57"/>
      <c r="D1483" s="108"/>
      <c r="E1483" s="108"/>
      <c r="F1483" s="108"/>
      <c r="G1483" s="108"/>
      <c r="H1483" s="108"/>
      <c r="I1483" s="108"/>
      <c r="J1483" s="108"/>
      <c r="K1483" s="108"/>
      <c r="L1483" s="293"/>
      <c r="M1483" s="290"/>
    </row>
    <row r="1484" spans="1:13" x14ac:dyDescent="0.2">
      <c r="A1484" s="257"/>
      <c r="B1484" s="289"/>
      <c r="C1484" s="57"/>
      <c r="D1484" s="108"/>
      <c r="E1484" s="108"/>
      <c r="F1484" s="108"/>
      <c r="G1484" s="108"/>
      <c r="H1484" s="108"/>
      <c r="I1484" s="108"/>
      <c r="J1484" s="108"/>
      <c r="K1484" s="108"/>
      <c r="L1484" s="293"/>
      <c r="M1484" s="290"/>
    </row>
    <row r="1485" spans="1:13" x14ac:dyDescent="0.2">
      <c r="A1485" s="257"/>
      <c r="B1485" s="289"/>
      <c r="C1485" s="57"/>
      <c r="D1485" s="108"/>
      <c r="E1485" s="108"/>
      <c r="F1485" s="108"/>
      <c r="G1485" s="108"/>
      <c r="H1485" s="108"/>
      <c r="I1485" s="108"/>
      <c r="J1485" s="108"/>
      <c r="K1485" s="108"/>
      <c r="L1485" s="293"/>
      <c r="M1485" s="290"/>
    </row>
    <row r="1486" spans="1:13" x14ac:dyDescent="0.2">
      <c r="A1486" s="257"/>
      <c r="B1486" s="289"/>
      <c r="C1486" s="57"/>
      <c r="D1486" s="108"/>
      <c r="E1486" s="108"/>
      <c r="F1486" s="108"/>
      <c r="G1486" s="108"/>
      <c r="H1486" s="108"/>
      <c r="I1486" s="108"/>
      <c r="J1486" s="108"/>
      <c r="K1486" s="108"/>
      <c r="L1486" s="293"/>
      <c r="M1486" s="290"/>
    </row>
    <row r="1487" spans="1:13" x14ac:dyDescent="0.2">
      <c r="A1487" s="257"/>
      <c r="B1487" s="289"/>
      <c r="C1487" s="57"/>
      <c r="D1487" s="108"/>
      <c r="E1487" s="108"/>
      <c r="F1487" s="108"/>
      <c r="G1487" s="108"/>
      <c r="H1487" s="108"/>
      <c r="I1487" s="108"/>
      <c r="J1487" s="108"/>
      <c r="K1487" s="108"/>
      <c r="L1487" s="293"/>
      <c r="M1487" s="290"/>
    </row>
    <row r="1488" spans="1:13" x14ac:dyDescent="0.2">
      <c r="A1488" s="257"/>
      <c r="B1488" s="289"/>
      <c r="C1488" s="57"/>
      <c r="D1488" s="108"/>
      <c r="E1488" s="108"/>
      <c r="F1488" s="108"/>
      <c r="G1488" s="108"/>
      <c r="H1488" s="108"/>
      <c r="I1488" s="108"/>
      <c r="J1488" s="108"/>
      <c r="K1488" s="108"/>
      <c r="L1488" s="293"/>
      <c r="M1488" s="290"/>
    </row>
    <row r="1489" spans="1:13" x14ac:dyDescent="0.2">
      <c r="A1489" s="257"/>
      <c r="B1489" s="289"/>
      <c r="C1489" s="57"/>
      <c r="D1489" s="108"/>
      <c r="E1489" s="108"/>
      <c r="F1489" s="108"/>
      <c r="G1489" s="108"/>
      <c r="H1489" s="108"/>
      <c r="I1489" s="108"/>
      <c r="J1489" s="108"/>
      <c r="K1489" s="108"/>
      <c r="L1489" s="293"/>
      <c r="M1489" s="290"/>
    </row>
    <row r="1490" spans="1:13" x14ac:dyDescent="0.2">
      <c r="A1490" s="257"/>
      <c r="B1490" s="289"/>
      <c r="C1490" s="57"/>
      <c r="D1490" s="108"/>
      <c r="E1490" s="108"/>
      <c r="F1490" s="108"/>
      <c r="G1490" s="108"/>
      <c r="H1490" s="108"/>
      <c r="I1490" s="108"/>
      <c r="J1490" s="108"/>
      <c r="K1490" s="108"/>
      <c r="L1490" s="293"/>
      <c r="M1490" s="290"/>
    </row>
    <row r="1491" spans="1:13" x14ac:dyDescent="0.2">
      <c r="A1491" s="257"/>
      <c r="B1491" s="289"/>
      <c r="C1491" s="57"/>
      <c r="D1491" s="108"/>
      <c r="E1491" s="108"/>
      <c r="F1491" s="108"/>
      <c r="G1491" s="108"/>
      <c r="H1491" s="108"/>
      <c r="I1491" s="108"/>
      <c r="J1491" s="108"/>
      <c r="K1491" s="108"/>
      <c r="L1491" s="293"/>
      <c r="M1491" s="290"/>
    </row>
    <row r="1492" spans="1:13" x14ac:dyDescent="0.2">
      <c r="A1492" s="257"/>
      <c r="B1492" s="289"/>
      <c r="C1492" s="57"/>
      <c r="D1492" s="108"/>
      <c r="E1492" s="108"/>
      <c r="F1492" s="108"/>
      <c r="G1492" s="108"/>
      <c r="H1492" s="108"/>
      <c r="I1492" s="108"/>
      <c r="J1492" s="108"/>
      <c r="K1492" s="108"/>
      <c r="L1492" s="293"/>
      <c r="M1492" s="290"/>
    </row>
    <row r="1493" spans="1:13" x14ac:dyDescent="0.2">
      <c r="A1493" s="257"/>
      <c r="B1493" s="289"/>
      <c r="C1493" s="57"/>
      <c r="D1493" s="108"/>
      <c r="E1493" s="108"/>
      <c r="F1493" s="108"/>
      <c r="G1493" s="108"/>
      <c r="H1493" s="108"/>
      <c r="I1493" s="108"/>
      <c r="J1493" s="108"/>
      <c r="K1493" s="108"/>
      <c r="L1493" s="293"/>
      <c r="M1493" s="290"/>
    </row>
    <row r="1494" spans="1:13" x14ac:dyDescent="0.2">
      <c r="A1494" s="257"/>
      <c r="B1494" s="289"/>
      <c r="C1494" s="57"/>
      <c r="D1494" s="108"/>
      <c r="E1494" s="108"/>
      <c r="F1494" s="108"/>
      <c r="G1494" s="108"/>
      <c r="H1494" s="108"/>
      <c r="I1494" s="108"/>
      <c r="J1494" s="108"/>
      <c r="K1494" s="108"/>
      <c r="L1494" s="293"/>
      <c r="M1494" s="290"/>
    </row>
    <row r="1495" spans="1:13" x14ac:dyDescent="0.2">
      <c r="A1495" s="257"/>
      <c r="B1495" s="289"/>
      <c r="C1495" s="57"/>
      <c r="D1495" s="108"/>
      <c r="E1495" s="108"/>
      <c r="F1495" s="108"/>
      <c r="G1495" s="108"/>
      <c r="H1495" s="108"/>
      <c r="I1495" s="108"/>
      <c r="J1495" s="108"/>
      <c r="K1495" s="108"/>
      <c r="L1495" s="293"/>
      <c r="M1495" s="290"/>
    </row>
    <row r="1496" spans="1:13" x14ac:dyDescent="0.2">
      <c r="A1496" s="257"/>
      <c r="B1496" s="289"/>
      <c r="C1496" s="57"/>
      <c r="D1496" s="108"/>
      <c r="E1496" s="108"/>
      <c r="F1496" s="108"/>
      <c r="G1496" s="108"/>
      <c r="H1496" s="108"/>
      <c r="I1496" s="108"/>
      <c r="J1496" s="108"/>
      <c r="K1496" s="108"/>
      <c r="L1496" s="293"/>
      <c r="M1496" s="290"/>
    </row>
    <row r="1497" spans="1:13" x14ac:dyDescent="0.2">
      <c r="A1497" s="257"/>
      <c r="B1497" s="289"/>
      <c r="C1497" s="57"/>
      <c r="D1497" s="108"/>
      <c r="E1497" s="108"/>
      <c r="F1497" s="108"/>
      <c r="G1497" s="108"/>
      <c r="H1497" s="108"/>
      <c r="I1497" s="108"/>
      <c r="J1497" s="108"/>
      <c r="K1497" s="108"/>
      <c r="L1497" s="293"/>
      <c r="M1497" s="290"/>
    </row>
    <row r="1498" spans="1:13" x14ac:dyDescent="0.2">
      <c r="A1498" s="257"/>
      <c r="B1498" s="289"/>
      <c r="C1498" s="57"/>
      <c r="D1498" s="108"/>
      <c r="E1498" s="108"/>
      <c r="F1498" s="108"/>
      <c r="G1498" s="108"/>
      <c r="H1498" s="108"/>
      <c r="I1498" s="108"/>
      <c r="J1498" s="108"/>
      <c r="K1498" s="108"/>
      <c r="L1498" s="293"/>
      <c r="M1498" s="290"/>
    </row>
    <row r="1499" spans="1:13" x14ac:dyDescent="0.2">
      <c r="A1499" s="257"/>
      <c r="B1499" s="289"/>
      <c r="C1499" s="57"/>
      <c r="D1499" s="108"/>
      <c r="E1499" s="108"/>
      <c r="F1499" s="108"/>
      <c r="G1499" s="108"/>
      <c r="H1499" s="108"/>
      <c r="I1499" s="108"/>
      <c r="J1499" s="108"/>
      <c r="K1499" s="108"/>
      <c r="L1499" s="293"/>
      <c r="M1499" s="290"/>
    </row>
    <row r="1500" spans="1:13" x14ac:dyDescent="0.2">
      <c r="A1500" s="257"/>
      <c r="B1500" s="289"/>
      <c r="C1500" s="57"/>
      <c r="D1500" s="108"/>
      <c r="E1500" s="108"/>
      <c r="F1500" s="108"/>
      <c r="G1500" s="108"/>
      <c r="H1500" s="108"/>
      <c r="I1500" s="108"/>
      <c r="J1500" s="108"/>
      <c r="K1500" s="108"/>
      <c r="L1500" s="293"/>
      <c r="M1500" s="290"/>
    </row>
    <row r="1501" spans="1:13" x14ac:dyDescent="0.2">
      <c r="A1501" s="257"/>
      <c r="B1501" s="289"/>
      <c r="C1501" s="57"/>
      <c r="D1501" s="108"/>
      <c r="E1501" s="108"/>
      <c r="F1501" s="108"/>
      <c r="G1501" s="108"/>
      <c r="H1501" s="108"/>
      <c r="I1501" s="108"/>
      <c r="J1501" s="108"/>
      <c r="K1501" s="108"/>
      <c r="L1501" s="293"/>
      <c r="M1501" s="290"/>
    </row>
    <row r="1502" spans="1:13" x14ac:dyDescent="0.2">
      <c r="A1502" s="257"/>
      <c r="B1502" s="289"/>
      <c r="C1502" s="57"/>
      <c r="D1502" s="108"/>
      <c r="E1502" s="108"/>
      <c r="F1502" s="108"/>
      <c r="G1502" s="108"/>
      <c r="H1502" s="108"/>
      <c r="I1502" s="108"/>
      <c r="J1502" s="108"/>
      <c r="K1502" s="108"/>
      <c r="L1502" s="293"/>
      <c r="M1502" s="290"/>
    </row>
    <row r="1503" spans="1:13" x14ac:dyDescent="0.2">
      <c r="A1503" s="257"/>
      <c r="B1503" s="289"/>
      <c r="C1503" s="57"/>
      <c r="D1503" s="108"/>
      <c r="E1503" s="108"/>
      <c r="F1503" s="108"/>
      <c r="G1503" s="108"/>
      <c r="H1503" s="108"/>
      <c r="I1503" s="108"/>
      <c r="J1503" s="108"/>
      <c r="K1503" s="108"/>
      <c r="L1503" s="293"/>
      <c r="M1503" s="290"/>
    </row>
    <row r="1504" spans="1:13" x14ac:dyDescent="0.2">
      <c r="A1504" s="257"/>
      <c r="B1504" s="289"/>
      <c r="C1504" s="57"/>
      <c r="D1504" s="108"/>
      <c r="E1504" s="108"/>
      <c r="F1504" s="108"/>
      <c r="G1504" s="108"/>
      <c r="H1504" s="108"/>
      <c r="I1504" s="108"/>
      <c r="J1504" s="108"/>
      <c r="K1504" s="108"/>
      <c r="L1504" s="293"/>
      <c r="M1504" s="290"/>
    </row>
    <row r="1505" spans="1:13" x14ac:dyDescent="0.2">
      <c r="A1505" s="257"/>
      <c r="B1505" s="289"/>
      <c r="C1505" s="57"/>
      <c r="D1505" s="108"/>
      <c r="E1505" s="108"/>
      <c r="F1505" s="108"/>
      <c r="G1505" s="108"/>
      <c r="H1505" s="108"/>
      <c r="I1505" s="108"/>
      <c r="J1505" s="108"/>
      <c r="K1505" s="108"/>
      <c r="L1505" s="293"/>
      <c r="M1505" s="290"/>
    </row>
    <row r="1506" spans="1:13" x14ac:dyDescent="0.2">
      <c r="A1506" s="257"/>
      <c r="B1506" s="289"/>
      <c r="C1506" s="57"/>
      <c r="D1506" s="108"/>
      <c r="E1506" s="108"/>
      <c r="F1506" s="108"/>
      <c r="G1506" s="108"/>
      <c r="H1506" s="108"/>
      <c r="I1506" s="108"/>
      <c r="J1506" s="108"/>
      <c r="K1506" s="108"/>
      <c r="L1506" s="293"/>
      <c r="M1506" s="290"/>
    </row>
    <row r="1507" spans="1:13" x14ac:dyDescent="0.2">
      <c r="A1507" s="257"/>
      <c r="B1507" s="289"/>
      <c r="C1507" s="57"/>
      <c r="D1507" s="108"/>
      <c r="E1507" s="108"/>
      <c r="F1507" s="108"/>
      <c r="G1507" s="108"/>
      <c r="H1507" s="108"/>
      <c r="I1507" s="108"/>
      <c r="J1507" s="108"/>
      <c r="K1507" s="108"/>
      <c r="L1507" s="293"/>
      <c r="M1507" s="290"/>
    </row>
    <row r="1508" spans="1:13" x14ac:dyDescent="0.2">
      <c r="A1508" s="257"/>
      <c r="B1508" s="289"/>
      <c r="C1508" s="57"/>
      <c r="D1508" s="108"/>
      <c r="E1508" s="108"/>
      <c r="F1508" s="108"/>
      <c r="G1508" s="108"/>
      <c r="H1508" s="108"/>
      <c r="I1508" s="108"/>
      <c r="J1508" s="108"/>
      <c r="K1508" s="108"/>
      <c r="L1508" s="293"/>
      <c r="M1508" s="290"/>
    </row>
    <row r="1509" spans="1:13" x14ac:dyDescent="0.2">
      <c r="A1509" s="257"/>
      <c r="B1509" s="289"/>
      <c r="C1509" s="57"/>
      <c r="D1509" s="108"/>
      <c r="E1509" s="108"/>
      <c r="F1509" s="108"/>
      <c r="G1509" s="108"/>
      <c r="H1509" s="108"/>
      <c r="I1509" s="108"/>
      <c r="J1509" s="108"/>
      <c r="K1509" s="108"/>
      <c r="L1509" s="293"/>
      <c r="M1509" s="290"/>
    </row>
    <row r="1510" spans="1:13" x14ac:dyDescent="0.2">
      <c r="A1510" s="257"/>
      <c r="B1510" s="289"/>
      <c r="C1510" s="57"/>
      <c r="D1510" s="108"/>
      <c r="E1510" s="108"/>
      <c r="F1510" s="108"/>
      <c r="G1510" s="108"/>
      <c r="H1510" s="108"/>
      <c r="I1510" s="108"/>
      <c r="J1510" s="108"/>
      <c r="K1510" s="108"/>
      <c r="L1510" s="293"/>
      <c r="M1510" s="290"/>
    </row>
    <row r="1511" spans="1:13" x14ac:dyDescent="0.2">
      <c r="A1511" s="257"/>
      <c r="B1511" s="289"/>
      <c r="C1511" s="57"/>
      <c r="D1511" s="108"/>
      <c r="E1511" s="108"/>
      <c r="F1511" s="108"/>
      <c r="G1511" s="108"/>
      <c r="H1511" s="108"/>
      <c r="I1511" s="108"/>
      <c r="J1511" s="108"/>
      <c r="K1511" s="108"/>
      <c r="L1511" s="293"/>
      <c r="M1511" s="290"/>
    </row>
    <row r="1512" spans="1:13" x14ac:dyDescent="0.2">
      <c r="A1512" s="257"/>
      <c r="B1512" s="289"/>
      <c r="C1512" s="57"/>
      <c r="D1512" s="108"/>
      <c r="E1512" s="108"/>
      <c r="F1512" s="108"/>
      <c r="G1512" s="108"/>
      <c r="H1512" s="108"/>
      <c r="I1512" s="108"/>
      <c r="J1512" s="108"/>
      <c r="K1512" s="108"/>
      <c r="L1512" s="293"/>
      <c r="M1512" s="290"/>
    </row>
    <row r="1513" spans="1:13" x14ac:dyDescent="0.2">
      <c r="A1513" s="257"/>
      <c r="B1513" s="289"/>
      <c r="C1513" s="57"/>
      <c r="D1513" s="108"/>
      <c r="E1513" s="108"/>
      <c r="F1513" s="108"/>
      <c r="G1513" s="108"/>
      <c r="H1513" s="108"/>
      <c r="I1513" s="108"/>
      <c r="J1513" s="108"/>
      <c r="K1513" s="108"/>
      <c r="L1513" s="293"/>
      <c r="M1513" s="290"/>
    </row>
    <row r="1514" spans="1:13" x14ac:dyDescent="0.2">
      <c r="A1514" s="257"/>
      <c r="B1514" s="289"/>
      <c r="C1514" s="57"/>
      <c r="D1514" s="108"/>
      <c r="E1514" s="108"/>
      <c r="F1514" s="108"/>
      <c r="G1514" s="108"/>
      <c r="H1514" s="108"/>
      <c r="I1514" s="108"/>
      <c r="J1514" s="108"/>
      <c r="K1514" s="108"/>
      <c r="L1514" s="293"/>
      <c r="M1514" s="290"/>
    </row>
    <row r="1515" spans="1:13" x14ac:dyDescent="0.2">
      <c r="A1515" s="257"/>
      <c r="B1515" s="289"/>
      <c r="C1515" s="57"/>
      <c r="D1515" s="108"/>
      <c r="E1515" s="108"/>
      <c r="F1515" s="108"/>
      <c r="G1515" s="108"/>
      <c r="H1515" s="108"/>
      <c r="I1515" s="108"/>
      <c r="J1515" s="108"/>
      <c r="K1515" s="108"/>
      <c r="L1515" s="293"/>
      <c r="M1515" s="290"/>
    </row>
    <row r="1516" spans="1:13" x14ac:dyDescent="0.2">
      <c r="A1516" s="257"/>
      <c r="B1516" s="289"/>
      <c r="C1516" s="57"/>
      <c r="D1516" s="108"/>
      <c r="E1516" s="108"/>
      <c r="F1516" s="108"/>
      <c r="G1516" s="108"/>
      <c r="H1516" s="108"/>
      <c r="I1516" s="108"/>
      <c r="J1516" s="108"/>
      <c r="K1516" s="108"/>
      <c r="L1516" s="293"/>
      <c r="M1516" s="290"/>
    </row>
    <row r="1517" spans="1:13" x14ac:dyDescent="0.2">
      <c r="A1517" s="257"/>
      <c r="B1517" s="289"/>
      <c r="C1517" s="57"/>
      <c r="D1517" s="108"/>
      <c r="E1517" s="108"/>
      <c r="F1517" s="108"/>
      <c r="G1517" s="108"/>
      <c r="H1517" s="108"/>
      <c r="I1517" s="108"/>
      <c r="J1517" s="108"/>
      <c r="K1517" s="108"/>
      <c r="L1517" s="293"/>
      <c r="M1517" s="290"/>
    </row>
    <row r="1518" spans="1:13" x14ac:dyDescent="0.2">
      <c r="A1518" s="257"/>
      <c r="B1518" s="289"/>
      <c r="C1518" s="57"/>
      <c r="D1518" s="108"/>
      <c r="E1518" s="108"/>
      <c r="F1518" s="108"/>
      <c r="G1518" s="108"/>
      <c r="H1518" s="108"/>
      <c r="I1518" s="108"/>
      <c r="J1518" s="108"/>
      <c r="K1518" s="108"/>
      <c r="L1518" s="293"/>
      <c r="M1518" s="290"/>
    </row>
    <row r="1519" spans="1:13" x14ac:dyDescent="0.2">
      <c r="A1519" s="257"/>
      <c r="B1519" s="289"/>
      <c r="C1519" s="57"/>
      <c r="D1519" s="108"/>
      <c r="E1519" s="108"/>
      <c r="F1519" s="108"/>
      <c r="G1519" s="108"/>
      <c r="H1519" s="108"/>
      <c r="I1519" s="108"/>
      <c r="J1519" s="108"/>
      <c r="K1519" s="108"/>
      <c r="L1519" s="293"/>
      <c r="M1519" s="290"/>
    </row>
    <row r="1520" spans="1:13" x14ac:dyDescent="0.2">
      <c r="A1520" s="257"/>
      <c r="B1520" s="289"/>
      <c r="C1520" s="57"/>
      <c r="D1520" s="108"/>
      <c r="E1520" s="108"/>
      <c r="F1520" s="108"/>
      <c r="G1520" s="108"/>
      <c r="H1520" s="108"/>
      <c r="I1520" s="108"/>
      <c r="J1520" s="108"/>
      <c r="K1520" s="108"/>
      <c r="L1520" s="293"/>
      <c r="M1520" s="290"/>
    </row>
    <row r="1521" spans="1:13" x14ac:dyDescent="0.2">
      <c r="A1521" s="257"/>
      <c r="B1521" s="289"/>
      <c r="C1521" s="57"/>
      <c r="D1521" s="108"/>
      <c r="E1521" s="108"/>
      <c r="F1521" s="108"/>
      <c r="G1521" s="108"/>
      <c r="H1521" s="108"/>
      <c r="I1521" s="108"/>
      <c r="J1521" s="108"/>
      <c r="K1521" s="108"/>
      <c r="L1521" s="293"/>
      <c r="M1521" s="290"/>
    </row>
    <row r="1522" spans="1:13" x14ac:dyDescent="0.2">
      <c r="A1522" s="257"/>
      <c r="B1522" s="289"/>
      <c r="C1522" s="57"/>
      <c r="D1522" s="108"/>
      <c r="E1522" s="108"/>
      <c r="F1522" s="108"/>
      <c r="G1522" s="108"/>
      <c r="H1522" s="108"/>
      <c r="I1522" s="108"/>
      <c r="J1522" s="108"/>
      <c r="K1522" s="108"/>
      <c r="L1522" s="293"/>
      <c r="M1522" s="290"/>
    </row>
    <row r="1523" spans="1:13" x14ac:dyDescent="0.2">
      <c r="A1523" s="257"/>
      <c r="B1523" s="289"/>
      <c r="C1523" s="57"/>
      <c r="D1523" s="108"/>
      <c r="E1523" s="108"/>
      <c r="F1523" s="108"/>
      <c r="G1523" s="108"/>
      <c r="H1523" s="108"/>
      <c r="I1523" s="108"/>
      <c r="J1523" s="108"/>
      <c r="K1523" s="108"/>
      <c r="L1523" s="293"/>
      <c r="M1523" s="290"/>
    </row>
    <row r="1524" spans="1:13" x14ac:dyDescent="0.2">
      <c r="A1524" s="257"/>
      <c r="B1524" s="289"/>
      <c r="C1524" s="57"/>
      <c r="D1524" s="108"/>
      <c r="E1524" s="108"/>
      <c r="F1524" s="108"/>
      <c r="G1524" s="108"/>
      <c r="H1524" s="108"/>
      <c r="I1524" s="108"/>
      <c r="J1524" s="108"/>
      <c r="K1524" s="108"/>
      <c r="L1524" s="293"/>
      <c r="M1524" s="290"/>
    </row>
    <row r="1525" spans="1:13" x14ac:dyDescent="0.2">
      <c r="A1525" s="257"/>
      <c r="B1525" s="289"/>
      <c r="C1525" s="57"/>
      <c r="D1525" s="108"/>
      <c r="E1525" s="108"/>
      <c r="F1525" s="108"/>
      <c r="G1525" s="108"/>
      <c r="H1525" s="108"/>
      <c r="I1525" s="108"/>
      <c r="J1525" s="108"/>
      <c r="K1525" s="108"/>
      <c r="L1525" s="293"/>
      <c r="M1525" s="290"/>
    </row>
    <row r="1526" spans="1:13" x14ac:dyDescent="0.2">
      <c r="A1526" s="257"/>
      <c r="B1526" s="289"/>
      <c r="C1526" s="57"/>
      <c r="D1526" s="108"/>
      <c r="E1526" s="108"/>
      <c r="F1526" s="108"/>
      <c r="G1526" s="108"/>
      <c r="H1526" s="108"/>
      <c r="I1526" s="108"/>
      <c r="J1526" s="108"/>
      <c r="K1526" s="108"/>
      <c r="L1526" s="293"/>
      <c r="M1526" s="290"/>
    </row>
    <row r="1527" spans="1:13" x14ac:dyDescent="0.2">
      <c r="A1527" s="257"/>
      <c r="B1527" s="289"/>
      <c r="C1527" s="57"/>
      <c r="D1527" s="108"/>
      <c r="E1527" s="108"/>
      <c r="F1527" s="108"/>
      <c r="G1527" s="108"/>
      <c r="H1527" s="108"/>
      <c r="I1527" s="108"/>
      <c r="J1527" s="108"/>
      <c r="K1527" s="108"/>
      <c r="L1527" s="293"/>
      <c r="M1527" s="290"/>
    </row>
    <row r="1528" spans="1:13" x14ac:dyDescent="0.2">
      <c r="A1528" s="257"/>
      <c r="B1528" s="289"/>
      <c r="C1528" s="57"/>
      <c r="D1528" s="108"/>
      <c r="E1528" s="108"/>
      <c r="F1528" s="108"/>
      <c r="G1528" s="108"/>
      <c r="H1528" s="108"/>
      <c r="I1528" s="108"/>
      <c r="J1528" s="108"/>
      <c r="K1528" s="108"/>
      <c r="L1528" s="293"/>
      <c r="M1528" s="290"/>
    </row>
    <row r="1529" spans="1:13" x14ac:dyDescent="0.2">
      <c r="A1529" s="257"/>
      <c r="B1529" s="289"/>
      <c r="C1529" s="57"/>
      <c r="D1529" s="108"/>
      <c r="E1529" s="108"/>
      <c r="F1529" s="108"/>
      <c r="G1529" s="108"/>
      <c r="H1529" s="108"/>
      <c r="I1529" s="108"/>
      <c r="J1529" s="108"/>
      <c r="K1529" s="108"/>
      <c r="L1529" s="293"/>
      <c r="M1529" s="290"/>
    </row>
    <row r="1530" spans="1:13" x14ac:dyDescent="0.2">
      <c r="A1530" s="257"/>
      <c r="B1530" s="289"/>
      <c r="C1530" s="57"/>
      <c r="D1530" s="108"/>
      <c r="E1530" s="108"/>
      <c r="F1530" s="108"/>
      <c r="G1530" s="108"/>
      <c r="H1530" s="108"/>
      <c r="I1530" s="108"/>
      <c r="J1530" s="108"/>
      <c r="K1530" s="108"/>
      <c r="L1530" s="293"/>
      <c r="M1530" s="290"/>
    </row>
    <row r="1531" spans="1:13" x14ac:dyDescent="0.2">
      <c r="A1531" s="257"/>
      <c r="B1531" s="289"/>
      <c r="C1531" s="57"/>
      <c r="D1531" s="108"/>
      <c r="E1531" s="108"/>
      <c r="F1531" s="108"/>
      <c r="G1531" s="108"/>
      <c r="H1531" s="108"/>
      <c r="I1531" s="108"/>
      <c r="J1531" s="108"/>
      <c r="K1531" s="108"/>
      <c r="L1531" s="293"/>
      <c r="M1531" s="290"/>
    </row>
    <row r="1532" spans="1:13" x14ac:dyDescent="0.2">
      <c r="A1532" s="257"/>
      <c r="B1532" s="289"/>
      <c r="C1532" s="57"/>
      <c r="D1532" s="108"/>
      <c r="E1532" s="108"/>
      <c r="F1532" s="108"/>
      <c r="G1532" s="108"/>
      <c r="H1532" s="108"/>
      <c r="I1532" s="108"/>
      <c r="J1532" s="108"/>
      <c r="K1532" s="108"/>
      <c r="L1532" s="293"/>
      <c r="M1532" s="290"/>
    </row>
    <row r="1533" spans="1:13" x14ac:dyDescent="0.2">
      <c r="A1533" s="257"/>
      <c r="B1533" s="289"/>
      <c r="C1533" s="57"/>
      <c r="D1533" s="108"/>
      <c r="E1533" s="108"/>
      <c r="F1533" s="108"/>
      <c r="G1533" s="108"/>
      <c r="H1533" s="108"/>
      <c r="I1533" s="108"/>
      <c r="J1533" s="108"/>
      <c r="K1533" s="108"/>
      <c r="L1533" s="293"/>
      <c r="M1533" s="290"/>
    </row>
    <row r="1534" spans="1:13" x14ac:dyDescent="0.2">
      <c r="A1534" s="257"/>
      <c r="B1534" s="289"/>
      <c r="C1534" s="57"/>
      <c r="D1534" s="108"/>
      <c r="E1534" s="108"/>
      <c r="F1534" s="108"/>
      <c r="G1534" s="108"/>
      <c r="H1534" s="108"/>
      <c r="I1534" s="108"/>
      <c r="J1534" s="108"/>
      <c r="K1534" s="108"/>
      <c r="L1534" s="293"/>
      <c r="M1534" s="290"/>
    </row>
    <row r="1535" spans="1:13" x14ac:dyDescent="0.2">
      <c r="A1535" s="257"/>
      <c r="B1535" s="289"/>
      <c r="C1535" s="57"/>
      <c r="D1535" s="108"/>
      <c r="E1535" s="108"/>
      <c r="F1535" s="108"/>
      <c r="G1535" s="108"/>
      <c r="H1535" s="108"/>
      <c r="I1535" s="108"/>
      <c r="J1535" s="108"/>
      <c r="K1535" s="108"/>
      <c r="L1535" s="293"/>
      <c r="M1535" s="290"/>
    </row>
    <row r="1536" spans="1:13" x14ac:dyDescent="0.2">
      <c r="A1536" s="257"/>
      <c r="B1536" s="289"/>
      <c r="C1536" s="57"/>
      <c r="D1536" s="108"/>
      <c r="E1536" s="108"/>
      <c r="F1536" s="108"/>
      <c r="G1536" s="108"/>
      <c r="H1536" s="108"/>
      <c r="I1536" s="108"/>
      <c r="J1536" s="108"/>
      <c r="K1536" s="108"/>
      <c r="L1536" s="293"/>
      <c r="M1536" s="290"/>
    </row>
    <row r="1537" spans="1:13" x14ac:dyDescent="0.2">
      <c r="A1537" s="257"/>
      <c r="B1537" s="289"/>
      <c r="C1537" s="57"/>
      <c r="D1537" s="108"/>
      <c r="E1537" s="108"/>
      <c r="F1537" s="108"/>
      <c r="G1537" s="108"/>
      <c r="H1537" s="108"/>
      <c r="I1537" s="108"/>
      <c r="J1537" s="108"/>
      <c r="K1537" s="108"/>
      <c r="L1537" s="293"/>
      <c r="M1537" s="290"/>
    </row>
    <row r="1538" spans="1:13" x14ac:dyDescent="0.2">
      <c r="A1538" s="257"/>
      <c r="B1538" s="289"/>
      <c r="C1538" s="57"/>
      <c r="D1538" s="108"/>
      <c r="E1538" s="108"/>
      <c r="F1538" s="108"/>
      <c r="G1538" s="108"/>
      <c r="H1538" s="108"/>
      <c r="I1538" s="108"/>
      <c r="J1538" s="108"/>
      <c r="K1538" s="108"/>
      <c r="L1538" s="293"/>
      <c r="M1538" s="290"/>
    </row>
    <row r="1539" spans="1:13" x14ac:dyDescent="0.2">
      <c r="A1539" s="257"/>
      <c r="B1539" s="289"/>
      <c r="C1539" s="57"/>
      <c r="D1539" s="108"/>
      <c r="E1539" s="108"/>
      <c r="F1539" s="108"/>
      <c r="G1539" s="108"/>
      <c r="H1539" s="108"/>
      <c r="I1539" s="108"/>
      <c r="J1539" s="108"/>
      <c r="K1539" s="108"/>
      <c r="L1539" s="293"/>
      <c r="M1539" s="290"/>
    </row>
    <row r="1540" spans="1:13" x14ac:dyDescent="0.2">
      <c r="A1540" s="257"/>
      <c r="B1540" s="289"/>
      <c r="C1540" s="57"/>
      <c r="D1540" s="108"/>
      <c r="E1540" s="108"/>
      <c r="F1540" s="108"/>
      <c r="G1540" s="108"/>
      <c r="H1540" s="108"/>
      <c r="I1540" s="108"/>
      <c r="J1540" s="108"/>
      <c r="K1540" s="108"/>
      <c r="L1540" s="293"/>
      <c r="M1540" s="290"/>
    </row>
    <row r="1541" spans="1:13" x14ac:dyDescent="0.2">
      <c r="A1541" s="257"/>
      <c r="B1541" s="289"/>
      <c r="C1541" s="57"/>
      <c r="D1541" s="108"/>
      <c r="E1541" s="108"/>
      <c r="F1541" s="108"/>
      <c r="G1541" s="108"/>
      <c r="H1541" s="108"/>
      <c r="I1541" s="108"/>
      <c r="J1541" s="108"/>
      <c r="K1541" s="108"/>
      <c r="L1541" s="293"/>
      <c r="M1541" s="290"/>
    </row>
    <row r="1542" spans="1:13" x14ac:dyDescent="0.2">
      <c r="A1542" s="257"/>
      <c r="B1542" s="289"/>
      <c r="C1542" s="57"/>
      <c r="D1542" s="108"/>
      <c r="E1542" s="108"/>
      <c r="F1542" s="108"/>
      <c r="G1542" s="108"/>
      <c r="H1542" s="108"/>
      <c r="I1542" s="108"/>
      <c r="J1542" s="108"/>
      <c r="K1542" s="108"/>
      <c r="L1542" s="293"/>
      <c r="M1542" s="290"/>
    </row>
    <row r="1543" spans="1:13" x14ac:dyDescent="0.2">
      <c r="A1543" s="257"/>
      <c r="B1543" s="289"/>
      <c r="C1543" s="57"/>
      <c r="D1543" s="108"/>
      <c r="E1543" s="108"/>
      <c r="F1543" s="108"/>
      <c r="G1543" s="108"/>
      <c r="H1543" s="108"/>
      <c r="I1543" s="108"/>
      <c r="J1543" s="108"/>
      <c r="K1543" s="108"/>
      <c r="L1543" s="293"/>
      <c r="M1543" s="290"/>
    </row>
    <row r="1544" spans="1:13" x14ac:dyDescent="0.2">
      <c r="A1544" s="257"/>
      <c r="B1544" s="289"/>
      <c r="C1544" s="57"/>
      <c r="D1544" s="108"/>
      <c r="E1544" s="108"/>
      <c r="F1544" s="108"/>
      <c r="G1544" s="108"/>
      <c r="H1544" s="108"/>
      <c r="I1544" s="108"/>
      <c r="J1544" s="108"/>
      <c r="K1544" s="108"/>
      <c r="L1544" s="293"/>
      <c r="M1544" s="290"/>
    </row>
    <row r="1545" spans="1:13" x14ac:dyDescent="0.2">
      <c r="A1545" s="257"/>
      <c r="B1545" s="289"/>
      <c r="C1545" s="57"/>
      <c r="D1545" s="108"/>
      <c r="E1545" s="108"/>
      <c r="F1545" s="108"/>
      <c r="G1545" s="108"/>
      <c r="H1545" s="108"/>
      <c r="I1545" s="108"/>
      <c r="J1545" s="108"/>
      <c r="K1545" s="108"/>
      <c r="L1545" s="293"/>
      <c r="M1545" s="290"/>
    </row>
    <row r="1546" spans="1:13" x14ac:dyDescent="0.2">
      <c r="A1546" s="257"/>
      <c r="B1546" s="289"/>
      <c r="C1546" s="57"/>
      <c r="D1546" s="108"/>
      <c r="E1546" s="108"/>
      <c r="F1546" s="108"/>
      <c r="G1546" s="108"/>
      <c r="H1546" s="108"/>
      <c r="I1546" s="108"/>
      <c r="J1546" s="108"/>
      <c r="K1546" s="108"/>
      <c r="L1546" s="293"/>
      <c r="M1546" s="290"/>
    </row>
    <row r="1547" spans="1:13" x14ac:dyDescent="0.2">
      <c r="A1547" s="257"/>
      <c r="B1547" s="289"/>
      <c r="C1547" s="57"/>
      <c r="D1547" s="108"/>
      <c r="E1547" s="108"/>
      <c r="F1547" s="108"/>
      <c r="G1547" s="108"/>
      <c r="H1547" s="108"/>
      <c r="I1547" s="108"/>
      <c r="J1547" s="108"/>
      <c r="K1547" s="108"/>
      <c r="L1547" s="293"/>
      <c r="M1547" s="290"/>
    </row>
    <row r="1548" spans="1:13" x14ac:dyDescent="0.2">
      <c r="A1548" s="257"/>
      <c r="B1548" s="289"/>
      <c r="C1548" s="57"/>
      <c r="D1548" s="108"/>
      <c r="E1548" s="108"/>
      <c r="F1548" s="108"/>
      <c r="G1548" s="108"/>
      <c r="H1548" s="108"/>
      <c r="I1548" s="108"/>
      <c r="J1548" s="108"/>
      <c r="K1548" s="108"/>
      <c r="L1548" s="293"/>
      <c r="M1548" s="290"/>
    </row>
    <row r="1549" spans="1:13" x14ac:dyDescent="0.2">
      <c r="A1549" s="257"/>
      <c r="B1549" s="289"/>
      <c r="C1549" s="57"/>
      <c r="D1549" s="108"/>
      <c r="E1549" s="108"/>
      <c r="F1549" s="108"/>
      <c r="G1549" s="108"/>
      <c r="H1549" s="108"/>
      <c r="I1549" s="108"/>
      <c r="J1549" s="108"/>
      <c r="K1549" s="108"/>
      <c r="L1549" s="293"/>
      <c r="M1549" s="290"/>
    </row>
    <row r="1550" spans="1:13" x14ac:dyDescent="0.2">
      <c r="A1550" s="257"/>
      <c r="B1550" s="289"/>
      <c r="C1550" s="57"/>
      <c r="D1550" s="108"/>
      <c r="E1550" s="108"/>
      <c r="F1550" s="108"/>
      <c r="G1550" s="108"/>
      <c r="H1550" s="108"/>
      <c r="I1550" s="108"/>
      <c r="J1550" s="108"/>
      <c r="K1550" s="108"/>
      <c r="L1550" s="293"/>
      <c r="M1550" s="290"/>
    </row>
    <row r="1551" spans="1:13" x14ac:dyDescent="0.2">
      <c r="A1551" s="257"/>
      <c r="B1551" s="289"/>
      <c r="C1551" s="57"/>
      <c r="D1551" s="108"/>
      <c r="E1551" s="108"/>
      <c r="F1551" s="108"/>
      <c r="G1551" s="108"/>
      <c r="H1551" s="108"/>
      <c r="I1551" s="108"/>
      <c r="J1551" s="108"/>
      <c r="K1551" s="108"/>
      <c r="L1551" s="293"/>
      <c r="M1551" s="290"/>
    </row>
    <row r="1552" spans="1:13" x14ac:dyDescent="0.2">
      <c r="A1552" s="257"/>
      <c r="B1552" s="289"/>
      <c r="C1552" s="57"/>
      <c r="D1552" s="108"/>
      <c r="E1552" s="108"/>
      <c r="F1552" s="108"/>
      <c r="G1552" s="108"/>
      <c r="H1552" s="108"/>
      <c r="I1552" s="108"/>
      <c r="J1552" s="108"/>
      <c r="K1552" s="108"/>
      <c r="L1552" s="293"/>
      <c r="M1552" s="290"/>
    </row>
    <row r="1553" spans="1:13" x14ac:dyDescent="0.2">
      <c r="A1553" s="257"/>
      <c r="B1553" s="289"/>
      <c r="C1553" s="57"/>
      <c r="D1553" s="108"/>
      <c r="E1553" s="108"/>
      <c r="F1553" s="108"/>
      <c r="G1553" s="108"/>
      <c r="H1553" s="108"/>
      <c r="I1553" s="108"/>
      <c r="J1553" s="108"/>
      <c r="K1553" s="108"/>
      <c r="L1553" s="293"/>
      <c r="M1553" s="290"/>
    </row>
    <row r="1554" spans="1:13" x14ac:dyDescent="0.2">
      <c r="A1554" s="257"/>
      <c r="B1554" s="289"/>
      <c r="C1554" s="57"/>
      <c r="D1554" s="108"/>
      <c r="E1554" s="108"/>
      <c r="F1554" s="108"/>
      <c r="G1554" s="108"/>
      <c r="H1554" s="108"/>
      <c r="I1554" s="108"/>
      <c r="J1554" s="108"/>
      <c r="K1554" s="108"/>
      <c r="L1554" s="293"/>
      <c r="M1554" s="290"/>
    </row>
    <row r="1555" spans="1:13" x14ac:dyDescent="0.2">
      <c r="A1555" s="257"/>
      <c r="B1555" s="289"/>
      <c r="C1555" s="57"/>
      <c r="D1555" s="108"/>
      <c r="E1555" s="108"/>
      <c r="F1555" s="108"/>
      <c r="G1555" s="108"/>
      <c r="H1555" s="108"/>
      <c r="I1555" s="108"/>
      <c r="J1555" s="108"/>
      <c r="K1555" s="108"/>
      <c r="L1555" s="293"/>
      <c r="M1555" s="290"/>
    </row>
    <row r="1556" spans="1:13" x14ac:dyDescent="0.2">
      <c r="A1556" s="257"/>
      <c r="B1556" s="289"/>
      <c r="C1556" s="57"/>
      <c r="D1556" s="108"/>
      <c r="E1556" s="108"/>
      <c r="F1556" s="108"/>
      <c r="G1556" s="108"/>
      <c r="H1556" s="108"/>
      <c r="I1556" s="108"/>
      <c r="J1556" s="108"/>
      <c r="K1556" s="108"/>
      <c r="L1556" s="293"/>
      <c r="M1556" s="290"/>
    </row>
    <row r="1557" spans="1:13" x14ac:dyDescent="0.2">
      <c r="A1557" s="257"/>
      <c r="B1557" s="289"/>
      <c r="C1557" s="57"/>
      <c r="D1557" s="108"/>
      <c r="E1557" s="108"/>
      <c r="F1557" s="108"/>
      <c r="G1557" s="108"/>
      <c r="H1557" s="108"/>
      <c r="I1557" s="108"/>
      <c r="J1557" s="108"/>
      <c r="K1557" s="108"/>
      <c r="L1557" s="293"/>
      <c r="M1557" s="290"/>
    </row>
    <row r="1558" spans="1:13" x14ac:dyDescent="0.2">
      <c r="A1558" s="257"/>
      <c r="B1558" s="289"/>
      <c r="C1558" s="57"/>
      <c r="D1558" s="108"/>
      <c r="E1558" s="108"/>
      <c r="F1558" s="108"/>
      <c r="G1558" s="108"/>
      <c r="H1558" s="108"/>
      <c r="I1558" s="108"/>
      <c r="J1558" s="108"/>
      <c r="K1558" s="108"/>
      <c r="L1558" s="293"/>
      <c r="M1558" s="290"/>
    </row>
    <row r="1559" spans="1:13" x14ac:dyDescent="0.2">
      <c r="A1559" s="257"/>
      <c r="B1559" s="289"/>
      <c r="C1559" s="57"/>
      <c r="D1559" s="108"/>
      <c r="E1559" s="108"/>
      <c r="F1559" s="108"/>
      <c r="G1559" s="108"/>
      <c r="H1559" s="108"/>
      <c r="I1559" s="108"/>
      <c r="J1559" s="108"/>
      <c r="K1559" s="108"/>
      <c r="L1559" s="293"/>
      <c r="M1559" s="290"/>
    </row>
    <row r="1560" spans="1:13" x14ac:dyDescent="0.2">
      <c r="A1560" s="257"/>
      <c r="B1560" s="289"/>
      <c r="C1560" s="57"/>
      <c r="D1560" s="108"/>
      <c r="E1560" s="108"/>
      <c r="F1560" s="108"/>
      <c r="G1560" s="108"/>
      <c r="H1560" s="108"/>
      <c r="I1560" s="108"/>
      <c r="J1560" s="108"/>
      <c r="K1560" s="108"/>
      <c r="L1560" s="293"/>
      <c r="M1560" s="290"/>
    </row>
    <row r="1561" spans="1:13" x14ac:dyDescent="0.2">
      <c r="A1561" s="257"/>
      <c r="B1561" s="289"/>
      <c r="C1561" s="57"/>
      <c r="D1561" s="108"/>
      <c r="E1561" s="108"/>
      <c r="F1561" s="108"/>
      <c r="G1561" s="108"/>
      <c r="H1561" s="108"/>
      <c r="I1561" s="108"/>
      <c r="J1561" s="108"/>
      <c r="K1561" s="108"/>
      <c r="L1561" s="293"/>
      <c r="M1561" s="290"/>
    </row>
    <row r="1562" spans="1:13" x14ac:dyDescent="0.2">
      <c r="A1562" s="257"/>
      <c r="B1562" s="289"/>
      <c r="C1562" s="57"/>
      <c r="D1562" s="108"/>
      <c r="E1562" s="108"/>
      <c r="F1562" s="108"/>
      <c r="G1562" s="108"/>
      <c r="H1562" s="108"/>
      <c r="I1562" s="108"/>
      <c r="J1562" s="108"/>
      <c r="K1562" s="108"/>
      <c r="L1562" s="293"/>
      <c r="M1562" s="290"/>
    </row>
    <row r="1563" spans="1:13" x14ac:dyDescent="0.2">
      <c r="A1563" s="257"/>
      <c r="B1563" s="289"/>
      <c r="C1563" s="57"/>
      <c r="D1563" s="108"/>
      <c r="E1563" s="108"/>
      <c r="F1563" s="108"/>
      <c r="G1563" s="108"/>
      <c r="H1563" s="108"/>
      <c r="I1563" s="108"/>
      <c r="J1563" s="108"/>
      <c r="K1563" s="108"/>
      <c r="L1563" s="293"/>
      <c r="M1563" s="290"/>
    </row>
    <row r="1564" spans="1:13" x14ac:dyDescent="0.2">
      <c r="A1564" s="257"/>
      <c r="B1564" s="289"/>
      <c r="C1564" s="57"/>
      <c r="D1564" s="108"/>
      <c r="E1564" s="108"/>
      <c r="F1564" s="108"/>
      <c r="G1564" s="108"/>
      <c r="H1564" s="108"/>
      <c r="I1564" s="108"/>
      <c r="J1564" s="108"/>
      <c r="K1564" s="108"/>
      <c r="L1564" s="293"/>
      <c r="M1564" s="290"/>
    </row>
    <row r="1565" spans="1:13" x14ac:dyDescent="0.2">
      <c r="A1565" s="257"/>
      <c r="B1565" s="289"/>
      <c r="C1565" s="57"/>
      <c r="D1565" s="108"/>
      <c r="E1565" s="108"/>
      <c r="F1565" s="108"/>
      <c r="G1565" s="108"/>
      <c r="H1565" s="108"/>
      <c r="I1565" s="108"/>
      <c r="J1565" s="108"/>
      <c r="K1565" s="108"/>
      <c r="L1565" s="293"/>
      <c r="M1565" s="290"/>
    </row>
    <row r="1566" spans="1:13" x14ac:dyDescent="0.2">
      <c r="A1566" s="257"/>
      <c r="B1566" s="289"/>
      <c r="C1566" s="57"/>
      <c r="D1566" s="108"/>
      <c r="E1566" s="108"/>
      <c r="F1566" s="108"/>
      <c r="G1566" s="108"/>
      <c r="H1566" s="108"/>
      <c r="I1566" s="108"/>
      <c r="J1566" s="108"/>
      <c r="K1566" s="108"/>
      <c r="L1566" s="293"/>
      <c r="M1566" s="290"/>
    </row>
    <row r="1567" spans="1:13" x14ac:dyDescent="0.2">
      <c r="A1567" s="257"/>
      <c r="B1567" s="289"/>
      <c r="C1567" s="57"/>
      <c r="D1567" s="108"/>
      <c r="E1567" s="108"/>
      <c r="F1567" s="108"/>
      <c r="G1567" s="108"/>
      <c r="H1567" s="108"/>
      <c r="I1567" s="108"/>
      <c r="J1567" s="108"/>
      <c r="K1567" s="108"/>
      <c r="L1567" s="293"/>
      <c r="M1567" s="290"/>
    </row>
    <row r="1568" spans="1:13" x14ac:dyDescent="0.2">
      <c r="A1568" s="257"/>
      <c r="B1568" s="289"/>
      <c r="C1568" s="57"/>
      <c r="D1568" s="108"/>
      <c r="E1568" s="108"/>
      <c r="F1568" s="108"/>
      <c r="G1568" s="108"/>
      <c r="H1568" s="108"/>
      <c r="I1568" s="108"/>
      <c r="J1568" s="108"/>
      <c r="K1568" s="108"/>
      <c r="L1568" s="293"/>
      <c r="M1568" s="290"/>
    </row>
    <row r="1569" spans="1:13" x14ac:dyDescent="0.2">
      <c r="A1569" s="257"/>
      <c r="B1569" s="289"/>
      <c r="C1569" s="57"/>
      <c r="D1569" s="108"/>
      <c r="E1569" s="108"/>
      <c r="F1569" s="108"/>
      <c r="G1569" s="108"/>
      <c r="H1569" s="108"/>
      <c r="I1569" s="108"/>
      <c r="J1569" s="108"/>
      <c r="K1569" s="108"/>
      <c r="L1569" s="293"/>
      <c r="M1569" s="290"/>
    </row>
    <row r="1570" spans="1:13" x14ac:dyDescent="0.2">
      <c r="A1570" s="257"/>
      <c r="B1570" s="289"/>
      <c r="C1570" s="57"/>
      <c r="D1570" s="108"/>
      <c r="E1570" s="108"/>
      <c r="F1570" s="108"/>
      <c r="G1570" s="108"/>
      <c r="H1570" s="108"/>
      <c r="I1570" s="108"/>
      <c r="J1570" s="108"/>
      <c r="K1570" s="108"/>
      <c r="L1570" s="293"/>
      <c r="M1570" s="290"/>
    </row>
    <row r="1571" spans="1:13" x14ac:dyDescent="0.2">
      <c r="A1571" s="257"/>
      <c r="B1571" s="289"/>
      <c r="C1571" s="57"/>
      <c r="D1571" s="108"/>
      <c r="E1571" s="108"/>
      <c r="F1571" s="108"/>
      <c r="G1571" s="108"/>
      <c r="H1571" s="108"/>
      <c r="I1571" s="108"/>
      <c r="J1571" s="108"/>
      <c r="K1571" s="108"/>
      <c r="L1571" s="293"/>
      <c r="M1571" s="290"/>
    </row>
    <row r="1572" spans="1:13" x14ac:dyDescent="0.2">
      <c r="A1572" s="257"/>
      <c r="B1572" s="289"/>
      <c r="C1572" s="57"/>
      <c r="D1572" s="108"/>
      <c r="E1572" s="108"/>
      <c r="F1572" s="108"/>
      <c r="G1572" s="108"/>
      <c r="H1572" s="108"/>
      <c r="I1572" s="108"/>
      <c r="J1572" s="108"/>
      <c r="K1572" s="108"/>
      <c r="L1572" s="293"/>
      <c r="M1572" s="290"/>
    </row>
    <row r="1573" spans="1:13" x14ac:dyDescent="0.2">
      <c r="A1573" s="257"/>
      <c r="B1573" s="289"/>
      <c r="C1573" s="57"/>
      <c r="D1573" s="108"/>
      <c r="E1573" s="108"/>
      <c r="F1573" s="108"/>
      <c r="G1573" s="108"/>
      <c r="H1573" s="108"/>
      <c r="I1573" s="108"/>
      <c r="J1573" s="108"/>
      <c r="K1573" s="108"/>
      <c r="L1573" s="293"/>
      <c r="M1573" s="290"/>
    </row>
    <row r="1574" spans="1:13" x14ac:dyDescent="0.2">
      <c r="A1574" s="257"/>
      <c r="B1574" s="289"/>
      <c r="C1574" s="57"/>
      <c r="D1574" s="108"/>
      <c r="E1574" s="108"/>
      <c r="F1574" s="108"/>
      <c r="G1574" s="108"/>
      <c r="H1574" s="108"/>
      <c r="I1574" s="108"/>
      <c r="J1574" s="108"/>
      <c r="K1574" s="108"/>
      <c r="L1574" s="293"/>
      <c r="M1574" s="290"/>
    </row>
    <row r="1575" spans="1:13" x14ac:dyDescent="0.2">
      <c r="A1575" s="257"/>
      <c r="B1575" s="289"/>
      <c r="C1575" s="57"/>
      <c r="D1575" s="108"/>
      <c r="E1575" s="108"/>
      <c r="F1575" s="108"/>
      <c r="G1575" s="108"/>
      <c r="H1575" s="108"/>
      <c r="I1575" s="108"/>
      <c r="J1575" s="108"/>
      <c r="K1575" s="108"/>
      <c r="L1575" s="293"/>
      <c r="M1575" s="290"/>
    </row>
    <row r="1576" spans="1:13" x14ac:dyDescent="0.2">
      <c r="A1576" s="257"/>
      <c r="B1576" s="289"/>
      <c r="C1576" s="57"/>
      <c r="D1576" s="108"/>
      <c r="E1576" s="108"/>
      <c r="F1576" s="108"/>
      <c r="G1576" s="108"/>
      <c r="H1576" s="108"/>
      <c r="I1576" s="108"/>
      <c r="J1576" s="108"/>
      <c r="K1576" s="108"/>
      <c r="L1576" s="293"/>
      <c r="M1576" s="290"/>
    </row>
    <row r="1577" spans="1:13" x14ac:dyDescent="0.2">
      <c r="A1577" s="257"/>
      <c r="B1577" s="289"/>
      <c r="C1577" s="57"/>
      <c r="D1577" s="108"/>
      <c r="E1577" s="108"/>
      <c r="F1577" s="108"/>
      <c r="G1577" s="108"/>
      <c r="H1577" s="108"/>
      <c r="I1577" s="108"/>
      <c r="J1577" s="108"/>
      <c r="K1577" s="108"/>
      <c r="L1577" s="293"/>
      <c r="M1577" s="290"/>
    </row>
    <row r="1578" spans="1:13" x14ac:dyDescent="0.2">
      <c r="A1578" s="257"/>
      <c r="B1578" s="289"/>
      <c r="C1578" s="57"/>
      <c r="D1578" s="108"/>
      <c r="E1578" s="108"/>
      <c r="F1578" s="108"/>
      <c r="G1578" s="108"/>
      <c r="H1578" s="108"/>
      <c r="I1578" s="108"/>
      <c r="J1578" s="108"/>
      <c r="K1578" s="108"/>
      <c r="L1578" s="293"/>
      <c r="M1578" s="290"/>
    </row>
    <row r="1579" spans="1:13" x14ac:dyDescent="0.2">
      <c r="A1579" s="257"/>
      <c r="B1579" s="289"/>
      <c r="C1579" s="57"/>
      <c r="D1579" s="108"/>
      <c r="E1579" s="108"/>
      <c r="F1579" s="108"/>
      <c r="G1579" s="108"/>
      <c r="H1579" s="108"/>
      <c r="I1579" s="108"/>
      <c r="J1579" s="108"/>
      <c r="K1579" s="108"/>
      <c r="L1579" s="293"/>
      <c r="M1579" s="290"/>
    </row>
    <row r="1580" spans="1:13" x14ac:dyDescent="0.2">
      <c r="A1580" s="257"/>
      <c r="B1580" s="289"/>
      <c r="C1580" s="57"/>
      <c r="D1580" s="108"/>
      <c r="E1580" s="108"/>
      <c r="F1580" s="108"/>
      <c r="G1580" s="108"/>
      <c r="H1580" s="108"/>
      <c r="I1580" s="108"/>
      <c r="J1580" s="108"/>
      <c r="K1580" s="108"/>
      <c r="L1580" s="293"/>
      <c r="M1580" s="290"/>
    </row>
    <row r="1581" spans="1:13" x14ac:dyDescent="0.2">
      <c r="A1581" s="257"/>
      <c r="B1581" s="289"/>
      <c r="C1581" s="57"/>
      <c r="D1581" s="108"/>
      <c r="E1581" s="108"/>
      <c r="F1581" s="108"/>
      <c r="G1581" s="108"/>
      <c r="H1581" s="108"/>
      <c r="I1581" s="108"/>
      <c r="J1581" s="108"/>
      <c r="K1581" s="108"/>
      <c r="L1581" s="293"/>
      <c r="M1581" s="290"/>
    </row>
    <row r="1582" spans="1:13" x14ac:dyDescent="0.2">
      <c r="A1582" s="257"/>
      <c r="B1582" s="289"/>
      <c r="C1582" s="57"/>
      <c r="D1582" s="108"/>
      <c r="E1582" s="108"/>
      <c r="F1582" s="108"/>
      <c r="G1582" s="108"/>
      <c r="H1582" s="108"/>
      <c r="I1582" s="108"/>
      <c r="J1582" s="108"/>
      <c r="K1582" s="108"/>
      <c r="L1582" s="293"/>
      <c r="M1582" s="290"/>
    </row>
    <row r="1583" spans="1:13" x14ac:dyDescent="0.2">
      <c r="A1583" s="257"/>
      <c r="B1583" s="289"/>
      <c r="C1583" s="57"/>
      <c r="D1583" s="108"/>
      <c r="E1583" s="108"/>
      <c r="F1583" s="108"/>
      <c r="G1583" s="108"/>
      <c r="H1583" s="108"/>
      <c r="I1583" s="108"/>
      <c r="J1583" s="108"/>
      <c r="K1583" s="108"/>
      <c r="L1583" s="293"/>
      <c r="M1583" s="290"/>
    </row>
    <row r="1584" spans="1:13" x14ac:dyDescent="0.2">
      <c r="A1584" s="257"/>
      <c r="B1584" s="289"/>
      <c r="C1584" s="57"/>
      <c r="D1584" s="108"/>
      <c r="E1584" s="108"/>
      <c r="F1584" s="108"/>
      <c r="G1584" s="108"/>
      <c r="H1584" s="108"/>
      <c r="I1584" s="108"/>
      <c r="J1584" s="108"/>
      <c r="K1584" s="108"/>
      <c r="L1584" s="293"/>
      <c r="M1584" s="290"/>
    </row>
    <row r="1585" spans="1:13" x14ac:dyDescent="0.2">
      <c r="A1585" s="257"/>
      <c r="B1585" s="289"/>
      <c r="C1585" s="57"/>
      <c r="D1585" s="108"/>
      <c r="E1585" s="108"/>
      <c r="F1585" s="108"/>
      <c r="G1585" s="108"/>
      <c r="H1585" s="108"/>
      <c r="I1585" s="108"/>
      <c r="J1585" s="108"/>
      <c r="K1585" s="108"/>
      <c r="L1585" s="293"/>
      <c r="M1585" s="290"/>
    </row>
    <row r="1586" spans="1:13" x14ac:dyDescent="0.2">
      <c r="A1586" s="257"/>
      <c r="B1586" s="289"/>
      <c r="C1586" s="57"/>
      <c r="D1586" s="108"/>
      <c r="E1586" s="108"/>
      <c r="F1586" s="108"/>
      <c r="G1586" s="108"/>
      <c r="H1586" s="108"/>
      <c r="I1586" s="108"/>
      <c r="J1586" s="108"/>
      <c r="K1586" s="108"/>
      <c r="L1586" s="293"/>
      <c r="M1586" s="290"/>
    </row>
    <row r="1587" spans="1:13" x14ac:dyDescent="0.2">
      <c r="A1587" s="257"/>
      <c r="B1587" s="289"/>
      <c r="C1587" s="57"/>
      <c r="D1587" s="108"/>
      <c r="E1587" s="108"/>
      <c r="F1587" s="108"/>
      <c r="G1587" s="108"/>
      <c r="H1587" s="108"/>
      <c r="I1587" s="108"/>
      <c r="J1587" s="108"/>
      <c r="K1587" s="108"/>
      <c r="L1587" s="293"/>
      <c r="M1587" s="290"/>
    </row>
    <row r="1588" spans="1:13" x14ac:dyDescent="0.2">
      <c r="A1588" s="257"/>
      <c r="B1588" s="289"/>
      <c r="C1588" s="57"/>
      <c r="D1588" s="108"/>
      <c r="E1588" s="108"/>
      <c r="F1588" s="108"/>
      <c r="G1588" s="108"/>
      <c r="H1588" s="108"/>
      <c r="I1588" s="108"/>
      <c r="J1588" s="108"/>
      <c r="K1588" s="108"/>
      <c r="L1588" s="293"/>
      <c r="M1588" s="290"/>
    </row>
    <row r="1589" spans="1:13" x14ac:dyDescent="0.2">
      <c r="A1589" s="257"/>
      <c r="B1589" s="289"/>
      <c r="C1589" s="57"/>
      <c r="D1589" s="108"/>
      <c r="E1589" s="108"/>
      <c r="F1589" s="108"/>
      <c r="G1589" s="108"/>
      <c r="H1589" s="108"/>
      <c r="I1589" s="108"/>
      <c r="J1589" s="108"/>
      <c r="K1589" s="108"/>
      <c r="L1589" s="293"/>
      <c r="M1589" s="290"/>
    </row>
    <row r="1590" spans="1:13" x14ac:dyDescent="0.2">
      <c r="A1590" s="257"/>
      <c r="B1590" s="289"/>
      <c r="C1590" s="57"/>
      <c r="D1590" s="108"/>
      <c r="E1590" s="108"/>
      <c r="F1590" s="108"/>
      <c r="G1590" s="108"/>
      <c r="H1590" s="108"/>
      <c r="I1590" s="108"/>
      <c r="J1590" s="108"/>
      <c r="K1590" s="108"/>
      <c r="L1590" s="293"/>
      <c r="M1590" s="290"/>
    </row>
    <row r="1591" spans="1:13" x14ac:dyDescent="0.2">
      <c r="A1591" s="257"/>
      <c r="B1591" s="289"/>
      <c r="C1591" s="57"/>
      <c r="D1591" s="108"/>
      <c r="E1591" s="108"/>
      <c r="F1591" s="108"/>
      <c r="G1591" s="108"/>
      <c r="H1591" s="108"/>
      <c r="I1591" s="108"/>
      <c r="J1591" s="108"/>
      <c r="K1591" s="108"/>
      <c r="L1591" s="293"/>
      <c r="M1591" s="290"/>
    </row>
    <row r="1592" spans="1:13" x14ac:dyDescent="0.2">
      <c r="A1592" s="257"/>
      <c r="B1592" s="289"/>
      <c r="C1592" s="57"/>
      <c r="D1592" s="108"/>
      <c r="E1592" s="108"/>
      <c r="F1592" s="108"/>
      <c r="G1592" s="108"/>
      <c r="H1592" s="108"/>
      <c r="I1592" s="108"/>
      <c r="J1592" s="108"/>
      <c r="K1592" s="108"/>
      <c r="L1592" s="293"/>
      <c r="M1592" s="290"/>
    </row>
    <row r="1593" spans="1:13" x14ac:dyDescent="0.2">
      <c r="A1593" s="257"/>
      <c r="B1593" s="289"/>
      <c r="C1593" s="57"/>
      <c r="D1593" s="108"/>
      <c r="E1593" s="108"/>
      <c r="F1593" s="108"/>
      <c r="G1593" s="108"/>
      <c r="H1593" s="108"/>
      <c r="I1593" s="108"/>
      <c r="J1593" s="108"/>
      <c r="K1593" s="108"/>
      <c r="L1593" s="293"/>
      <c r="M1593" s="290"/>
    </row>
    <row r="1594" spans="1:13" x14ac:dyDescent="0.2">
      <c r="A1594" s="257"/>
      <c r="B1594" s="289"/>
      <c r="C1594" s="57"/>
      <c r="D1594" s="108"/>
      <c r="E1594" s="108"/>
      <c r="F1594" s="108"/>
      <c r="G1594" s="108"/>
      <c r="H1594" s="108"/>
      <c r="I1594" s="108"/>
      <c r="J1594" s="108"/>
      <c r="K1594" s="108"/>
      <c r="L1594" s="293"/>
      <c r="M1594" s="290"/>
    </row>
    <row r="1595" spans="1:13" x14ac:dyDescent="0.2">
      <c r="A1595" s="257"/>
      <c r="B1595" s="289"/>
      <c r="C1595" s="57"/>
      <c r="D1595" s="108"/>
      <c r="E1595" s="108"/>
      <c r="F1595" s="108"/>
      <c r="G1595" s="108"/>
      <c r="H1595" s="108"/>
      <c r="I1595" s="108"/>
      <c r="J1595" s="108"/>
      <c r="K1595" s="108"/>
      <c r="L1595" s="293"/>
      <c r="M1595" s="290"/>
    </row>
    <row r="1596" spans="1:13" x14ac:dyDescent="0.2">
      <c r="A1596" s="257"/>
      <c r="B1596" s="289"/>
      <c r="C1596" s="57"/>
      <c r="D1596" s="108"/>
      <c r="E1596" s="108"/>
      <c r="F1596" s="108"/>
      <c r="G1596" s="108"/>
      <c r="H1596" s="108"/>
      <c r="I1596" s="108"/>
      <c r="J1596" s="108"/>
      <c r="K1596" s="108"/>
      <c r="L1596" s="293"/>
      <c r="M1596" s="290"/>
    </row>
    <row r="1597" spans="1:13" x14ac:dyDescent="0.2">
      <c r="A1597" s="257"/>
      <c r="B1597" s="289"/>
      <c r="C1597" s="57"/>
      <c r="D1597" s="108"/>
      <c r="E1597" s="108"/>
      <c r="F1597" s="108"/>
      <c r="G1597" s="108"/>
      <c r="H1597" s="108"/>
      <c r="I1597" s="108"/>
      <c r="J1597" s="108"/>
      <c r="K1597" s="108"/>
      <c r="L1597" s="293"/>
      <c r="M1597" s="290"/>
    </row>
    <row r="1598" spans="1:13" x14ac:dyDescent="0.2">
      <c r="A1598" s="257"/>
      <c r="B1598" s="289"/>
      <c r="C1598" s="57"/>
      <c r="D1598" s="108"/>
      <c r="E1598" s="108"/>
      <c r="F1598" s="108"/>
      <c r="G1598" s="108"/>
      <c r="H1598" s="108"/>
      <c r="I1598" s="108"/>
      <c r="J1598" s="108"/>
      <c r="K1598" s="108"/>
      <c r="L1598" s="293"/>
      <c r="M1598" s="290"/>
    </row>
    <row r="1599" spans="1:13" x14ac:dyDescent="0.2">
      <c r="A1599" s="257"/>
      <c r="B1599" s="289"/>
      <c r="C1599" s="57"/>
      <c r="D1599" s="108"/>
      <c r="E1599" s="108"/>
      <c r="F1599" s="108"/>
      <c r="G1599" s="108"/>
      <c r="H1599" s="108"/>
      <c r="I1599" s="108"/>
      <c r="J1599" s="108"/>
      <c r="K1599" s="108"/>
      <c r="L1599" s="293"/>
      <c r="M1599" s="290"/>
    </row>
    <row r="1600" spans="1:13" x14ac:dyDescent="0.2">
      <c r="A1600" s="257"/>
      <c r="B1600" s="289"/>
      <c r="C1600" s="57"/>
      <c r="D1600" s="108"/>
      <c r="E1600" s="108"/>
      <c r="F1600" s="108"/>
      <c r="G1600" s="108"/>
      <c r="H1600" s="108"/>
      <c r="I1600" s="108"/>
      <c r="J1600" s="108"/>
      <c r="K1600" s="108"/>
      <c r="L1600" s="293"/>
      <c r="M1600" s="290"/>
    </row>
    <row r="1601" spans="1:13" x14ac:dyDescent="0.2">
      <c r="A1601" s="257"/>
      <c r="B1601" s="289"/>
      <c r="C1601" s="57"/>
      <c r="D1601" s="108"/>
      <c r="E1601" s="108"/>
      <c r="F1601" s="108"/>
      <c r="G1601" s="108"/>
      <c r="H1601" s="108"/>
      <c r="I1601" s="108"/>
      <c r="J1601" s="108"/>
      <c r="K1601" s="108"/>
      <c r="L1601" s="293"/>
      <c r="M1601" s="290"/>
    </row>
    <row r="1602" spans="1:13" x14ac:dyDescent="0.2">
      <c r="A1602" s="257"/>
      <c r="B1602" s="289"/>
      <c r="C1602" s="57"/>
      <c r="D1602" s="108"/>
      <c r="E1602" s="108"/>
      <c r="F1602" s="108"/>
      <c r="G1602" s="108"/>
      <c r="H1602" s="108"/>
      <c r="I1602" s="108"/>
      <c r="J1602" s="108"/>
      <c r="K1602" s="108"/>
      <c r="L1602" s="293"/>
      <c r="M1602" s="290"/>
    </row>
    <row r="1603" spans="1:13" x14ac:dyDescent="0.2">
      <c r="A1603" s="257"/>
      <c r="B1603" s="289"/>
      <c r="C1603" s="57"/>
      <c r="D1603" s="108"/>
      <c r="E1603" s="108"/>
      <c r="F1603" s="108"/>
      <c r="G1603" s="108"/>
      <c r="H1603" s="108"/>
      <c r="I1603" s="108"/>
      <c r="J1603" s="108"/>
      <c r="K1603" s="108"/>
      <c r="L1603" s="293"/>
      <c r="M1603" s="290"/>
    </row>
    <row r="1604" spans="1:13" x14ac:dyDescent="0.2">
      <c r="A1604" s="257"/>
      <c r="B1604" s="289"/>
      <c r="C1604" s="57"/>
      <c r="D1604" s="108"/>
      <c r="E1604" s="108"/>
      <c r="F1604" s="108"/>
      <c r="G1604" s="108"/>
      <c r="H1604" s="108"/>
      <c r="I1604" s="108"/>
      <c r="J1604" s="108"/>
      <c r="K1604" s="108"/>
      <c r="L1604" s="293"/>
      <c r="M1604" s="290"/>
    </row>
    <row r="1605" spans="1:13" x14ac:dyDescent="0.2">
      <c r="A1605" s="257"/>
      <c r="B1605" s="289"/>
      <c r="C1605" s="57"/>
      <c r="D1605" s="108"/>
      <c r="E1605" s="108"/>
      <c r="F1605" s="108"/>
      <c r="G1605" s="108"/>
      <c r="H1605" s="108"/>
      <c r="I1605" s="108"/>
      <c r="J1605" s="108"/>
      <c r="K1605" s="108"/>
      <c r="L1605" s="293"/>
      <c r="M1605" s="290"/>
    </row>
    <row r="1606" spans="1:13" x14ac:dyDescent="0.2">
      <c r="A1606" s="257"/>
      <c r="B1606" s="289"/>
      <c r="C1606" s="57"/>
      <c r="D1606" s="108"/>
      <c r="E1606" s="108"/>
      <c r="F1606" s="108"/>
      <c r="G1606" s="108"/>
      <c r="H1606" s="108"/>
      <c r="I1606" s="108"/>
      <c r="J1606" s="108"/>
      <c r="K1606" s="108"/>
      <c r="L1606" s="293"/>
      <c r="M1606" s="290"/>
    </row>
    <row r="1607" spans="1:13" x14ac:dyDescent="0.2">
      <c r="A1607" s="257"/>
      <c r="B1607" s="289"/>
      <c r="C1607" s="57"/>
      <c r="D1607" s="108"/>
      <c r="E1607" s="108"/>
      <c r="F1607" s="108"/>
      <c r="G1607" s="108"/>
      <c r="H1607" s="108"/>
      <c r="I1607" s="108"/>
      <c r="J1607" s="108"/>
      <c r="K1607" s="108"/>
      <c r="L1607" s="293"/>
      <c r="M1607" s="290"/>
    </row>
    <row r="1608" spans="1:13" x14ac:dyDescent="0.2">
      <c r="A1608" s="257"/>
      <c r="B1608" s="289"/>
      <c r="C1608" s="57"/>
      <c r="D1608" s="108"/>
      <c r="E1608" s="108"/>
      <c r="F1608" s="108"/>
      <c r="G1608" s="108"/>
      <c r="H1608" s="108"/>
      <c r="I1608" s="108"/>
      <c r="J1608" s="108"/>
      <c r="K1608" s="108"/>
      <c r="L1608" s="293"/>
      <c r="M1608" s="290"/>
    </row>
    <row r="1609" spans="1:13" x14ac:dyDescent="0.2">
      <c r="A1609" s="257"/>
      <c r="B1609" s="289"/>
      <c r="C1609" s="57"/>
      <c r="D1609" s="108"/>
      <c r="E1609" s="108"/>
      <c r="F1609" s="108"/>
      <c r="G1609" s="108"/>
      <c r="H1609" s="108"/>
      <c r="I1609" s="108"/>
      <c r="J1609" s="108"/>
      <c r="K1609" s="108"/>
      <c r="L1609" s="293"/>
      <c r="M1609" s="290"/>
    </row>
    <row r="1610" spans="1:13" x14ac:dyDescent="0.2">
      <c r="A1610" s="257"/>
      <c r="B1610" s="289"/>
      <c r="C1610" s="57"/>
      <c r="D1610" s="108"/>
      <c r="E1610" s="108"/>
      <c r="F1610" s="108"/>
      <c r="G1610" s="108"/>
      <c r="H1610" s="108"/>
      <c r="I1610" s="108"/>
      <c r="J1610" s="108"/>
      <c r="K1610" s="108"/>
      <c r="L1610" s="293"/>
      <c r="M1610" s="290"/>
    </row>
    <row r="1611" spans="1:13" x14ac:dyDescent="0.2">
      <c r="A1611" s="257"/>
      <c r="B1611" s="289"/>
      <c r="C1611" s="57"/>
      <c r="D1611" s="108"/>
      <c r="E1611" s="108"/>
      <c r="F1611" s="108"/>
      <c r="G1611" s="108"/>
      <c r="H1611" s="108"/>
      <c r="I1611" s="108"/>
      <c r="J1611" s="108"/>
      <c r="K1611" s="108"/>
      <c r="L1611" s="293"/>
      <c r="M1611" s="290"/>
    </row>
    <row r="1612" spans="1:13" x14ac:dyDescent="0.2">
      <c r="A1612" s="257"/>
      <c r="B1612" s="289"/>
      <c r="C1612" s="57"/>
      <c r="D1612" s="108"/>
      <c r="E1612" s="108"/>
      <c r="F1612" s="108"/>
      <c r="G1612" s="108"/>
      <c r="H1612" s="108"/>
      <c r="I1612" s="108"/>
      <c r="J1612" s="108"/>
      <c r="K1612" s="108"/>
      <c r="L1612" s="293"/>
      <c r="M1612" s="290"/>
    </row>
    <row r="1613" spans="1:13" x14ac:dyDescent="0.2">
      <c r="A1613" s="257"/>
      <c r="B1613" s="289"/>
      <c r="C1613" s="57"/>
      <c r="D1613" s="108"/>
      <c r="E1613" s="108"/>
      <c r="F1613" s="108"/>
      <c r="G1613" s="108"/>
      <c r="H1613" s="108"/>
      <c r="I1613" s="108"/>
      <c r="J1613" s="108"/>
      <c r="K1613" s="108"/>
      <c r="L1613" s="293"/>
      <c r="M1613" s="290"/>
    </row>
    <row r="1614" spans="1:13" x14ac:dyDescent="0.2">
      <c r="A1614" s="257"/>
      <c r="B1614" s="289"/>
      <c r="C1614" s="57"/>
      <c r="D1614" s="108"/>
      <c r="E1614" s="108"/>
      <c r="F1614" s="108"/>
      <c r="G1614" s="108"/>
      <c r="H1614" s="108"/>
      <c r="I1614" s="108"/>
      <c r="J1614" s="108"/>
      <c r="K1614" s="108"/>
      <c r="L1614" s="293"/>
      <c r="M1614" s="290"/>
    </row>
    <row r="1615" spans="1:13" x14ac:dyDescent="0.2">
      <c r="A1615" s="257"/>
      <c r="B1615" s="289"/>
      <c r="C1615" s="57"/>
      <c r="D1615" s="108"/>
      <c r="E1615" s="108"/>
      <c r="F1615" s="108"/>
      <c r="G1615" s="108"/>
      <c r="H1615" s="108"/>
      <c r="I1615" s="108"/>
      <c r="J1615" s="108"/>
      <c r="K1615" s="108"/>
      <c r="L1615" s="293"/>
      <c r="M1615" s="290"/>
    </row>
    <row r="1616" spans="1:13" x14ac:dyDescent="0.2">
      <c r="A1616" s="257"/>
      <c r="B1616" s="289"/>
      <c r="C1616" s="57"/>
      <c r="D1616" s="108"/>
      <c r="E1616" s="108"/>
      <c r="F1616" s="108"/>
      <c r="G1616" s="108"/>
      <c r="H1616" s="108"/>
      <c r="I1616" s="108"/>
      <c r="J1616" s="108"/>
      <c r="K1616" s="108"/>
      <c r="L1616" s="293"/>
      <c r="M1616" s="290"/>
    </row>
    <row r="1617" spans="1:13" x14ac:dyDescent="0.2">
      <c r="A1617" s="257"/>
      <c r="B1617" s="289"/>
      <c r="C1617" s="57"/>
      <c r="D1617" s="108"/>
      <c r="E1617" s="108"/>
      <c r="F1617" s="108"/>
      <c r="G1617" s="108"/>
      <c r="H1617" s="108"/>
      <c r="I1617" s="108"/>
      <c r="J1617" s="108"/>
      <c r="K1617" s="108"/>
      <c r="L1617" s="293"/>
      <c r="M1617" s="290"/>
    </row>
    <row r="1618" spans="1:13" x14ac:dyDescent="0.2">
      <c r="A1618" s="257"/>
      <c r="B1618" s="289"/>
      <c r="C1618" s="57"/>
      <c r="D1618" s="108"/>
      <c r="E1618" s="108"/>
      <c r="F1618" s="108"/>
      <c r="G1618" s="108"/>
      <c r="H1618" s="108"/>
      <c r="I1618" s="108"/>
      <c r="J1618" s="108"/>
      <c r="K1618" s="108"/>
      <c r="L1618" s="293"/>
      <c r="M1618" s="290"/>
    </row>
    <row r="1619" spans="1:13" x14ac:dyDescent="0.2">
      <c r="A1619" s="257"/>
      <c r="B1619" s="289"/>
      <c r="C1619" s="57"/>
      <c r="D1619" s="108"/>
      <c r="E1619" s="108"/>
      <c r="F1619" s="108"/>
      <c r="G1619" s="108"/>
      <c r="H1619" s="108"/>
      <c r="I1619" s="108"/>
      <c r="J1619" s="108"/>
      <c r="K1619" s="108"/>
      <c r="L1619" s="294"/>
      <c r="M1619" s="291"/>
    </row>
    <row r="1620" spans="1:13" x14ac:dyDescent="0.2">
      <c r="A1620" s="257"/>
      <c r="B1620" s="289"/>
      <c r="C1620" s="57"/>
      <c r="D1620" s="108"/>
      <c r="E1620" s="108"/>
      <c r="F1620" s="108"/>
      <c r="G1620" s="108"/>
      <c r="H1620" s="108"/>
      <c r="I1620" s="108"/>
      <c r="J1620" s="108"/>
      <c r="K1620" s="108"/>
      <c r="L1620" s="294"/>
      <c r="M1620" s="291"/>
    </row>
    <row r="1621" spans="1:13" x14ac:dyDescent="0.2">
      <c r="A1621" s="257"/>
      <c r="B1621" s="289"/>
      <c r="C1621" s="57"/>
      <c r="D1621" s="108"/>
      <c r="E1621" s="108"/>
      <c r="F1621" s="108"/>
      <c r="G1621" s="108"/>
      <c r="H1621" s="108"/>
      <c r="I1621" s="108"/>
      <c r="J1621" s="108"/>
      <c r="K1621" s="108"/>
      <c r="L1621" s="294"/>
      <c r="M1621" s="291"/>
    </row>
    <row r="1622" spans="1:13" x14ac:dyDescent="0.2">
      <c r="A1622" s="257"/>
      <c r="B1622" s="289"/>
      <c r="C1622" s="57"/>
      <c r="D1622" s="108"/>
      <c r="E1622" s="108"/>
      <c r="F1622" s="108"/>
      <c r="G1622" s="108"/>
      <c r="H1622" s="108"/>
      <c r="I1622" s="108"/>
      <c r="J1622" s="108"/>
      <c r="K1622" s="108"/>
      <c r="L1622" s="294"/>
      <c r="M1622" s="291"/>
    </row>
    <row r="1623" spans="1:13" x14ac:dyDescent="0.2">
      <c r="A1623" s="257"/>
      <c r="B1623" s="289"/>
      <c r="C1623" s="57"/>
      <c r="D1623" s="108"/>
      <c r="E1623" s="108"/>
      <c r="F1623" s="108"/>
      <c r="G1623" s="108"/>
      <c r="H1623" s="108"/>
      <c r="I1623" s="108"/>
      <c r="J1623" s="108"/>
      <c r="K1623" s="108"/>
      <c r="L1623" s="294"/>
      <c r="M1623" s="291"/>
    </row>
    <row r="1624" spans="1:13" x14ac:dyDescent="0.2">
      <c r="A1624" s="257"/>
      <c r="B1624" s="289"/>
      <c r="C1624" s="57"/>
      <c r="D1624" s="108"/>
      <c r="E1624" s="108"/>
      <c r="F1624" s="108"/>
      <c r="G1624" s="108"/>
      <c r="H1624" s="108"/>
      <c r="I1624" s="108"/>
      <c r="J1624" s="108"/>
      <c r="K1624" s="108"/>
      <c r="L1624" s="294"/>
      <c r="M1624" s="291"/>
    </row>
    <row r="1625" spans="1:13" x14ac:dyDescent="0.2">
      <c r="A1625" s="257"/>
      <c r="B1625" s="289"/>
      <c r="C1625" s="57"/>
      <c r="D1625" s="108"/>
      <c r="E1625" s="109"/>
      <c r="F1625" s="108"/>
      <c r="G1625" s="108"/>
      <c r="H1625" s="108"/>
      <c r="I1625" s="108"/>
      <c r="J1625" s="108"/>
      <c r="K1625" s="108"/>
      <c r="L1625" s="294"/>
      <c r="M1625" s="291"/>
    </row>
    <row r="1626" spans="1:13" x14ac:dyDescent="0.2">
      <c r="A1626" s="257"/>
      <c r="B1626" s="289"/>
      <c r="C1626" s="57"/>
      <c r="D1626" s="108"/>
      <c r="E1626" s="109"/>
      <c r="F1626" s="108"/>
      <c r="G1626" s="108"/>
      <c r="H1626" s="108"/>
      <c r="I1626" s="108"/>
      <c r="J1626" s="108"/>
      <c r="K1626" s="108"/>
      <c r="L1626" s="294"/>
      <c r="M1626" s="291"/>
    </row>
    <row r="1627" spans="1:13" x14ac:dyDescent="0.2">
      <c r="A1627" s="257"/>
      <c r="B1627" s="289"/>
      <c r="C1627" s="57"/>
      <c r="D1627" s="108"/>
      <c r="E1627" s="109"/>
      <c r="F1627" s="108"/>
      <c r="G1627" s="108"/>
      <c r="H1627" s="108"/>
      <c r="I1627" s="108"/>
      <c r="J1627" s="108"/>
      <c r="K1627" s="108"/>
      <c r="L1627" s="294"/>
      <c r="M1627" s="291"/>
    </row>
    <row r="1628" spans="1:13" x14ac:dyDescent="0.2">
      <c r="A1628" s="257"/>
      <c r="B1628" s="289"/>
      <c r="C1628" s="57"/>
      <c r="D1628" s="108"/>
      <c r="E1628" s="108"/>
      <c r="F1628" s="110"/>
      <c r="G1628" s="110"/>
      <c r="H1628" s="110"/>
      <c r="I1628" s="110"/>
      <c r="J1628" s="108"/>
      <c r="K1628" s="108"/>
      <c r="L1628" s="294"/>
      <c r="M1628" s="291"/>
    </row>
    <row r="1629" spans="1:13" x14ac:dyDescent="0.2">
      <c r="A1629" s="257"/>
      <c r="B1629" s="289"/>
      <c r="C1629" s="57"/>
      <c r="D1629" s="108"/>
      <c r="E1629" s="108"/>
      <c r="F1629" s="110"/>
      <c r="G1629" s="110"/>
      <c r="H1629" s="110"/>
      <c r="I1629" s="110"/>
      <c r="J1629" s="108"/>
      <c r="K1629" s="108"/>
      <c r="L1629" s="294"/>
      <c r="M1629" s="291"/>
    </row>
    <row r="1630" spans="1:13" x14ac:dyDescent="0.2">
      <c r="A1630" s="257"/>
      <c r="B1630" s="289"/>
      <c r="C1630" s="57"/>
      <c r="D1630" s="108"/>
      <c r="E1630" s="108"/>
      <c r="F1630" s="110"/>
      <c r="G1630" s="110"/>
      <c r="H1630" s="110"/>
      <c r="I1630" s="110"/>
      <c r="J1630" s="108"/>
      <c r="K1630" s="108"/>
      <c r="L1630" s="294"/>
      <c r="M1630" s="291"/>
    </row>
    <row r="1631" spans="1:13" x14ac:dyDescent="0.2">
      <c r="A1631" s="257"/>
      <c r="B1631" s="289"/>
      <c r="C1631" s="57"/>
      <c r="D1631" s="108"/>
      <c r="E1631" s="108"/>
      <c r="F1631" s="108"/>
      <c r="G1631" s="108"/>
      <c r="H1631" s="108"/>
      <c r="I1631" s="108"/>
      <c r="J1631" s="108"/>
      <c r="K1631" s="108"/>
      <c r="L1631" s="294"/>
      <c r="M1631" s="291"/>
    </row>
    <row r="1632" spans="1:13" x14ac:dyDescent="0.2">
      <c r="A1632" s="257"/>
      <c r="B1632" s="289"/>
      <c r="C1632" s="57"/>
      <c r="D1632" s="108"/>
      <c r="E1632" s="108"/>
      <c r="F1632" s="108"/>
      <c r="G1632" s="108"/>
      <c r="H1632" s="111"/>
      <c r="I1632" s="111"/>
      <c r="J1632" s="108"/>
      <c r="K1632" s="108"/>
      <c r="L1632" s="294"/>
      <c r="M1632" s="291"/>
    </row>
    <row r="1633" spans="1:13" x14ac:dyDescent="0.2">
      <c r="A1633" s="257"/>
      <c r="B1633" s="289"/>
      <c r="C1633" s="57"/>
      <c r="D1633" s="108"/>
      <c r="E1633" s="108"/>
      <c r="F1633" s="108"/>
      <c r="G1633" s="108"/>
      <c r="H1633" s="111"/>
      <c r="I1633" s="111"/>
      <c r="J1633" s="108"/>
      <c r="K1633" s="108"/>
      <c r="L1633" s="294"/>
      <c r="M1633" s="291"/>
    </row>
    <row r="1634" spans="1:13" x14ac:dyDescent="0.2">
      <c r="A1634" s="257"/>
      <c r="B1634" s="289"/>
      <c r="C1634" s="57"/>
      <c r="D1634" s="108"/>
      <c r="E1634" s="108"/>
      <c r="F1634" s="108"/>
      <c r="G1634" s="108"/>
      <c r="H1634" s="111"/>
      <c r="I1634" s="111"/>
      <c r="J1634" s="108"/>
      <c r="K1634" s="108"/>
      <c r="L1634" s="294"/>
      <c r="M1634" s="291"/>
    </row>
    <row r="1635" spans="1:13" x14ac:dyDescent="0.2">
      <c r="A1635" s="257"/>
      <c r="B1635" s="289"/>
      <c r="C1635" s="57"/>
      <c r="D1635" s="108"/>
      <c r="E1635" s="108"/>
      <c r="F1635" s="108"/>
      <c r="G1635" s="108"/>
      <c r="H1635" s="111"/>
      <c r="I1635" s="111"/>
      <c r="J1635" s="108"/>
      <c r="K1635" s="108"/>
      <c r="L1635" s="294"/>
      <c r="M1635" s="291"/>
    </row>
    <row r="1636" spans="1:13" x14ac:dyDescent="0.2">
      <c r="A1636" s="257"/>
      <c r="B1636" s="289"/>
      <c r="C1636" s="57"/>
      <c r="D1636" s="108"/>
      <c r="E1636" s="108"/>
      <c r="F1636" s="108"/>
      <c r="G1636" s="108"/>
      <c r="H1636" s="111"/>
      <c r="I1636" s="111"/>
      <c r="J1636" s="108"/>
      <c r="K1636" s="108"/>
      <c r="L1636" s="294"/>
      <c r="M1636" s="291"/>
    </row>
    <row r="1637" spans="1:13" x14ac:dyDescent="0.2">
      <c r="A1637" s="257"/>
      <c r="B1637" s="289"/>
      <c r="C1637" s="57"/>
      <c r="D1637" s="108"/>
      <c r="E1637" s="108"/>
      <c r="F1637" s="108"/>
      <c r="G1637" s="108"/>
      <c r="H1637" s="111"/>
      <c r="I1637" s="111"/>
      <c r="J1637" s="108"/>
      <c r="K1637" s="108"/>
      <c r="L1637" s="294"/>
      <c r="M1637" s="291"/>
    </row>
    <row r="1638" spans="1:13" x14ac:dyDescent="0.2">
      <c r="A1638" s="257"/>
      <c r="B1638" s="289"/>
      <c r="C1638" s="57"/>
      <c r="D1638" s="108"/>
      <c r="E1638" s="108"/>
      <c r="F1638" s="108"/>
      <c r="G1638" s="108"/>
      <c r="H1638" s="111"/>
      <c r="I1638" s="111"/>
      <c r="J1638" s="108"/>
      <c r="K1638" s="108"/>
      <c r="L1638" s="294"/>
      <c r="M1638" s="291"/>
    </row>
    <row r="1639" spans="1:13" x14ac:dyDescent="0.2">
      <c r="A1639" s="257"/>
      <c r="B1639" s="289"/>
      <c r="C1639" s="57"/>
      <c r="D1639" s="108"/>
      <c r="E1639" s="108"/>
      <c r="F1639" s="108"/>
      <c r="G1639" s="108"/>
      <c r="H1639" s="111"/>
      <c r="I1639" s="111"/>
      <c r="J1639" s="108"/>
      <c r="K1639" s="108"/>
      <c r="L1639" s="294"/>
      <c r="M1639" s="291"/>
    </row>
    <row r="1640" spans="1:13" x14ac:dyDescent="0.2">
      <c r="A1640" s="257"/>
      <c r="B1640" s="289"/>
      <c r="C1640" s="57"/>
      <c r="D1640" s="108"/>
      <c r="E1640" s="108"/>
      <c r="F1640" s="108"/>
      <c r="G1640" s="108"/>
      <c r="H1640" s="108"/>
      <c r="I1640" s="108"/>
      <c r="J1640" s="108"/>
      <c r="K1640" s="108"/>
      <c r="L1640" s="294"/>
      <c r="M1640" s="291"/>
    </row>
    <row r="1641" spans="1:13" x14ac:dyDescent="0.2">
      <c r="A1641" s="257"/>
      <c r="B1641" s="289"/>
      <c r="C1641" s="57"/>
      <c r="D1641" s="108"/>
      <c r="E1641" s="108"/>
      <c r="F1641" s="108"/>
      <c r="G1641" s="108"/>
      <c r="H1641" s="108"/>
      <c r="I1641" s="108"/>
      <c r="J1641" s="108"/>
      <c r="K1641" s="108"/>
      <c r="L1641" s="294"/>
      <c r="M1641" s="291"/>
    </row>
    <row r="1642" spans="1:13" x14ac:dyDescent="0.2">
      <c r="A1642" s="257"/>
      <c r="B1642" s="289"/>
      <c r="C1642" s="57"/>
      <c r="D1642" s="108"/>
      <c r="E1642" s="108"/>
      <c r="F1642" s="108"/>
      <c r="G1642" s="108"/>
      <c r="H1642" s="108"/>
      <c r="I1642" s="108"/>
      <c r="J1642" s="108"/>
      <c r="K1642" s="108"/>
      <c r="L1642" s="294"/>
      <c r="M1642" s="291"/>
    </row>
    <row r="1643" spans="1:13" x14ac:dyDescent="0.2">
      <c r="A1643" s="257"/>
      <c r="B1643" s="289"/>
      <c r="C1643" s="57"/>
      <c r="D1643" s="108"/>
      <c r="E1643" s="108"/>
      <c r="F1643" s="108"/>
      <c r="G1643" s="108"/>
      <c r="H1643" s="108"/>
      <c r="I1643" s="108"/>
      <c r="J1643" s="108"/>
      <c r="K1643" s="108"/>
      <c r="L1643" s="294"/>
      <c r="M1643" s="291"/>
    </row>
    <row r="1644" spans="1:13" x14ac:dyDescent="0.2">
      <c r="A1644" s="257"/>
      <c r="B1644" s="289"/>
      <c r="C1644" s="57"/>
      <c r="D1644" s="108"/>
      <c r="E1644" s="108"/>
      <c r="F1644" s="108"/>
      <c r="G1644" s="108"/>
      <c r="H1644" s="108"/>
      <c r="I1644" s="108"/>
      <c r="J1644" s="108"/>
      <c r="K1644" s="108"/>
      <c r="L1644" s="294"/>
      <c r="M1644" s="291"/>
    </row>
    <row r="1645" spans="1:13" x14ac:dyDescent="0.2">
      <c r="A1645" s="257"/>
      <c r="B1645" s="289"/>
      <c r="C1645" s="57"/>
      <c r="D1645" s="108"/>
      <c r="E1645" s="108"/>
      <c r="F1645" s="108"/>
      <c r="G1645" s="108"/>
      <c r="H1645" s="108"/>
      <c r="I1645" s="108"/>
      <c r="J1645" s="108"/>
      <c r="K1645" s="108"/>
      <c r="L1645" s="294"/>
      <c r="M1645" s="291"/>
    </row>
    <row r="1646" spans="1:13" x14ac:dyDescent="0.2">
      <c r="A1646" s="257"/>
      <c r="B1646" s="289"/>
      <c r="C1646" s="57"/>
      <c r="D1646" s="108"/>
      <c r="E1646" s="108"/>
      <c r="F1646" s="108"/>
      <c r="G1646" s="108"/>
      <c r="H1646" s="108"/>
      <c r="I1646" s="108"/>
      <c r="J1646" s="108"/>
      <c r="K1646" s="108"/>
      <c r="L1646" s="294"/>
      <c r="M1646" s="291"/>
    </row>
    <row r="1647" spans="1:13" x14ac:dyDescent="0.2">
      <c r="A1647" s="257"/>
      <c r="B1647" s="289"/>
      <c r="C1647" s="57"/>
      <c r="D1647" s="108"/>
      <c r="E1647" s="108"/>
      <c r="F1647" s="108"/>
      <c r="G1647" s="108"/>
      <c r="H1647" s="108"/>
      <c r="I1647" s="108"/>
      <c r="J1647" s="108"/>
      <c r="K1647" s="108"/>
      <c r="L1647" s="294"/>
      <c r="M1647" s="291"/>
    </row>
    <row r="1648" spans="1:13" x14ac:dyDescent="0.2">
      <c r="A1648" s="257"/>
      <c r="B1648" s="289"/>
      <c r="C1648" s="57"/>
      <c r="D1648" s="108"/>
      <c r="E1648" s="108"/>
      <c r="F1648" s="108"/>
      <c r="G1648" s="108"/>
      <c r="H1648" s="108"/>
      <c r="I1648" s="108"/>
      <c r="J1648" s="108"/>
      <c r="K1648" s="108"/>
      <c r="L1648" s="294"/>
      <c r="M1648" s="291"/>
    </row>
    <row r="1649" spans="1:13" x14ac:dyDescent="0.2">
      <c r="A1649" s="257"/>
      <c r="B1649" s="289"/>
      <c r="C1649" s="57"/>
      <c r="D1649" s="108"/>
      <c r="E1649" s="108"/>
      <c r="F1649" s="108"/>
      <c r="G1649" s="108"/>
      <c r="H1649" s="108"/>
      <c r="I1649" s="108"/>
      <c r="J1649" s="108"/>
      <c r="K1649" s="108"/>
      <c r="L1649" s="294"/>
      <c r="M1649" s="291"/>
    </row>
    <row r="1650" spans="1:13" x14ac:dyDescent="0.2">
      <c r="A1650" s="257"/>
      <c r="B1650" s="289"/>
      <c r="C1650" s="57"/>
      <c r="D1650" s="108"/>
      <c r="E1650" s="108"/>
      <c r="F1650" s="108"/>
      <c r="G1650" s="108"/>
      <c r="H1650" s="108"/>
      <c r="I1650" s="108"/>
      <c r="J1650" s="108"/>
      <c r="K1650" s="108"/>
      <c r="L1650" s="294"/>
      <c r="M1650" s="291"/>
    </row>
    <row r="1651" spans="1:13" x14ac:dyDescent="0.2">
      <c r="A1651" s="257"/>
      <c r="B1651" s="289"/>
      <c r="C1651" s="57"/>
      <c r="D1651" s="108"/>
      <c r="E1651" s="108"/>
      <c r="F1651" s="108"/>
      <c r="G1651" s="108"/>
      <c r="H1651" s="108"/>
      <c r="I1651" s="108"/>
      <c r="J1651" s="108"/>
      <c r="K1651" s="108"/>
      <c r="L1651" s="294"/>
      <c r="M1651" s="291"/>
    </row>
    <row r="1652" spans="1:13" x14ac:dyDescent="0.2">
      <c r="A1652" s="257"/>
      <c r="B1652" s="289"/>
      <c r="C1652" s="57"/>
      <c r="D1652" s="108"/>
      <c r="E1652" s="108"/>
      <c r="F1652" s="108"/>
      <c r="G1652" s="108"/>
      <c r="H1652" s="108"/>
      <c r="I1652" s="108"/>
      <c r="J1652" s="108"/>
      <c r="K1652" s="108"/>
      <c r="L1652" s="294"/>
      <c r="M1652" s="291"/>
    </row>
    <row r="1653" spans="1:13" x14ac:dyDescent="0.2">
      <c r="A1653" s="257"/>
      <c r="B1653" s="289"/>
      <c r="C1653" s="57"/>
      <c r="D1653" s="108"/>
      <c r="E1653" s="108"/>
      <c r="F1653" s="108"/>
      <c r="G1653" s="108"/>
      <c r="H1653" s="108"/>
      <c r="I1653" s="108"/>
      <c r="J1653" s="108"/>
      <c r="K1653" s="108"/>
      <c r="L1653" s="294"/>
      <c r="M1653" s="291"/>
    </row>
    <row r="1654" spans="1:13" x14ac:dyDescent="0.2">
      <c r="A1654" s="257"/>
      <c r="B1654" s="289"/>
      <c r="C1654" s="57"/>
      <c r="D1654" s="108"/>
      <c r="E1654" s="108"/>
      <c r="F1654" s="108"/>
      <c r="G1654" s="108"/>
      <c r="H1654" s="108"/>
      <c r="I1654" s="108"/>
      <c r="J1654" s="108"/>
      <c r="K1654" s="108"/>
      <c r="L1654" s="294"/>
      <c r="M1654" s="291"/>
    </row>
    <row r="1655" spans="1:13" x14ac:dyDescent="0.2">
      <c r="A1655" s="257"/>
      <c r="B1655" s="289"/>
      <c r="C1655" s="57"/>
      <c r="D1655" s="108"/>
      <c r="E1655" s="108"/>
      <c r="F1655" s="108"/>
      <c r="G1655" s="108"/>
      <c r="H1655" s="108"/>
      <c r="I1655" s="108"/>
      <c r="J1655" s="108"/>
      <c r="K1655" s="108"/>
      <c r="L1655" s="294"/>
      <c r="M1655" s="291"/>
    </row>
    <row r="1656" spans="1:13" x14ac:dyDescent="0.2">
      <c r="A1656" s="257"/>
      <c r="B1656" s="289"/>
      <c r="C1656" s="57"/>
      <c r="D1656" s="108"/>
      <c r="E1656" s="108"/>
      <c r="F1656" s="108"/>
      <c r="G1656" s="108"/>
      <c r="H1656" s="108"/>
      <c r="I1656" s="108"/>
      <c r="J1656" s="108"/>
      <c r="K1656" s="108"/>
      <c r="L1656" s="294"/>
      <c r="M1656" s="291"/>
    </row>
    <row r="1657" spans="1:13" x14ac:dyDescent="0.2">
      <c r="A1657" s="257"/>
      <c r="B1657" s="289"/>
      <c r="C1657" s="57"/>
      <c r="D1657" s="108"/>
      <c r="E1657" s="108"/>
      <c r="F1657" s="108"/>
      <c r="G1657" s="108"/>
      <c r="H1657" s="108"/>
      <c r="I1657" s="108"/>
      <c r="J1657" s="108"/>
      <c r="K1657" s="108"/>
      <c r="L1657" s="294"/>
      <c r="M1657" s="291"/>
    </row>
    <row r="1658" spans="1:13" x14ac:dyDescent="0.2">
      <c r="A1658" s="257"/>
      <c r="B1658" s="289"/>
      <c r="C1658" s="57"/>
      <c r="D1658" s="108"/>
      <c r="E1658" s="108"/>
      <c r="F1658" s="108"/>
      <c r="G1658" s="108"/>
      <c r="H1658" s="108"/>
      <c r="I1658" s="108"/>
      <c r="J1658" s="108"/>
      <c r="K1658" s="108"/>
      <c r="L1658" s="294"/>
      <c r="M1658" s="291"/>
    </row>
    <row r="1659" spans="1:13" x14ac:dyDescent="0.2">
      <c r="A1659" s="257"/>
      <c r="B1659" s="289"/>
      <c r="C1659" s="57"/>
      <c r="D1659" s="108"/>
      <c r="E1659" s="108"/>
      <c r="F1659" s="108"/>
      <c r="G1659" s="108"/>
      <c r="H1659" s="108"/>
      <c r="I1659" s="108"/>
      <c r="J1659" s="108"/>
      <c r="K1659" s="108"/>
      <c r="L1659" s="294"/>
      <c r="M1659" s="291"/>
    </row>
    <row r="1660" spans="1:13" x14ac:dyDescent="0.2">
      <c r="A1660" s="257"/>
      <c r="B1660" s="289"/>
      <c r="C1660" s="57"/>
      <c r="D1660" s="108"/>
      <c r="E1660" s="108"/>
      <c r="F1660" s="108"/>
      <c r="G1660" s="108"/>
      <c r="H1660" s="108"/>
      <c r="I1660" s="108"/>
      <c r="J1660" s="108"/>
      <c r="K1660" s="108"/>
      <c r="L1660" s="294"/>
      <c r="M1660" s="291"/>
    </row>
    <row r="1661" spans="1:13" x14ac:dyDescent="0.2">
      <c r="A1661" s="257"/>
      <c r="B1661" s="289"/>
      <c r="C1661" s="57"/>
      <c r="D1661" s="108"/>
      <c r="E1661" s="108"/>
      <c r="F1661" s="108"/>
      <c r="G1661" s="108"/>
      <c r="H1661" s="108"/>
      <c r="I1661" s="108"/>
      <c r="J1661" s="108"/>
      <c r="K1661" s="108"/>
      <c r="L1661" s="294"/>
      <c r="M1661" s="291"/>
    </row>
    <row r="1662" spans="1:13" x14ac:dyDescent="0.2">
      <c r="A1662" s="257"/>
      <c r="B1662" s="289"/>
      <c r="C1662" s="57"/>
      <c r="D1662" s="108"/>
      <c r="E1662" s="108"/>
      <c r="F1662" s="108"/>
      <c r="G1662" s="108"/>
      <c r="H1662" s="108"/>
      <c r="I1662" s="108"/>
      <c r="J1662" s="108"/>
      <c r="K1662" s="108"/>
      <c r="L1662" s="294"/>
      <c r="M1662" s="291"/>
    </row>
    <row r="1663" spans="1:13" x14ac:dyDescent="0.2">
      <c r="A1663" s="257"/>
      <c r="B1663" s="289"/>
      <c r="C1663" s="57"/>
      <c r="D1663" s="108"/>
      <c r="E1663" s="108"/>
      <c r="F1663" s="108"/>
      <c r="G1663" s="108"/>
      <c r="H1663" s="108"/>
      <c r="I1663" s="108"/>
      <c r="J1663" s="108"/>
      <c r="K1663" s="108"/>
      <c r="L1663" s="294"/>
      <c r="M1663" s="291"/>
    </row>
    <row r="1664" spans="1:13" x14ac:dyDescent="0.2">
      <c r="A1664" s="257"/>
      <c r="B1664" s="289"/>
      <c r="C1664" s="57"/>
      <c r="D1664" s="108"/>
      <c r="E1664" s="108"/>
      <c r="F1664" s="108"/>
      <c r="G1664" s="108"/>
      <c r="H1664" s="108"/>
      <c r="I1664" s="108"/>
      <c r="J1664" s="108"/>
      <c r="K1664" s="108"/>
      <c r="L1664" s="294"/>
      <c r="M1664" s="291"/>
    </row>
    <row r="1665" spans="1:13" x14ac:dyDescent="0.2">
      <c r="A1665" s="257"/>
      <c r="B1665" s="289"/>
      <c r="C1665" s="57"/>
      <c r="D1665" s="108"/>
      <c r="E1665" s="108"/>
      <c r="F1665" s="108"/>
      <c r="G1665" s="108"/>
      <c r="H1665" s="108"/>
      <c r="I1665" s="108"/>
      <c r="J1665" s="108"/>
      <c r="K1665" s="108"/>
      <c r="L1665" s="294"/>
      <c r="M1665" s="291"/>
    </row>
    <row r="1666" spans="1:13" x14ac:dyDescent="0.2">
      <c r="A1666" s="257"/>
      <c r="B1666" s="289"/>
      <c r="C1666" s="57"/>
      <c r="D1666" s="108"/>
      <c r="E1666" s="108"/>
      <c r="F1666" s="108"/>
      <c r="G1666" s="108"/>
      <c r="H1666" s="108"/>
      <c r="I1666" s="108"/>
      <c r="J1666" s="108"/>
      <c r="K1666" s="108"/>
      <c r="L1666" s="294"/>
      <c r="M1666" s="291"/>
    </row>
    <row r="1667" spans="1:13" x14ac:dyDescent="0.2">
      <c r="A1667" s="257"/>
      <c r="B1667" s="289"/>
      <c r="C1667" s="57"/>
      <c r="D1667" s="108"/>
      <c r="E1667" s="108"/>
      <c r="F1667" s="108"/>
      <c r="G1667" s="108"/>
      <c r="H1667" s="108"/>
      <c r="I1667" s="108"/>
      <c r="J1667" s="108"/>
      <c r="K1667" s="108"/>
      <c r="L1667" s="294"/>
      <c r="M1667" s="291"/>
    </row>
    <row r="1668" spans="1:13" x14ac:dyDescent="0.2">
      <c r="A1668" s="257"/>
      <c r="B1668" s="289"/>
      <c r="C1668" s="57"/>
      <c r="D1668" s="108"/>
      <c r="E1668" s="108"/>
      <c r="F1668" s="108"/>
      <c r="G1668" s="108"/>
      <c r="H1668" s="108"/>
      <c r="I1668" s="108"/>
      <c r="J1668" s="108"/>
      <c r="K1668" s="108"/>
      <c r="L1668" s="294"/>
      <c r="M1668" s="291"/>
    </row>
    <row r="1669" spans="1:13" x14ac:dyDescent="0.2">
      <c r="A1669" s="257"/>
      <c r="B1669" s="289"/>
      <c r="C1669" s="57"/>
      <c r="D1669" s="108"/>
      <c r="E1669" s="108"/>
      <c r="F1669" s="108"/>
      <c r="G1669" s="108"/>
      <c r="H1669" s="108"/>
      <c r="I1669" s="108"/>
      <c r="J1669" s="108"/>
      <c r="K1669" s="108"/>
      <c r="L1669" s="294"/>
      <c r="M1669" s="291"/>
    </row>
    <row r="1670" spans="1:13" x14ac:dyDescent="0.2">
      <c r="A1670" s="257"/>
      <c r="B1670" s="289"/>
      <c r="C1670" s="57"/>
      <c r="D1670" s="108"/>
      <c r="E1670" s="108"/>
      <c r="F1670" s="108"/>
      <c r="G1670" s="108"/>
      <c r="H1670" s="108"/>
      <c r="I1670" s="108"/>
      <c r="J1670" s="108"/>
      <c r="K1670" s="108"/>
      <c r="L1670" s="294"/>
      <c r="M1670" s="291"/>
    </row>
    <row r="1671" spans="1:13" x14ac:dyDescent="0.2">
      <c r="A1671" s="257"/>
      <c r="B1671" s="289"/>
      <c r="C1671" s="57"/>
      <c r="D1671" s="108"/>
      <c r="E1671" s="108"/>
      <c r="F1671" s="108"/>
      <c r="G1671" s="108"/>
      <c r="H1671" s="108"/>
      <c r="I1671" s="108"/>
      <c r="J1671" s="108"/>
      <c r="K1671" s="108"/>
      <c r="L1671" s="294"/>
      <c r="M1671" s="291"/>
    </row>
    <row r="1672" spans="1:13" x14ac:dyDescent="0.2">
      <c r="A1672" s="257"/>
      <c r="B1672" s="289"/>
      <c r="C1672" s="57"/>
      <c r="D1672" s="108"/>
      <c r="E1672" s="108"/>
      <c r="F1672" s="108"/>
      <c r="G1672" s="108"/>
      <c r="H1672" s="108"/>
      <c r="I1672" s="108"/>
      <c r="J1672" s="108"/>
      <c r="K1672" s="108"/>
      <c r="L1672" s="294"/>
      <c r="M1672" s="291"/>
    </row>
    <row r="1673" spans="1:13" x14ac:dyDescent="0.2">
      <c r="A1673" s="257"/>
      <c r="B1673" s="289"/>
      <c r="C1673" s="57"/>
      <c r="D1673" s="108"/>
      <c r="E1673" s="108"/>
      <c r="F1673" s="108"/>
      <c r="G1673" s="108"/>
      <c r="H1673" s="108"/>
      <c r="I1673" s="108"/>
      <c r="J1673" s="108"/>
      <c r="K1673" s="108"/>
      <c r="L1673" s="294"/>
      <c r="M1673" s="291"/>
    </row>
    <row r="1674" spans="1:13" x14ac:dyDescent="0.2">
      <c r="A1674" s="257"/>
      <c r="B1674" s="289"/>
      <c r="C1674" s="57"/>
      <c r="D1674" s="108"/>
      <c r="E1674" s="108"/>
      <c r="F1674" s="108"/>
      <c r="G1674" s="108"/>
      <c r="H1674" s="108"/>
      <c r="I1674" s="108"/>
      <c r="J1674" s="108"/>
      <c r="K1674" s="108"/>
      <c r="L1674" s="294"/>
      <c r="M1674" s="291"/>
    </row>
    <row r="1675" spans="1:13" x14ac:dyDescent="0.2">
      <c r="A1675" s="257"/>
      <c r="B1675" s="289"/>
      <c r="C1675" s="57"/>
      <c r="D1675" s="108"/>
      <c r="E1675" s="108"/>
      <c r="F1675" s="108"/>
      <c r="G1675" s="108"/>
      <c r="H1675" s="108"/>
      <c r="I1675" s="108"/>
      <c r="J1675" s="108"/>
      <c r="K1675" s="108"/>
      <c r="L1675" s="294"/>
      <c r="M1675" s="291"/>
    </row>
    <row r="1676" spans="1:13" x14ac:dyDescent="0.2">
      <c r="A1676" s="257"/>
      <c r="B1676" s="289"/>
      <c r="C1676" s="57"/>
      <c r="D1676" s="108"/>
      <c r="E1676" s="108"/>
      <c r="F1676" s="108"/>
      <c r="G1676" s="108"/>
      <c r="H1676" s="108"/>
      <c r="I1676" s="108"/>
      <c r="J1676" s="108"/>
      <c r="K1676" s="108"/>
      <c r="L1676" s="294"/>
      <c r="M1676" s="291"/>
    </row>
    <row r="1677" spans="1:13" x14ac:dyDescent="0.2">
      <c r="A1677" s="257"/>
      <c r="B1677" s="289"/>
      <c r="C1677" s="57"/>
      <c r="D1677" s="108"/>
      <c r="E1677" s="108"/>
      <c r="F1677" s="108"/>
      <c r="G1677" s="108"/>
      <c r="H1677" s="108"/>
      <c r="I1677" s="108"/>
      <c r="J1677" s="108"/>
      <c r="K1677" s="108"/>
      <c r="L1677" s="294"/>
      <c r="M1677" s="291"/>
    </row>
    <row r="1678" spans="1:13" x14ac:dyDescent="0.2">
      <c r="A1678" s="257"/>
      <c r="B1678" s="289"/>
      <c r="C1678" s="57"/>
      <c r="D1678" s="108"/>
      <c r="E1678" s="108"/>
      <c r="F1678" s="108"/>
      <c r="G1678" s="108"/>
      <c r="H1678" s="108"/>
      <c r="I1678" s="108"/>
      <c r="J1678" s="108"/>
      <c r="K1678" s="108"/>
      <c r="L1678" s="294"/>
      <c r="M1678" s="291"/>
    </row>
    <row r="1679" spans="1:13" x14ac:dyDescent="0.2">
      <c r="A1679" s="257"/>
      <c r="B1679" s="289"/>
      <c r="C1679" s="57"/>
      <c r="D1679" s="108"/>
      <c r="E1679" s="108"/>
      <c r="F1679" s="108"/>
      <c r="G1679" s="108"/>
      <c r="H1679" s="108"/>
      <c r="I1679" s="108"/>
      <c r="J1679" s="108"/>
      <c r="K1679" s="108"/>
      <c r="L1679" s="294"/>
      <c r="M1679" s="291"/>
    </row>
    <row r="1680" spans="1:13" x14ac:dyDescent="0.2">
      <c r="A1680" s="257"/>
      <c r="B1680" s="289"/>
      <c r="C1680" s="57"/>
      <c r="D1680" s="108"/>
      <c r="E1680" s="108"/>
      <c r="F1680" s="108"/>
      <c r="G1680" s="108"/>
      <c r="H1680" s="108"/>
      <c r="I1680" s="108"/>
      <c r="J1680" s="108"/>
      <c r="K1680" s="108"/>
      <c r="L1680" s="294"/>
      <c r="M1680" s="291"/>
    </row>
    <row r="1681" spans="1:13" x14ac:dyDescent="0.2">
      <c r="A1681" s="257"/>
      <c r="B1681" s="289"/>
      <c r="C1681" s="57"/>
      <c r="D1681" s="108"/>
      <c r="E1681" s="108"/>
      <c r="F1681" s="108"/>
      <c r="G1681" s="108"/>
      <c r="H1681" s="108"/>
      <c r="I1681" s="108"/>
      <c r="J1681" s="108"/>
      <c r="K1681" s="108"/>
      <c r="L1681" s="294"/>
      <c r="M1681" s="291"/>
    </row>
    <row r="1682" spans="1:13" x14ac:dyDescent="0.2">
      <c r="A1682" s="257"/>
      <c r="B1682" s="289"/>
      <c r="C1682" s="57"/>
      <c r="D1682" s="108"/>
      <c r="E1682" s="108"/>
      <c r="F1682" s="108"/>
      <c r="G1682" s="108"/>
      <c r="H1682" s="108"/>
      <c r="I1682" s="108"/>
      <c r="J1682" s="108"/>
      <c r="K1682" s="108"/>
      <c r="L1682" s="294"/>
      <c r="M1682" s="291"/>
    </row>
    <row r="1683" spans="1:13" x14ac:dyDescent="0.2">
      <c r="A1683" s="257"/>
      <c r="B1683" s="289"/>
      <c r="C1683" s="57"/>
      <c r="D1683" s="108"/>
      <c r="E1683" s="108"/>
      <c r="F1683" s="108"/>
      <c r="G1683" s="108"/>
      <c r="H1683" s="108"/>
      <c r="I1683" s="108"/>
      <c r="J1683" s="108"/>
      <c r="K1683" s="108"/>
      <c r="L1683" s="294"/>
      <c r="M1683" s="291"/>
    </row>
    <row r="1684" spans="1:13" x14ac:dyDescent="0.2">
      <c r="A1684" s="257"/>
      <c r="B1684" s="289"/>
      <c r="C1684" s="57"/>
      <c r="D1684" s="108"/>
      <c r="E1684" s="108"/>
      <c r="F1684" s="108"/>
      <c r="G1684" s="108"/>
      <c r="H1684" s="108"/>
      <c r="I1684" s="108"/>
      <c r="J1684" s="108"/>
      <c r="K1684" s="108"/>
      <c r="L1684" s="294"/>
      <c r="M1684" s="291"/>
    </row>
    <row r="1685" spans="1:13" x14ac:dyDescent="0.2">
      <c r="A1685" s="257"/>
      <c r="B1685" s="289"/>
      <c r="C1685" s="57"/>
      <c r="D1685" s="108"/>
      <c r="E1685" s="108"/>
      <c r="F1685" s="108"/>
      <c r="G1685" s="108"/>
      <c r="H1685" s="108"/>
      <c r="I1685" s="108"/>
      <c r="J1685" s="108"/>
      <c r="K1685" s="108"/>
      <c r="L1685" s="294"/>
      <c r="M1685" s="291"/>
    </row>
    <row r="1686" spans="1:13" x14ac:dyDescent="0.2">
      <c r="A1686" s="257"/>
      <c r="B1686" s="289"/>
      <c r="C1686" s="57"/>
      <c r="D1686" s="108"/>
      <c r="E1686" s="108"/>
      <c r="F1686" s="108"/>
      <c r="G1686" s="108"/>
      <c r="H1686" s="108"/>
      <c r="I1686" s="108"/>
      <c r="J1686" s="108"/>
      <c r="K1686" s="108"/>
      <c r="L1686" s="294"/>
      <c r="M1686" s="291"/>
    </row>
    <row r="1687" spans="1:13" x14ac:dyDescent="0.2">
      <c r="A1687" s="257"/>
      <c r="B1687" s="289"/>
      <c r="C1687" s="57"/>
      <c r="D1687" s="108"/>
      <c r="E1687" s="108"/>
      <c r="F1687" s="108"/>
      <c r="G1687" s="108"/>
      <c r="H1687" s="108"/>
      <c r="I1687" s="108"/>
      <c r="J1687" s="108"/>
      <c r="K1687" s="108"/>
      <c r="L1687" s="294"/>
      <c r="M1687" s="291"/>
    </row>
    <row r="1688" spans="1:13" x14ac:dyDescent="0.2">
      <c r="A1688" s="257"/>
      <c r="B1688" s="289"/>
      <c r="C1688" s="57"/>
      <c r="D1688" s="108"/>
      <c r="E1688" s="108"/>
      <c r="F1688" s="108"/>
      <c r="G1688" s="108"/>
      <c r="H1688" s="108"/>
      <c r="I1688" s="108"/>
      <c r="J1688" s="108"/>
      <c r="K1688" s="108"/>
      <c r="L1688" s="294"/>
      <c r="M1688" s="291"/>
    </row>
    <row r="1689" spans="1:13" x14ac:dyDescent="0.2">
      <c r="A1689" s="257"/>
      <c r="B1689" s="289"/>
      <c r="C1689" s="57"/>
      <c r="D1689" s="108"/>
      <c r="E1689" s="108"/>
      <c r="F1689" s="108"/>
      <c r="G1689" s="108"/>
      <c r="H1689" s="108"/>
      <c r="I1689" s="108"/>
      <c r="J1689" s="108"/>
      <c r="K1689" s="108"/>
      <c r="L1689" s="294"/>
      <c r="M1689" s="291"/>
    </row>
    <row r="1690" spans="1:13" x14ac:dyDescent="0.2">
      <c r="A1690" s="257"/>
      <c r="B1690" s="289"/>
      <c r="C1690" s="57"/>
      <c r="D1690" s="108"/>
      <c r="E1690" s="108"/>
      <c r="F1690" s="108"/>
      <c r="G1690" s="108"/>
      <c r="H1690" s="108"/>
      <c r="I1690" s="108"/>
      <c r="J1690" s="108"/>
      <c r="K1690" s="108"/>
      <c r="L1690" s="294"/>
      <c r="M1690" s="291"/>
    </row>
    <row r="1691" spans="1:13" x14ac:dyDescent="0.2">
      <c r="A1691" s="257"/>
      <c r="B1691" s="289"/>
      <c r="C1691" s="57"/>
      <c r="D1691" s="108"/>
      <c r="E1691" s="108"/>
      <c r="F1691" s="108"/>
      <c r="G1691" s="108"/>
      <c r="H1691" s="108"/>
      <c r="I1691" s="108"/>
      <c r="J1691" s="108"/>
      <c r="K1691" s="108"/>
      <c r="L1691" s="294"/>
      <c r="M1691" s="291"/>
    </row>
    <row r="1692" spans="1:13" x14ac:dyDescent="0.2">
      <c r="A1692" s="257"/>
      <c r="B1692" s="289"/>
      <c r="C1692" s="57"/>
      <c r="D1692" s="108"/>
      <c r="E1692" s="108"/>
      <c r="F1692" s="108"/>
      <c r="G1692" s="108"/>
      <c r="H1692" s="108"/>
      <c r="I1692" s="108"/>
      <c r="J1692" s="108"/>
      <c r="K1692" s="108"/>
      <c r="L1692" s="294"/>
      <c r="M1692" s="291"/>
    </row>
    <row r="1693" spans="1:13" x14ac:dyDescent="0.2">
      <c r="A1693" s="257"/>
      <c r="B1693" s="289"/>
      <c r="C1693" s="57"/>
      <c r="D1693" s="108"/>
      <c r="E1693" s="108"/>
      <c r="F1693" s="108"/>
      <c r="G1693" s="108"/>
      <c r="H1693" s="108"/>
      <c r="I1693" s="108"/>
      <c r="J1693" s="108"/>
      <c r="K1693" s="108"/>
      <c r="L1693" s="294"/>
      <c r="M1693" s="291"/>
    </row>
    <row r="1694" spans="1:13" x14ac:dyDescent="0.2">
      <c r="A1694" s="257"/>
      <c r="B1694" s="289"/>
      <c r="C1694" s="57"/>
      <c r="D1694" s="108"/>
      <c r="E1694" s="108"/>
      <c r="F1694" s="108"/>
      <c r="G1694" s="108"/>
      <c r="H1694" s="108"/>
      <c r="I1694" s="108"/>
      <c r="J1694" s="108"/>
      <c r="K1694" s="108"/>
      <c r="L1694" s="294"/>
      <c r="M1694" s="291"/>
    </row>
    <row r="1695" spans="1:13" x14ac:dyDescent="0.2">
      <c r="A1695" s="257"/>
      <c r="B1695" s="289"/>
      <c r="C1695" s="57"/>
      <c r="D1695" s="108"/>
      <c r="E1695" s="108"/>
      <c r="F1695" s="108"/>
      <c r="G1695" s="108"/>
      <c r="H1695" s="108"/>
      <c r="I1695" s="108"/>
      <c r="J1695" s="108"/>
      <c r="K1695" s="108"/>
      <c r="L1695" s="294"/>
      <c r="M1695" s="291"/>
    </row>
    <row r="1696" spans="1:13" x14ac:dyDescent="0.2">
      <c r="A1696" s="257"/>
      <c r="B1696" s="289"/>
      <c r="C1696" s="57"/>
      <c r="D1696" s="108"/>
      <c r="E1696" s="108"/>
      <c r="F1696" s="108"/>
      <c r="G1696" s="108"/>
      <c r="H1696" s="108"/>
      <c r="I1696" s="108"/>
      <c r="J1696" s="108"/>
      <c r="K1696" s="108"/>
      <c r="L1696" s="294"/>
      <c r="M1696" s="291"/>
    </row>
    <row r="1697" spans="1:13" x14ac:dyDescent="0.2">
      <c r="A1697" s="257"/>
      <c r="B1697" s="289"/>
      <c r="C1697" s="57"/>
      <c r="D1697" s="108"/>
      <c r="E1697" s="108"/>
      <c r="F1697" s="108"/>
      <c r="G1697" s="108"/>
      <c r="H1697" s="108"/>
      <c r="I1697" s="108"/>
      <c r="J1697" s="108"/>
      <c r="K1697" s="108"/>
      <c r="L1697" s="294"/>
      <c r="M1697" s="291"/>
    </row>
    <row r="1698" spans="1:13" x14ac:dyDescent="0.2">
      <c r="A1698" s="257"/>
      <c r="B1698" s="289"/>
      <c r="C1698" s="57"/>
      <c r="D1698" s="108"/>
      <c r="E1698" s="108"/>
      <c r="F1698" s="108"/>
      <c r="G1698" s="108"/>
      <c r="H1698" s="108"/>
      <c r="I1698" s="108"/>
      <c r="J1698" s="108"/>
      <c r="K1698" s="108"/>
      <c r="L1698" s="294"/>
      <c r="M1698" s="291"/>
    </row>
    <row r="1699" spans="1:13" x14ac:dyDescent="0.2">
      <c r="A1699" s="257"/>
      <c r="B1699" s="289"/>
      <c r="C1699" s="57"/>
      <c r="D1699" s="108"/>
      <c r="E1699" s="108"/>
      <c r="F1699" s="108"/>
      <c r="G1699" s="108"/>
      <c r="H1699" s="108"/>
      <c r="I1699" s="108"/>
      <c r="J1699" s="108"/>
      <c r="K1699" s="108"/>
      <c r="L1699" s="294"/>
      <c r="M1699" s="291"/>
    </row>
    <row r="1700" spans="1:13" x14ac:dyDescent="0.2">
      <c r="A1700" s="257"/>
      <c r="B1700" s="289"/>
      <c r="C1700" s="57"/>
      <c r="D1700" s="108"/>
      <c r="E1700" s="108"/>
      <c r="F1700" s="108"/>
      <c r="G1700" s="108"/>
      <c r="H1700" s="108"/>
      <c r="I1700" s="108"/>
      <c r="J1700" s="108"/>
      <c r="K1700" s="108"/>
      <c r="L1700" s="294"/>
      <c r="M1700" s="291"/>
    </row>
    <row r="1701" spans="1:13" x14ac:dyDescent="0.2">
      <c r="A1701" s="257"/>
      <c r="B1701" s="289"/>
      <c r="C1701" s="57"/>
      <c r="D1701" s="108"/>
      <c r="E1701" s="108"/>
      <c r="F1701" s="108"/>
      <c r="G1701" s="108"/>
      <c r="H1701" s="108"/>
      <c r="I1701" s="108"/>
      <c r="J1701" s="108"/>
      <c r="K1701" s="108"/>
      <c r="L1701" s="294"/>
      <c r="M1701" s="291"/>
    </row>
    <row r="1702" spans="1:13" x14ac:dyDescent="0.2">
      <c r="A1702" s="257"/>
      <c r="B1702" s="289"/>
      <c r="C1702" s="57"/>
      <c r="D1702" s="108"/>
      <c r="E1702" s="108"/>
      <c r="F1702" s="108"/>
      <c r="G1702" s="108"/>
      <c r="H1702" s="108"/>
      <c r="I1702" s="108"/>
      <c r="J1702" s="108"/>
      <c r="K1702" s="108"/>
      <c r="L1702" s="294"/>
      <c r="M1702" s="291"/>
    </row>
    <row r="1703" spans="1:13" x14ac:dyDescent="0.2">
      <c r="A1703" s="257"/>
      <c r="B1703" s="289"/>
      <c r="C1703" s="57"/>
      <c r="D1703" s="108"/>
      <c r="E1703" s="108"/>
      <c r="F1703" s="108"/>
      <c r="G1703" s="108"/>
      <c r="H1703" s="108"/>
      <c r="I1703" s="108"/>
      <c r="J1703" s="108"/>
      <c r="K1703" s="108"/>
      <c r="L1703" s="294"/>
      <c r="M1703" s="291"/>
    </row>
    <row r="1704" spans="1:13" x14ac:dyDescent="0.2">
      <c r="A1704" s="257"/>
      <c r="B1704" s="289"/>
      <c r="C1704" s="57"/>
      <c r="D1704" s="108"/>
      <c r="E1704" s="108"/>
      <c r="F1704" s="108"/>
      <c r="G1704" s="108"/>
      <c r="H1704" s="108"/>
      <c r="I1704" s="108"/>
      <c r="J1704" s="108"/>
      <c r="K1704" s="108"/>
      <c r="L1704" s="294"/>
      <c r="M1704" s="291"/>
    </row>
    <row r="1705" spans="1:13" x14ac:dyDescent="0.2">
      <c r="A1705" s="257"/>
      <c r="B1705" s="289"/>
      <c r="C1705" s="57"/>
      <c r="D1705" s="108"/>
      <c r="E1705" s="108"/>
      <c r="F1705" s="108"/>
      <c r="G1705" s="108"/>
      <c r="H1705" s="108"/>
      <c r="I1705" s="108"/>
      <c r="J1705" s="108"/>
      <c r="K1705" s="108"/>
      <c r="L1705" s="294"/>
      <c r="M1705" s="291"/>
    </row>
    <row r="1706" spans="1:13" x14ac:dyDescent="0.2">
      <c r="A1706" s="257"/>
      <c r="B1706" s="289"/>
      <c r="C1706" s="57"/>
      <c r="D1706" s="108"/>
      <c r="E1706" s="108"/>
      <c r="F1706" s="108"/>
      <c r="G1706" s="108"/>
      <c r="H1706" s="108"/>
      <c r="I1706" s="108"/>
      <c r="J1706" s="108"/>
      <c r="K1706" s="108"/>
      <c r="L1706" s="294"/>
      <c r="M1706" s="291"/>
    </row>
    <row r="1707" spans="1:13" x14ac:dyDescent="0.2">
      <c r="A1707" s="257"/>
      <c r="B1707" s="289"/>
      <c r="C1707" s="57"/>
      <c r="D1707" s="108"/>
      <c r="E1707" s="108"/>
      <c r="F1707" s="108"/>
      <c r="G1707" s="108"/>
      <c r="H1707" s="108"/>
      <c r="I1707" s="108"/>
      <c r="J1707" s="108"/>
      <c r="K1707" s="108"/>
      <c r="L1707" s="294"/>
      <c r="M1707" s="291"/>
    </row>
    <row r="1708" spans="1:13" x14ac:dyDescent="0.2">
      <c r="A1708" s="257"/>
      <c r="B1708" s="289"/>
      <c r="C1708" s="57"/>
      <c r="D1708" s="108"/>
      <c r="E1708" s="108"/>
      <c r="F1708" s="108"/>
      <c r="G1708" s="108"/>
      <c r="H1708" s="108"/>
      <c r="I1708" s="108"/>
      <c r="J1708" s="108"/>
      <c r="K1708" s="108"/>
      <c r="L1708" s="294"/>
      <c r="M1708" s="291"/>
    </row>
    <row r="1709" spans="1:13" x14ac:dyDescent="0.2">
      <c r="A1709" s="257"/>
      <c r="B1709" s="289"/>
      <c r="C1709" s="57"/>
      <c r="D1709" s="108"/>
      <c r="E1709" s="108"/>
      <c r="F1709" s="108"/>
      <c r="G1709" s="108"/>
      <c r="H1709" s="108"/>
      <c r="I1709" s="108"/>
      <c r="J1709" s="108"/>
      <c r="K1709" s="108"/>
      <c r="L1709" s="294"/>
      <c r="M1709" s="291"/>
    </row>
    <row r="1710" spans="1:13" x14ac:dyDescent="0.2">
      <c r="A1710" s="257"/>
      <c r="B1710" s="289"/>
      <c r="C1710" s="57"/>
      <c r="D1710" s="108"/>
      <c r="E1710" s="108"/>
      <c r="F1710" s="108"/>
      <c r="G1710" s="108"/>
      <c r="H1710" s="108"/>
      <c r="I1710" s="108"/>
      <c r="J1710" s="108"/>
      <c r="K1710" s="108"/>
      <c r="L1710" s="294"/>
      <c r="M1710" s="291"/>
    </row>
    <row r="1711" spans="1:13" x14ac:dyDescent="0.2">
      <c r="A1711" s="257"/>
      <c r="B1711" s="289"/>
      <c r="C1711" s="57"/>
      <c r="D1711" s="108"/>
      <c r="E1711" s="108"/>
      <c r="F1711" s="108"/>
      <c r="G1711" s="108"/>
      <c r="H1711" s="108"/>
      <c r="I1711" s="108"/>
      <c r="J1711" s="108"/>
      <c r="K1711" s="108"/>
      <c r="L1711" s="294"/>
      <c r="M1711" s="291"/>
    </row>
    <row r="1712" spans="1:13" x14ac:dyDescent="0.2">
      <c r="A1712" s="257"/>
      <c r="B1712" s="289"/>
      <c r="C1712" s="57"/>
      <c r="D1712" s="108"/>
      <c r="E1712" s="108"/>
      <c r="F1712" s="108"/>
      <c r="G1712" s="108"/>
      <c r="H1712" s="108"/>
      <c r="I1712" s="108"/>
      <c r="J1712" s="108"/>
      <c r="K1712" s="108"/>
      <c r="L1712" s="294"/>
      <c r="M1712" s="291"/>
    </row>
    <row r="1713" spans="1:13" x14ac:dyDescent="0.2">
      <c r="A1713" s="257"/>
      <c r="B1713" s="289"/>
      <c r="C1713" s="57"/>
      <c r="D1713" s="108"/>
      <c r="E1713" s="108"/>
      <c r="F1713" s="108"/>
      <c r="G1713" s="108"/>
      <c r="H1713" s="108"/>
      <c r="I1713" s="108"/>
      <c r="J1713" s="108"/>
      <c r="K1713" s="108"/>
      <c r="L1713" s="294"/>
      <c r="M1713" s="291"/>
    </row>
    <row r="1714" spans="1:13" x14ac:dyDescent="0.2">
      <c r="A1714" s="257"/>
      <c r="B1714" s="289"/>
      <c r="C1714" s="57"/>
      <c r="D1714" s="108"/>
      <c r="E1714" s="108"/>
      <c r="F1714" s="108"/>
      <c r="G1714" s="108"/>
      <c r="H1714" s="108"/>
      <c r="I1714" s="108"/>
      <c r="J1714" s="108"/>
      <c r="K1714" s="108"/>
      <c r="L1714" s="294"/>
      <c r="M1714" s="291"/>
    </row>
    <row r="1715" spans="1:13" x14ac:dyDescent="0.2">
      <c r="A1715" s="257"/>
      <c r="B1715" s="289"/>
      <c r="C1715" s="57"/>
      <c r="D1715" s="108"/>
      <c r="E1715" s="108"/>
      <c r="F1715" s="108"/>
      <c r="G1715" s="108"/>
      <c r="H1715" s="108"/>
      <c r="I1715" s="108"/>
      <c r="J1715" s="108"/>
      <c r="K1715" s="108"/>
      <c r="L1715" s="294"/>
      <c r="M1715" s="291"/>
    </row>
    <row r="1716" spans="1:13" x14ac:dyDescent="0.2">
      <c r="A1716" s="257"/>
      <c r="B1716" s="289"/>
      <c r="C1716" s="57"/>
      <c r="D1716" s="108"/>
      <c r="E1716" s="108"/>
      <c r="F1716" s="108"/>
      <c r="G1716" s="108"/>
      <c r="H1716" s="108"/>
      <c r="I1716" s="108"/>
      <c r="J1716" s="108"/>
      <c r="K1716" s="108"/>
      <c r="L1716" s="294"/>
      <c r="M1716" s="291"/>
    </row>
    <row r="1717" spans="1:13" x14ac:dyDescent="0.2">
      <c r="A1717" s="257"/>
      <c r="B1717" s="289"/>
      <c r="C1717" s="57"/>
      <c r="D1717" s="108"/>
      <c r="E1717" s="108"/>
      <c r="F1717" s="108"/>
      <c r="G1717" s="108"/>
      <c r="H1717" s="108"/>
      <c r="I1717" s="108"/>
      <c r="J1717" s="108"/>
      <c r="K1717" s="108"/>
      <c r="L1717" s="294"/>
      <c r="M1717" s="291"/>
    </row>
    <row r="1718" spans="1:13" x14ac:dyDescent="0.2">
      <c r="A1718" s="257"/>
      <c r="B1718" s="289"/>
      <c r="C1718" s="57"/>
      <c r="D1718" s="108"/>
      <c r="E1718" s="108"/>
      <c r="F1718" s="108"/>
      <c r="G1718" s="108"/>
      <c r="H1718" s="108"/>
      <c r="I1718" s="108"/>
      <c r="J1718" s="108"/>
      <c r="K1718" s="108"/>
      <c r="L1718" s="294"/>
      <c r="M1718" s="291"/>
    </row>
    <row r="1719" spans="1:13" x14ac:dyDescent="0.2">
      <c r="A1719" s="257"/>
      <c r="B1719" s="289"/>
      <c r="C1719" s="57"/>
      <c r="D1719" s="108"/>
      <c r="E1719" s="108"/>
      <c r="F1719" s="108"/>
      <c r="G1719" s="108"/>
      <c r="H1719" s="108"/>
      <c r="I1719" s="108"/>
      <c r="J1719" s="108"/>
      <c r="K1719" s="108"/>
      <c r="L1719" s="294"/>
      <c r="M1719" s="291"/>
    </row>
    <row r="1720" spans="1:13" x14ac:dyDescent="0.2">
      <c r="A1720" s="257"/>
      <c r="B1720" s="289"/>
      <c r="C1720" s="57"/>
      <c r="D1720" s="108"/>
      <c r="E1720" s="108"/>
      <c r="F1720" s="108"/>
      <c r="G1720" s="108"/>
      <c r="H1720" s="108"/>
      <c r="I1720" s="108"/>
      <c r="J1720" s="108"/>
      <c r="K1720" s="108"/>
      <c r="L1720" s="294"/>
      <c r="M1720" s="291"/>
    </row>
    <row r="1721" spans="1:13" x14ac:dyDescent="0.2">
      <c r="A1721" s="257"/>
      <c r="B1721" s="289"/>
      <c r="C1721" s="57"/>
      <c r="D1721" s="108"/>
      <c r="E1721" s="108"/>
      <c r="F1721" s="108"/>
      <c r="G1721" s="108"/>
      <c r="H1721" s="108"/>
      <c r="I1721" s="108"/>
      <c r="J1721" s="108"/>
      <c r="K1721" s="108"/>
      <c r="L1721" s="294"/>
      <c r="M1721" s="291"/>
    </row>
    <row r="1722" spans="1:13" x14ac:dyDescent="0.2">
      <c r="A1722" s="257"/>
      <c r="B1722" s="289"/>
      <c r="C1722" s="57"/>
      <c r="D1722" s="108"/>
      <c r="E1722" s="108"/>
      <c r="F1722" s="108"/>
      <c r="G1722" s="108"/>
      <c r="H1722" s="108"/>
      <c r="I1722" s="108"/>
      <c r="J1722" s="108"/>
      <c r="K1722" s="108"/>
      <c r="L1722" s="294"/>
      <c r="M1722" s="291"/>
    </row>
    <row r="1723" spans="1:13" x14ac:dyDescent="0.2">
      <c r="A1723" s="257"/>
      <c r="B1723" s="289"/>
      <c r="C1723" s="57"/>
      <c r="D1723" s="108"/>
      <c r="E1723" s="108"/>
      <c r="F1723" s="108"/>
      <c r="G1723" s="108"/>
      <c r="H1723" s="108"/>
      <c r="I1723" s="108"/>
      <c r="J1723" s="108"/>
      <c r="K1723" s="108"/>
      <c r="L1723" s="294"/>
      <c r="M1723" s="291"/>
    </row>
    <row r="1724" spans="1:13" x14ac:dyDescent="0.2">
      <c r="A1724" s="257"/>
      <c r="B1724" s="289"/>
      <c r="C1724" s="57"/>
      <c r="D1724" s="108"/>
      <c r="E1724" s="108"/>
      <c r="F1724" s="108"/>
      <c r="G1724" s="108"/>
      <c r="H1724" s="108"/>
      <c r="I1724" s="108"/>
      <c r="J1724" s="108"/>
      <c r="K1724" s="108"/>
      <c r="L1724" s="294"/>
      <c r="M1724" s="291"/>
    </row>
    <row r="1725" spans="1:13" x14ac:dyDescent="0.2">
      <c r="A1725" s="257"/>
      <c r="B1725" s="289"/>
      <c r="C1725" s="57"/>
      <c r="D1725" s="108"/>
      <c r="E1725" s="108"/>
      <c r="F1725" s="108"/>
      <c r="G1725" s="108"/>
      <c r="H1725" s="108"/>
      <c r="I1725" s="108"/>
      <c r="J1725" s="108"/>
      <c r="K1725" s="108"/>
      <c r="L1725" s="294"/>
      <c r="M1725" s="291"/>
    </row>
    <row r="1726" spans="1:13" x14ac:dyDescent="0.2">
      <c r="A1726" s="257"/>
      <c r="B1726" s="289"/>
      <c r="C1726" s="57"/>
      <c r="D1726" s="108"/>
      <c r="E1726" s="108"/>
      <c r="F1726" s="108"/>
      <c r="G1726" s="108"/>
      <c r="H1726" s="108"/>
      <c r="I1726" s="108"/>
      <c r="J1726" s="108"/>
      <c r="K1726" s="108"/>
      <c r="L1726" s="294"/>
      <c r="M1726" s="291"/>
    </row>
    <row r="1727" spans="1:13" x14ac:dyDescent="0.2">
      <c r="A1727" s="257"/>
      <c r="B1727" s="289"/>
      <c r="C1727" s="57"/>
      <c r="D1727" s="108"/>
      <c r="E1727" s="108"/>
      <c r="F1727" s="108"/>
      <c r="G1727" s="108"/>
      <c r="H1727" s="108"/>
      <c r="I1727" s="108"/>
      <c r="J1727" s="108"/>
      <c r="K1727" s="108"/>
      <c r="L1727" s="294"/>
      <c r="M1727" s="291"/>
    </row>
    <row r="1728" spans="1:13" x14ac:dyDescent="0.2">
      <c r="A1728" s="257"/>
      <c r="B1728" s="289"/>
      <c r="C1728" s="57"/>
      <c r="D1728" s="108"/>
      <c r="E1728" s="108"/>
      <c r="F1728" s="108"/>
      <c r="G1728" s="108"/>
      <c r="H1728" s="108"/>
      <c r="I1728" s="108"/>
      <c r="J1728" s="108"/>
      <c r="K1728" s="108"/>
      <c r="L1728" s="294"/>
      <c r="M1728" s="291"/>
    </row>
    <row r="1729" spans="1:13" x14ac:dyDescent="0.2">
      <c r="A1729" s="257"/>
      <c r="B1729" s="289"/>
      <c r="C1729" s="57"/>
      <c r="D1729" s="108"/>
      <c r="E1729" s="108"/>
      <c r="F1729" s="108"/>
      <c r="G1729" s="108"/>
      <c r="H1729" s="108"/>
      <c r="I1729" s="108"/>
      <c r="J1729" s="108"/>
      <c r="K1729" s="108"/>
      <c r="L1729" s="294"/>
      <c r="M1729" s="291"/>
    </row>
    <row r="1730" spans="1:13" x14ac:dyDescent="0.2">
      <c r="A1730" s="257"/>
      <c r="B1730" s="289"/>
      <c r="C1730" s="57"/>
      <c r="D1730" s="108"/>
      <c r="E1730" s="108"/>
      <c r="F1730" s="108"/>
      <c r="G1730" s="108"/>
      <c r="H1730" s="108"/>
      <c r="I1730" s="108"/>
      <c r="J1730" s="108"/>
      <c r="K1730" s="108"/>
      <c r="L1730" s="294"/>
      <c r="M1730" s="291"/>
    </row>
    <row r="1731" spans="1:13" x14ac:dyDescent="0.2">
      <c r="A1731" s="257"/>
      <c r="B1731" s="289"/>
      <c r="C1731" s="57"/>
      <c r="D1731" s="108"/>
      <c r="E1731" s="108"/>
      <c r="F1731" s="108"/>
      <c r="G1731" s="108"/>
      <c r="H1731" s="108"/>
      <c r="I1731" s="108"/>
      <c r="J1731" s="108"/>
      <c r="K1731" s="108"/>
      <c r="L1731" s="294"/>
      <c r="M1731" s="291"/>
    </row>
    <row r="1732" spans="1:13" x14ac:dyDescent="0.2">
      <c r="A1732" s="257"/>
      <c r="B1732" s="289"/>
      <c r="C1732" s="57"/>
      <c r="D1732" s="108"/>
      <c r="E1732" s="108"/>
      <c r="F1732" s="108"/>
      <c r="G1732" s="108"/>
      <c r="H1732" s="108"/>
      <c r="I1732" s="108"/>
      <c r="J1732" s="108"/>
      <c r="K1732" s="108"/>
      <c r="L1732" s="294"/>
      <c r="M1732" s="291"/>
    </row>
    <row r="1733" spans="1:13" x14ac:dyDescent="0.2">
      <c r="A1733" s="257"/>
      <c r="B1733" s="289"/>
      <c r="C1733" s="57"/>
      <c r="D1733" s="108"/>
      <c r="E1733" s="108"/>
      <c r="F1733" s="108"/>
      <c r="G1733" s="108"/>
      <c r="H1733" s="108"/>
      <c r="I1733" s="108"/>
      <c r="J1733" s="108"/>
      <c r="K1733" s="108"/>
      <c r="L1733" s="294"/>
      <c r="M1733" s="291"/>
    </row>
    <row r="1734" spans="1:13" x14ac:dyDescent="0.2">
      <c r="A1734" s="257"/>
      <c r="B1734" s="289"/>
      <c r="C1734" s="57"/>
      <c r="D1734" s="108"/>
      <c r="E1734" s="108"/>
      <c r="F1734" s="108"/>
      <c r="G1734" s="108"/>
      <c r="H1734" s="108"/>
      <c r="I1734" s="108"/>
      <c r="J1734" s="108"/>
      <c r="K1734" s="108"/>
      <c r="L1734" s="294"/>
      <c r="M1734" s="291"/>
    </row>
    <row r="1735" spans="1:13" x14ac:dyDescent="0.2">
      <c r="A1735" s="257"/>
      <c r="B1735" s="289"/>
      <c r="C1735" s="57"/>
      <c r="D1735" s="108"/>
      <c r="E1735" s="108"/>
      <c r="F1735" s="108"/>
      <c r="G1735" s="108"/>
      <c r="H1735" s="108"/>
      <c r="I1735" s="108"/>
      <c r="J1735" s="108"/>
      <c r="K1735" s="108"/>
      <c r="L1735" s="294"/>
      <c r="M1735" s="291"/>
    </row>
    <row r="1736" spans="1:13" x14ac:dyDescent="0.2">
      <c r="A1736" s="257"/>
      <c r="B1736" s="289"/>
      <c r="C1736" s="57"/>
      <c r="D1736" s="108"/>
      <c r="E1736" s="108"/>
      <c r="F1736" s="108"/>
      <c r="G1736" s="108"/>
      <c r="H1736" s="108"/>
      <c r="I1736" s="108"/>
      <c r="J1736" s="108"/>
      <c r="K1736" s="108"/>
      <c r="L1736" s="294"/>
      <c r="M1736" s="291"/>
    </row>
    <row r="1737" spans="1:13" x14ac:dyDescent="0.2">
      <c r="A1737" s="257"/>
      <c r="B1737" s="289"/>
      <c r="C1737" s="57"/>
      <c r="D1737" s="108"/>
      <c r="E1737" s="108"/>
      <c r="F1737" s="108"/>
      <c r="G1737" s="108"/>
      <c r="H1737" s="108"/>
      <c r="I1737" s="108"/>
      <c r="J1737" s="108"/>
      <c r="K1737" s="108"/>
      <c r="L1737" s="294"/>
      <c r="M1737" s="291"/>
    </row>
    <row r="1738" spans="1:13" x14ac:dyDescent="0.2">
      <c r="A1738" s="257"/>
      <c r="B1738" s="289"/>
      <c r="C1738" s="57"/>
      <c r="D1738" s="108"/>
      <c r="E1738" s="108"/>
      <c r="F1738" s="108"/>
      <c r="G1738" s="108"/>
      <c r="H1738" s="108"/>
      <c r="I1738" s="108"/>
      <c r="J1738" s="108"/>
      <c r="K1738" s="108"/>
      <c r="L1738" s="294"/>
      <c r="M1738" s="291"/>
    </row>
    <row r="1739" spans="1:13" x14ac:dyDescent="0.2">
      <c r="A1739" s="257"/>
      <c r="B1739" s="289"/>
      <c r="C1739" s="57"/>
      <c r="D1739" s="108"/>
      <c r="E1739" s="108"/>
      <c r="F1739" s="108"/>
      <c r="G1739" s="108"/>
      <c r="H1739" s="108"/>
      <c r="I1739" s="108"/>
      <c r="J1739" s="108"/>
      <c r="K1739" s="108"/>
      <c r="L1739" s="294"/>
      <c r="M1739" s="291"/>
    </row>
    <row r="1740" spans="1:13" x14ac:dyDescent="0.2">
      <c r="A1740" s="257"/>
      <c r="B1740" s="289"/>
      <c r="C1740" s="57"/>
      <c r="D1740" s="108"/>
      <c r="E1740" s="108"/>
      <c r="F1740" s="108"/>
      <c r="G1740" s="108"/>
      <c r="H1740" s="108"/>
      <c r="I1740" s="108"/>
      <c r="J1740" s="108"/>
      <c r="K1740" s="108"/>
      <c r="L1740" s="294"/>
      <c r="M1740" s="291"/>
    </row>
    <row r="1741" spans="1:13" x14ac:dyDescent="0.2">
      <c r="A1741" s="257"/>
      <c r="B1741" s="289"/>
      <c r="C1741" s="57"/>
      <c r="D1741" s="108"/>
      <c r="E1741" s="108"/>
      <c r="F1741" s="108"/>
      <c r="G1741" s="108"/>
      <c r="H1741" s="108"/>
      <c r="I1741" s="108"/>
      <c r="J1741" s="108"/>
      <c r="K1741" s="108"/>
      <c r="L1741" s="294"/>
      <c r="M1741" s="291"/>
    </row>
    <row r="1742" spans="1:13" x14ac:dyDescent="0.2">
      <c r="A1742" s="257"/>
      <c r="B1742" s="289"/>
      <c r="C1742" s="57"/>
      <c r="D1742" s="108"/>
      <c r="E1742" s="108"/>
      <c r="F1742" s="108"/>
      <c r="G1742" s="108"/>
      <c r="H1742" s="108"/>
      <c r="I1742" s="108"/>
      <c r="J1742" s="108"/>
      <c r="K1742" s="108"/>
      <c r="L1742" s="294"/>
      <c r="M1742" s="291"/>
    </row>
    <row r="1743" spans="1:13" x14ac:dyDescent="0.2">
      <c r="A1743" s="257"/>
      <c r="B1743" s="289"/>
      <c r="C1743" s="57"/>
      <c r="D1743" s="108"/>
      <c r="E1743" s="108"/>
      <c r="F1743" s="108"/>
      <c r="G1743" s="108"/>
      <c r="H1743" s="108"/>
      <c r="I1743" s="108"/>
      <c r="J1743" s="108"/>
      <c r="K1743" s="108"/>
      <c r="L1743" s="294"/>
      <c r="M1743" s="291"/>
    </row>
    <row r="1744" spans="1:13" x14ac:dyDescent="0.2">
      <c r="A1744" s="257"/>
      <c r="B1744" s="289"/>
      <c r="C1744" s="57"/>
      <c r="D1744" s="108"/>
      <c r="E1744" s="108"/>
      <c r="F1744" s="108"/>
      <c r="G1744" s="108"/>
      <c r="H1744" s="108"/>
      <c r="I1744" s="108"/>
      <c r="J1744" s="108"/>
      <c r="K1744" s="108"/>
      <c r="L1744" s="294"/>
      <c r="M1744" s="291"/>
    </row>
    <row r="1745" spans="1:13" x14ac:dyDescent="0.2">
      <c r="A1745" s="257"/>
      <c r="B1745" s="289"/>
      <c r="C1745" s="57"/>
      <c r="D1745" s="108"/>
      <c r="E1745" s="108"/>
      <c r="F1745" s="108"/>
      <c r="G1745" s="108"/>
      <c r="H1745" s="108"/>
      <c r="I1745" s="108"/>
      <c r="J1745" s="108"/>
      <c r="K1745" s="108"/>
      <c r="L1745" s="294"/>
      <c r="M1745" s="291"/>
    </row>
    <row r="1746" spans="1:13" x14ac:dyDescent="0.2">
      <c r="A1746" s="257"/>
      <c r="B1746" s="289"/>
      <c r="C1746" s="57"/>
      <c r="D1746" s="108"/>
      <c r="E1746" s="108"/>
      <c r="F1746" s="108"/>
      <c r="G1746" s="108"/>
      <c r="H1746" s="108"/>
      <c r="I1746" s="108"/>
      <c r="J1746" s="108"/>
      <c r="K1746" s="108"/>
      <c r="L1746" s="294"/>
      <c r="M1746" s="291"/>
    </row>
    <row r="1747" spans="1:13" x14ac:dyDescent="0.2">
      <c r="A1747" s="257"/>
      <c r="B1747" s="289"/>
      <c r="C1747" s="57"/>
      <c r="D1747" s="108"/>
      <c r="E1747" s="108"/>
      <c r="F1747" s="108"/>
      <c r="G1747" s="108"/>
      <c r="H1747" s="108"/>
      <c r="I1747" s="108"/>
      <c r="J1747" s="108"/>
      <c r="K1747" s="108"/>
      <c r="L1747" s="294"/>
      <c r="M1747" s="291"/>
    </row>
    <row r="1748" spans="1:13" x14ac:dyDescent="0.2">
      <c r="A1748" s="257"/>
      <c r="B1748" s="289"/>
      <c r="C1748" s="57"/>
      <c r="D1748" s="108"/>
      <c r="E1748" s="108"/>
      <c r="F1748" s="108"/>
      <c r="G1748" s="108"/>
      <c r="H1748" s="108"/>
      <c r="I1748" s="108"/>
      <c r="J1748" s="108"/>
      <c r="K1748" s="108"/>
      <c r="L1748" s="294"/>
      <c r="M1748" s="291"/>
    </row>
    <row r="1749" spans="1:13" x14ac:dyDescent="0.2">
      <c r="A1749" s="257"/>
      <c r="B1749" s="289"/>
      <c r="C1749" s="57"/>
      <c r="D1749" s="108"/>
      <c r="E1749" s="108"/>
      <c r="F1749" s="108"/>
      <c r="G1749" s="108"/>
      <c r="H1749" s="108"/>
      <c r="I1749" s="108"/>
      <c r="J1749" s="108"/>
      <c r="K1749" s="108"/>
      <c r="L1749" s="294"/>
      <c r="M1749" s="291"/>
    </row>
    <row r="1750" spans="1:13" x14ac:dyDescent="0.2">
      <c r="A1750" s="257"/>
      <c r="B1750" s="289"/>
      <c r="C1750" s="57"/>
      <c r="D1750" s="108"/>
      <c r="E1750" s="108"/>
      <c r="F1750" s="108"/>
      <c r="G1750" s="108"/>
      <c r="H1750" s="108"/>
      <c r="I1750" s="108"/>
      <c r="J1750" s="108"/>
      <c r="K1750" s="108"/>
      <c r="L1750" s="294"/>
      <c r="M1750" s="291"/>
    </row>
    <row r="1751" spans="1:13" x14ac:dyDescent="0.2">
      <c r="A1751" s="257"/>
      <c r="B1751" s="289"/>
      <c r="C1751" s="57"/>
      <c r="D1751" s="108"/>
      <c r="E1751" s="108"/>
      <c r="F1751" s="108"/>
      <c r="G1751" s="108"/>
      <c r="H1751" s="108"/>
      <c r="I1751" s="108"/>
      <c r="J1751" s="108"/>
      <c r="K1751" s="108"/>
      <c r="L1751" s="294"/>
      <c r="M1751" s="291"/>
    </row>
    <row r="1752" spans="1:13" x14ac:dyDescent="0.2">
      <c r="A1752" s="257"/>
      <c r="B1752" s="289"/>
      <c r="C1752" s="57"/>
      <c r="D1752" s="108"/>
      <c r="E1752" s="108"/>
      <c r="F1752" s="108"/>
      <c r="G1752" s="108"/>
      <c r="H1752" s="108"/>
      <c r="I1752" s="108"/>
      <c r="J1752" s="108"/>
      <c r="K1752" s="108"/>
      <c r="L1752" s="294"/>
      <c r="M1752" s="291"/>
    </row>
    <row r="1753" spans="1:13" x14ac:dyDescent="0.2">
      <c r="A1753" s="257"/>
      <c r="B1753" s="289"/>
      <c r="C1753" s="57"/>
      <c r="D1753" s="108"/>
      <c r="E1753" s="108"/>
      <c r="F1753" s="108"/>
      <c r="G1753" s="108"/>
      <c r="H1753" s="108"/>
      <c r="I1753" s="108"/>
      <c r="J1753" s="108"/>
      <c r="K1753" s="108"/>
      <c r="L1753" s="294"/>
      <c r="M1753" s="291"/>
    </row>
    <row r="1754" spans="1:13" x14ac:dyDescent="0.2">
      <c r="A1754" s="257"/>
      <c r="B1754" s="289"/>
      <c r="C1754" s="57"/>
      <c r="D1754" s="108"/>
      <c r="E1754" s="108"/>
      <c r="F1754" s="108"/>
      <c r="G1754" s="108"/>
      <c r="H1754" s="108"/>
      <c r="I1754" s="108"/>
      <c r="J1754" s="108"/>
      <c r="K1754" s="108"/>
      <c r="L1754" s="294"/>
      <c r="M1754" s="291"/>
    </row>
    <row r="1755" spans="1:13" x14ac:dyDescent="0.2">
      <c r="A1755" s="257"/>
      <c r="B1755" s="289"/>
      <c r="C1755" s="57"/>
      <c r="D1755" s="108"/>
      <c r="E1755" s="108"/>
      <c r="F1755" s="108"/>
      <c r="G1755" s="108"/>
      <c r="H1755" s="108"/>
      <c r="I1755" s="108"/>
      <c r="J1755" s="108"/>
      <c r="K1755" s="108"/>
      <c r="L1755" s="294"/>
      <c r="M1755" s="291"/>
    </row>
    <row r="1756" spans="1:13" x14ac:dyDescent="0.2">
      <c r="A1756" s="257"/>
      <c r="B1756" s="289"/>
      <c r="C1756" s="57"/>
      <c r="D1756" s="108"/>
      <c r="E1756" s="108"/>
      <c r="F1756" s="108"/>
      <c r="G1756" s="108"/>
      <c r="H1756" s="108"/>
      <c r="I1756" s="108"/>
      <c r="J1756" s="108"/>
      <c r="K1756" s="108"/>
      <c r="L1756" s="294"/>
      <c r="M1756" s="291"/>
    </row>
    <row r="1757" spans="1:13" x14ac:dyDescent="0.2">
      <c r="A1757" s="257"/>
      <c r="B1757" s="289"/>
      <c r="C1757" s="57"/>
      <c r="D1757" s="108"/>
      <c r="E1757" s="108"/>
      <c r="F1757" s="108"/>
      <c r="G1757" s="108"/>
      <c r="H1757" s="108"/>
      <c r="I1757" s="108"/>
      <c r="J1757" s="108"/>
      <c r="K1757" s="108"/>
      <c r="L1757" s="294"/>
      <c r="M1757" s="291"/>
    </row>
    <row r="1758" spans="1:13" x14ac:dyDescent="0.2">
      <c r="A1758" s="257"/>
      <c r="B1758" s="289"/>
      <c r="C1758" s="57"/>
      <c r="D1758" s="108"/>
      <c r="E1758" s="108"/>
      <c r="F1758" s="108"/>
      <c r="G1758" s="108"/>
      <c r="H1758" s="108"/>
      <c r="I1758" s="108"/>
      <c r="J1758" s="108"/>
      <c r="K1758" s="108"/>
      <c r="L1758" s="294"/>
      <c r="M1758" s="291"/>
    </row>
    <row r="1759" spans="1:13" x14ac:dyDescent="0.2">
      <c r="A1759" s="257"/>
      <c r="B1759" s="289"/>
      <c r="C1759" s="57"/>
      <c r="D1759" s="108"/>
      <c r="E1759" s="108"/>
      <c r="F1759" s="108"/>
      <c r="G1759" s="108"/>
      <c r="H1759" s="108"/>
      <c r="I1759" s="108"/>
      <c r="J1759" s="108"/>
      <c r="K1759" s="108"/>
      <c r="L1759" s="294"/>
      <c r="M1759" s="291"/>
    </row>
    <row r="1760" spans="1:13" x14ac:dyDescent="0.2">
      <c r="A1760" s="257"/>
      <c r="B1760" s="289"/>
      <c r="C1760" s="57"/>
      <c r="D1760" s="108"/>
      <c r="E1760" s="108"/>
      <c r="F1760" s="108"/>
      <c r="G1760" s="108"/>
      <c r="H1760" s="108"/>
      <c r="I1760" s="108"/>
      <c r="J1760" s="108"/>
      <c r="K1760" s="108"/>
      <c r="L1760" s="294"/>
      <c r="M1760" s="291"/>
    </row>
    <row r="1761" spans="1:13" x14ac:dyDescent="0.2">
      <c r="A1761" s="257"/>
      <c r="B1761" s="289"/>
      <c r="C1761" s="57"/>
      <c r="D1761" s="108"/>
      <c r="E1761" s="108"/>
      <c r="F1761" s="108"/>
      <c r="G1761" s="108"/>
      <c r="H1761" s="108"/>
      <c r="I1761" s="108"/>
      <c r="J1761" s="108"/>
      <c r="K1761" s="108"/>
      <c r="L1761" s="294"/>
      <c r="M1761" s="291"/>
    </row>
    <row r="1762" spans="1:13" x14ac:dyDescent="0.2">
      <c r="A1762" s="257"/>
      <c r="B1762" s="289"/>
      <c r="C1762" s="57"/>
      <c r="D1762" s="108"/>
      <c r="E1762" s="108"/>
      <c r="F1762" s="108"/>
      <c r="G1762" s="108"/>
      <c r="H1762" s="108"/>
      <c r="I1762" s="108"/>
      <c r="J1762" s="108"/>
      <c r="K1762" s="108"/>
      <c r="L1762" s="294"/>
      <c r="M1762" s="291"/>
    </row>
    <row r="1763" spans="1:13" x14ac:dyDescent="0.2">
      <c r="A1763" s="257"/>
      <c r="B1763" s="289"/>
      <c r="C1763" s="57"/>
      <c r="D1763" s="108"/>
      <c r="E1763" s="108"/>
      <c r="F1763" s="108"/>
      <c r="G1763" s="108"/>
      <c r="H1763" s="108"/>
      <c r="I1763" s="108"/>
      <c r="J1763" s="108"/>
      <c r="K1763" s="108"/>
      <c r="L1763" s="294"/>
      <c r="M1763" s="291"/>
    </row>
    <row r="1764" spans="1:13" x14ac:dyDescent="0.2">
      <c r="A1764" s="257"/>
      <c r="B1764" s="289"/>
      <c r="C1764" s="57"/>
      <c r="D1764" s="108"/>
      <c r="E1764" s="108"/>
      <c r="F1764" s="108"/>
      <c r="G1764" s="108"/>
      <c r="H1764" s="108"/>
      <c r="I1764" s="108"/>
      <c r="J1764" s="108"/>
      <c r="K1764" s="108"/>
      <c r="L1764" s="294"/>
      <c r="M1764" s="291"/>
    </row>
    <row r="1765" spans="1:13" x14ac:dyDescent="0.2">
      <c r="A1765" s="257"/>
      <c r="B1765" s="289"/>
      <c r="C1765" s="57"/>
      <c r="D1765" s="108"/>
      <c r="E1765" s="108"/>
      <c r="F1765" s="108"/>
      <c r="G1765" s="108"/>
      <c r="H1765" s="108"/>
      <c r="I1765" s="108"/>
      <c r="J1765" s="108"/>
      <c r="K1765" s="108"/>
      <c r="L1765" s="294"/>
      <c r="M1765" s="291"/>
    </row>
    <row r="1766" spans="1:13" x14ac:dyDescent="0.2">
      <c r="A1766" s="257"/>
      <c r="B1766" s="289"/>
      <c r="C1766" s="57"/>
      <c r="D1766" s="108"/>
      <c r="E1766" s="108"/>
      <c r="F1766" s="108"/>
      <c r="G1766" s="108"/>
      <c r="H1766" s="108"/>
      <c r="I1766" s="108"/>
      <c r="J1766" s="108"/>
      <c r="K1766" s="108"/>
      <c r="L1766" s="294"/>
      <c r="M1766" s="291"/>
    </row>
    <row r="1767" spans="1:13" x14ac:dyDescent="0.2">
      <c r="A1767" s="257"/>
      <c r="B1767" s="289"/>
      <c r="C1767" s="57"/>
      <c r="D1767" s="108"/>
      <c r="E1767" s="108"/>
      <c r="F1767" s="108"/>
      <c r="G1767" s="108"/>
      <c r="H1767" s="108"/>
      <c r="I1767" s="108"/>
      <c r="J1767" s="108"/>
      <c r="K1767" s="108"/>
      <c r="L1767" s="294"/>
      <c r="M1767" s="291"/>
    </row>
    <row r="1768" spans="1:13" x14ac:dyDescent="0.2">
      <c r="A1768" s="257"/>
      <c r="B1768" s="289"/>
      <c r="C1768" s="57"/>
      <c r="D1768" s="108"/>
      <c r="E1768" s="108"/>
      <c r="F1768" s="108"/>
      <c r="G1768" s="108"/>
      <c r="H1768" s="108"/>
      <c r="I1768" s="108"/>
      <c r="J1768" s="108"/>
      <c r="K1768" s="108"/>
      <c r="L1768" s="294"/>
      <c r="M1768" s="291"/>
    </row>
    <row r="1769" spans="1:13" x14ac:dyDescent="0.2">
      <c r="A1769" s="257"/>
      <c r="B1769" s="289"/>
      <c r="C1769" s="57"/>
      <c r="D1769" s="108"/>
      <c r="E1769" s="108"/>
      <c r="F1769" s="108"/>
      <c r="G1769" s="108"/>
      <c r="H1769" s="108"/>
      <c r="I1769" s="108"/>
      <c r="J1769" s="108"/>
      <c r="K1769" s="108"/>
      <c r="L1769" s="294"/>
      <c r="M1769" s="291"/>
    </row>
    <row r="1770" spans="1:13" x14ac:dyDescent="0.2">
      <c r="A1770" s="257"/>
      <c r="B1770" s="289"/>
      <c r="C1770" s="57"/>
      <c r="D1770" s="108"/>
      <c r="E1770" s="108"/>
      <c r="F1770" s="108"/>
      <c r="G1770" s="108"/>
      <c r="H1770" s="108"/>
      <c r="I1770" s="108"/>
      <c r="J1770" s="108"/>
      <c r="K1770" s="108"/>
      <c r="L1770" s="294"/>
      <c r="M1770" s="291"/>
    </row>
    <row r="1771" spans="1:13" x14ac:dyDescent="0.2">
      <c r="A1771" s="257"/>
      <c r="B1771" s="289"/>
      <c r="C1771" s="57"/>
      <c r="D1771" s="108"/>
      <c r="E1771" s="108"/>
      <c r="F1771" s="108"/>
      <c r="G1771" s="108"/>
      <c r="H1771" s="108"/>
      <c r="I1771" s="108"/>
      <c r="J1771" s="108"/>
      <c r="K1771" s="108"/>
      <c r="L1771" s="294"/>
      <c r="M1771" s="291"/>
    </row>
    <row r="1772" spans="1:13" x14ac:dyDescent="0.2">
      <c r="A1772" s="257"/>
      <c r="B1772" s="289"/>
      <c r="C1772" s="57"/>
      <c r="D1772" s="108"/>
      <c r="E1772" s="108"/>
      <c r="F1772" s="108"/>
      <c r="G1772" s="108"/>
      <c r="H1772" s="108"/>
      <c r="I1772" s="108"/>
      <c r="J1772" s="108"/>
      <c r="K1772" s="108"/>
      <c r="L1772" s="294"/>
      <c r="M1772" s="291"/>
    </row>
    <row r="1773" spans="1:13" x14ac:dyDescent="0.2">
      <c r="A1773" s="257"/>
      <c r="B1773" s="289"/>
      <c r="C1773" s="57"/>
      <c r="D1773" s="108"/>
      <c r="E1773" s="108"/>
      <c r="F1773" s="108"/>
      <c r="G1773" s="108"/>
      <c r="H1773" s="108"/>
      <c r="I1773" s="108"/>
      <c r="J1773" s="108"/>
      <c r="K1773" s="108"/>
      <c r="L1773" s="294"/>
      <c r="M1773" s="291"/>
    </row>
    <row r="1774" spans="1:13" x14ac:dyDescent="0.2">
      <c r="A1774" s="257"/>
      <c r="B1774" s="289"/>
      <c r="C1774" s="57"/>
      <c r="D1774" s="108"/>
      <c r="E1774" s="108"/>
      <c r="F1774" s="108"/>
      <c r="G1774" s="108"/>
      <c r="H1774" s="108"/>
      <c r="I1774" s="108"/>
      <c r="J1774" s="108"/>
      <c r="K1774" s="108"/>
      <c r="L1774" s="294"/>
      <c r="M1774" s="291"/>
    </row>
    <row r="1775" spans="1:13" x14ac:dyDescent="0.2">
      <c r="A1775" s="257"/>
      <c r="B1775" s="289"/>
      <c r="C1775" s="57"/>
      <c r="D1775" s="108"/>
      <c r="E1775" s="108"/>
      <c r="F1775" s="108"/>
      <c r="G1775" s="108"/>
      <c r="H1775" s="108"/>
      <c r="I1775" s="108"/>
      <c r="J1775" s="108"/>
      <c r="K1775" s="108"/>
      <c r="L1775" s="294"/>
      <c r="M1775" s="291"/>
    </row>
    <row r="1776" spans="1:13" x14ac:dyDescent="0.2">
      <c r="A1776" s="257"/>
      <c r="B1776" s="289"/>
      <c r="C1776" s="57"/>
      <c r="D1776" s="108"/>
      <c r="E1776" s="108"/>
      <c r="F1776" s="108"/>
      <c r="G1776" s="108"/>
      <c r="H1776" s="108"/>
      <c r="I1776" s="108"/>
      <c r="J1776" s="108"/>
      <c r="K1776" s="108"/>
      <c r="L1776" s="294"/>
      <c r="M1776" s="291"/>
    </row>
    <row r="1777" spans="1:13" x14ac:dyDescent="0.2">
      <c r="A1777" s="257"/>
      <c r="B1777" s="289"/>
      <c r="C1777" s="57"/>
      <c r="D1777" s="108"/>
      <c r="E1777" s="108"/>
      <c r="F1777" s="108"/>
      <c r="G1777" s="108"/>
      <c r="H1777" s="108"/>
      <c r="I1777" s="108"/>
      <c r="J1777" s="108"/>
      <c r="K1777" s="108"/>
      <c r="L1777" s="294"/>
      <c r="M1777" s="291"/>
    </row>
    <row r="1778" spans="1:13" x14ac:dyDescent="0.2">
      <c r="A1778" s="257"/>
      <c r="B1778" s="289"/>
      <c r="C1778" s="57"/>
      <c r="D1778" s="108"/>
      <c r="E1778" s="108"/>
      <c r="F1778" s="108"/>
      <c r="G1778" s="108"/>
      <c r="H1778" s="108"/>
      <c r="I1778" s="108"/>
      <c r="J1778" s="108"/>
      <c r="K1778" s="108"/>
      <c r="L1778" s="294"/>
      <c r="M1778" s="291"/>
    </row>
    <row r="1779" spans="1:13" x14ac:dyDescent="0.2">
      <c r="A1779" s="257"/>
      <c r="B1779" s="289"/>
      <c r="C1779" s="57"/>
      <c r="D1779" s="108"/>
      <c r="E1779" s="108"/>
      <c r="F1779" s="108"/>
      <c r="G1779" s="108"/>
      <c r="H1779" s="108"/>
      <c r="I1779" s="108"/>
      <c r="J1779" s="108"/>
      <c r="K1779" s="108"/>
      <c r="L1779" s="294"/>
      <c r="M1779" s="291"/>
    </row>
    <row r="1780" spans="1:13" x14ac:dyDescent="0.2">
      <c r="A1780" s="257"/>
      <c r="B1780" s="289"/>
      <c r="C1780" s="57"/>
      <c r="D1780" s="108"/>
      <c r="E1780" s="108"/>
      <c r="F1780" s="108"/>
      <c r="G1780" s="108"/>
      <c r="H1780" s="108"/>
      <c r="I1780" s="108"/>
      <c r="J1780" s="108"/>
      <c r="K1780" s="108"/>
      <c r="L1780" s="294"/>
      <c r="M1780" s="291"/>
    </row>
    <row r="1781" spans="1:13" x14ac:dyDescent="0.2">
      <c r="A1781" s="257"/>
      <c r="B1781" s="289"/>
      <c r="C1781" s="57"/>
      <c r="D1781" s="108"/>
      <c r="E1781" s="108"/>
      <c r="F1781" s="108"/>
      <c r="G1781" s="108"/>
      <c r="H1781" s="108"/>
      <c r="I1781" s="108"/>
      <c r="J1781" s="108"/>
      <c r="K1781" s="108"/>
      <c r="L1781" s="294"/>
      <c r="M1781" s="291"/>
    </row>
    <row r="1782" spans="1:13" x14ac:dyDescent="0.2">
      <c r="A1782" s="257"/>
      <c r="B1782" s="289"/>
      <c r="C1782" s="57"/>
      <c r="D1782" s="108"/>
      <c r="E1782" s="108"/>
      <c r="F1782" s="108"/>
      <c r="G1782" s="108"/>
      <c r="H1782" s="108"/>
      <c r="I1782" s="108"/>
      <c r="J1782" s="108"/>
      <c r="K1782" s="108"/>
      <c r="L1782" s="294"/>
      <c r="M1782" s="291"/>
    </row>
    <row r="1783" spans="1:13" x14ac:dyDescent="0.2">
      <c r="A1783" s="257"/>
      <c r="B1783" s="289"/>
      <c r="C1783" s="57"/>
      <c r="D1783" s="108"/>
      <c r="E1783" s="108"/>
      <c r="F1783" s="108"/>
      <c r="G1783" s="108"/>
      <c r="H1783" s="108"/>
      <c r="I1783" s="108"/>
      <c r="J1783" s="108"/>
      <c r="K1783" s="108"/>
      <c r="L1783" s="294"/>
      <c r="M1783" s="291"/>
    </row>
    <row r="1784" spans="1:13" x14ac:dyDescent="0.2">
      <c r="A1784" s="257"/>
      <c r="B1784" s="289"/>
      <c r="C1784" s="57"/>
      <c r="D1784" s="108"/>
      <c r="E1784" s="108"/>
      <c r="F1784" s="108"/>
      <c r="G1784" s="108"/>
      <c r="H1784" s="108"/>
      <c r="I1784" s="108"/>
      <c r="J1784" s="108"/>
      <c r="K1784" s="108"/>
      <c r="L1784" s="294"/>
      <c r="M1784" s="291"/>
    </row>
    <row r="1785" spans="1:13" x14ac:dyDescent="0.2">
      <c r="A1785" s="257"/>
      <c r="B1785" s="289"/>
      <c r="C1785" s="57"/>
      <c r="D1785" s="108"/>
      <c r="E1785" s="108"/>
      <c r="F1785" s="108"/>
      <c r="G1785" s="108"/>
      <c r="H1785" s="108"/>
      <c r="I1785" s="108"/>
      <c r="J1785" s="108"/>
      <c r="K1785" s="108"/>
      <c r="L1785" s="294"/>
      <c r="M1785" s="291"/>
    </row>
    <row r="1786" spans="1:13" x14ac:dyDescent="0.2">
      <c r="A1786" s="257"/>
      <c r="B1786" s="289"/>
      <c r="C1786" s="57"/>
      <c r="D1786" s="108"/>
      <c r="E1786" s="108"/>
      <c r="F1786" s="108"/>
      <c r="G1786" s="108"/>
      <c r="H1786" s="108"/>
      <c r="I1786" s="108"/>
      <c r="J1786" s="108"/>
      <c r="K1786" s="108"/>
      <c r="L1786" s="294"/>
      <c r="M1786" s="291"/>
    </row>
    <row r="1787" spans="1:13" x14ac:dyDescent="0.2">
      <c r="A1787" s="257"/>
      <c r="B1787" s="289"/>
      <c r="C1787" s="57"/>
      <c r="D1787" s="108"/>
      <c r="E1787" s="108"/>
      <c r="F1787" s="108"/>
      <c r="G1787" s="108"/>
      <c r="H1787" s="108"/>
      <c r="I1787" s="108"/>
      <c r="J1787" s="108"/>
      <c r="K1787" s="108"/>
      <c r="L1787" s="294"/>
      <c r="M1787" s="291"/>
    </row>
    <row r="1788" spans="1:13" x14ac:dyDescent="0.2">
      <c r="A1788" s="257"/>
      <c r="B1788" s="289"/>
      <c r="C1788" s="57"/>
      <c r="D1788" s="108"/>
      <c r="E1788" s="108"/>
      <c r="F1788" s="108"/>
      <c r="G1788" s="108"/>
      <c r="H1788" s="108"/>
      <c r="I1788" s="108"/>
      <c r="J1788" s="108"/>
      <c r="K1788" s="108"/>
      <c r="L1788" s="294"/>
      <c r="M1788" s="291"/>
    </row>
    <row r="1789" spans="1:13" x14ac:dyDescent="0.2">
      <c r="A1789" s="257"/>
      <c r="B1789" s="289"/>
      <c r="C1789" s="57"/>
      <c r="D1789" s="108"/>
      <c r="E1789" s="108"/>
      <c r="F1789" s="108"/>
      <c r="G1789" s="108"/>
      <c r="H1789" s="108"/>
      <c r="I1789" s="108"/>
      <c r="J1789" s="108"/>
      <c r="K1789" s="108"/>
      <c r="L1789" s="294"/>
      <c r="M1789" s="291"/>
    </row>
    <row r="1790" spans="1:13" x14ac:dyDescent="0.2">
      <c r="A1790" s="257"/>
      <c r="B1790" s="289"/>
      <c r="C1790" s="57"/>
      <c r="D1790" s="108"/>
      <c r="E1790" s="108"/>
      <c r="F1790" s="108"/>
      <c r="G1790" s="108"/>
      <c r="H1790" s="108"/>
      <c r="I1790" s="108"/>
      <c r="J1790" s="108"/>
      <c r="K1790" s="108"/>
      <c r="L1790" s="294"/>
      <c r="M1790" s="291"/>
    </row>
    <row r="1791" spans="1:13" x14ac:dyDescent="0.2">
      <c r="A1791" s="257"/>
      <c r="B1791" s="289"/>
      <c r="C1791" s="57"/>
      <c r="D1791" s="108"/>
      <c r="E1791" s="108"/>
      <c r="F1791" s="108"/>
      <c r="G1791" s="108"/>
      <c r="H1791" s="108"/>
      <c r="I1791" s="108"/>
      <c r="J1791" s="108"/>
      <c r="K1791" s="108"/>
      <c r="L1791" s="294"/>
      <c r="M1791" s="291"/>
    </row>
    <row r="1792" spans="1:13" x14ac:dyDescent="0.2">
      <c r="A1792" s="257"/>
      <c r="B1792" s="289"/>
      <c r="C1792" s="57"/>
      <c r="D1792" s="108"/>
      <c r="E1792" s="108"/>
      <c r="F1792" s="108"/>
      <c r="G1792" s="108"/>
      <c r="H1792" s="108"/>
      <c r="I1792" s="108"/>
      <c r="J1792" s="108"/>
      <c r="K1792" s="108"/>
      <c r="L1792" s="294"/>
      <c r="M1792" s="291"/>
    </row>
    <row r="1793" spans="1:13" x14ac:dyDescent="0.2">
      <c r="A1793" s="257"/>
      <c r="B1793" s="289"/>
      <c r="C1793" s="57"/>
      <c r="D1793" s="108"/>
      <c r="E1793" s="108"/>
      <c r="F1793" s="108"/>
      <c r="G1793" s="108"/>
      <c r="H1793" s="108"/>
      <c r="I1793" s="108"/>
      <c r="J1793" s="108"/>
      <c r="K1793" s="108"/>
      <c r="L1793" s="294"/>
      <c r="M1793" s="291"/>
    </row>
    <row r="1794" spans="1:13" x14ac:dyDescent="0.2">
      <c r="A1794" s="257"/>
      <c r="B1794" s="289"/>
      <c r="C1794" s="57"/>
      <c r="D1794" s="108"/>
      <c r="E1794" s="108"/>
      <c r="F1794" s="108"/>
      <c r="G1794" s="108"/>
      <c r="H1794" s="108"/>
      <c r="I1794" s="108"/>
      <c r="J1794" s="108"/>
      <c r="K1794" s="108"/>
      <c r="L1794" s="294"/>
      <c r="M1794" s="291"/>
    </row>
    <row r="1795" spans="1:13" x14ac:dyDescent="0.2">
      <c r="A1795" s="257"/>
      <c r="B1795" s="289"/>
      <c r="C1795" s="57"/>
      <c r="D1795" s="108"/>
      <c r="E1795" s="108"/>
      <c r="F1795" s="108"/>
      <c r="G1795" s="108"/>
      <c r="H1795" s="108"/>
      <c r="I1795" s="108"/>
      <c r="J1795" s="108"/>
      <c r="K1795" s="108"/>
      <c r="L1795" s="294"/>
      <c r="M1795" s="291"/>
    </row>
    <row r="1796" spans="1:13" x14ac:dyDescent="0.2">
      <c r="A1796" s="257"/>
      <c r="B1796" s="289"/>
      <c r="C1796" s="57"/>
      <c r="D1796" s="108"/>
      <c r="E1796" s="108"/>
      <c r="F1796" s="108"/>
      <c r="G1796" s="108"/>
      <c r="H1796" s="108"/>
      <c r="I1796" s="108"/>
      <c r="J1796" s="108"/>
      <c r="K1796" s="108"/>
      <c r="L1796" s="294"/>
      <c r="M1796" s="291"/>
    </row>
    <row r="1797" spans="1:13" x14ac:dyDescent="0.2">
      <c r="A1797" s="257"/>
      <c r="B1797" s="289"/>
      <c r="C1797" s="57"/>
      <c r="D1797" s="108"/>
      <c r="E1797" s="108"/>
      <c r="F1797" s="108"/>
      <c r="G1797" s="108"/>
      <c r="H1797" s="108"/>
      <c r="I1797" s="108"/>
      <c r="J1797" s="108"/>
      <c r="K1797" s="108"/>
      <c r="L1797" s="294"/>
      <c r="M1797" s="291"/>
    </row>
    <row r="1798" spans="1:13" x14ac:dyDescent="0.2">
      <c r="A1798" s="257"/>
      <c r="B1798" s="289"/>
      <c r="C1798" s="57"/>
      <c r="D1798" s="108"/>
      <c r="E1798" s="108"/>
      <c r="F1798" s="108"/>
      <c r="G1798" s="108"/>
      <c r="H1798" s="108"/>
      <c r="I1798" s="108"/>
      <c r="J1798" s="108"/>
      <c r="K1798" s="108"/>
      <c r="L1798" s="294"/>
      <c r="M1798" s="291"/>
    </row>
    <row r="1799" spans="1:13" x14ac:dyDescent="0.2">
      <c r="A1799" s="257"/>
      <c r="B1799" s="289"/>
      <c r="C1799" s="57"/>
      <c r="D1799" s="108"/>
      <c r="E1799" s="108"/>
      <c r="F1799" s="108"/>
      <c r="G1799" s="108"/>
      <c r="H1799" s="108"/>
      <c r="I1799" s="108"/>
      <c r="J1799" s="108"/>
      <c r="K1799" s="108"/>
      <c r="L1799" s="294"/>
      <c r="M1799" s="291"/>
    </row>
    <row r="1800" spans="1:13" x14ac:dyDescent="0.2">
      <c r="A1800" s="257"/>
      <c r="B1800" s="289"/>
      <c r="C1800" s="57"/>
      <c r="D1800" s="108"/>
      <c r="E1800" s="108"/>
      <c r="F1800" s="108"/>
      <c r="G1800" s="108"/>
      <c r="H1800" s="108"/>
      <c r="I1800" s="108"/>
      <c r="J1800" s="108"/>
      <c r="K1800" s="108"/>
      <c r="L1800" s="294"/>
      <c r="M1800" s="291"/>
    </row>
    <row r="1801" spans="1:13" x14ac:dyDescent="0.2">
      <c r="A1801" s="257"/>
      <c r="B1801" s="289"/>
      <c r="C1801" s="57"/>
      <c r="D1801" s="108"/>
      <c r="E1801" s="108"/>
      <c r="F1801" s="108"/>
      <c r="G1801" s="108"/>
      <c r="H1801" s="108"/>
      <c r="I1801" s="108"/>
      <c r="J1801" s="108"/>
      <c r="K1801" s="108"/>
      <c r="L1801" s="294"/>
      <c r="M1801" s="291"/>
    </row>
    <row r="1802" spans="1:13" x14ac:dyDescent="0.2">
      <c r="A1802" s="257"/>
      <c r="B1802" s="289"/>
      <c r="C1802" s="57"/>
      <c r="D1802" s="108"/>
      <c r="E1802" s="108"/>
      <c r="F1802" s="108"/>
      <c r="G1802" s="108"/>
      <c r="H1802" s="108"/>
      <c r="I1802" s="108"/>
      <c r="J1802" s="108"/>
      <c r="K1802" s="108"/>
      <c r="L1802" s="294"/>
      <c r="M1802" s="291"/>
    </row>
    <row r="1803" spans="1:13" x14ac:dyDescent="0.2">
      <c r="A1803" s="257"/>
      <c r="B1803" s="289"/>
      <c r="C1803" s="57"/>
      <c r="D1803" s="108"/>
      <c r="E1803" s="108"/>
      <c r="F1803" s="108"/>
      <c r="G1803" s="108"/>
      <c r="H1803" s="108"/>
      <c r="I1803" s="108"/>
      <c r="J1803" s="108"/>
      <c r="K1803" s="108"/>
      <c r="L1803" s="294"/>
      <c r="M1803" s="291"/>
    </row>
    <row r="1804" spans="1:13" x14ac:dyDescent="0.2">
      <c r="A1804" s="257"/>
      <c r="B1804" s="289"/>
      <c r="C1804" s="57"/>
      <c r="D1804" s="108"/>
      <c r="E1804" s="108"/>
      <c r="F1804" s="108"/>
      <c r="G1804" s="108"/>
      <c r="H1804" s="108"/>
      <c r="I1804" s="108"/>
      <c r="J1804" s="108"/>
      <c r="K1804" s="108"/>
      <c r="L1804" s="294"/>
      <c r="M1804" s="291"/>
    </row>
    <row r="1805" spans="1:13" x14ac:dyDescent="0.2">
      <c r="A1805" s="257"/>
      <c r="B1805" s="289"/>
      <c r="C1805" s="57"/>
      <c r="D1805" s="108"/>
      <c r="E1805" s="108"/>
      <c r="F1805" s="108"/>
      <c r="G1805" s="108"/>
      <c r="H1805" s="108"/>
      <c r="I1805" s="108"/>
      <c r="J1805" s="108"/>
      <c r="K1805" s="108"/>
      <c r="L1805" s="294"/>
      <c r="M1805" s="291"/>
    </row>
    <row r="1806" spans="1:13" x14ac:dyDescent="0.2">
      <c r="A1806" s="257"/>
      <c r="B1806" s="289"/>
      <c r="C1806" s="57"/>
      <c r="D1806" s="108"/>
      <c r="E1806" s="108"/>
      <c r="F1806" s="108"/>
      <c r="G1806" s="108"/>
      <c r="H1806" s="108"/>
      <c r="I1806" s="108"/>
      <c r="J1806" s="108"/>
      <c r="K1806" s="108"/>
      <c r="L1806" s="294"/>
      <c r="M1806" s="291"/>
    </row>
    <row r="1807" spans="1:13" x14ac:dyDescent="0.2">
      <c r="A1807" s="257"/>
      <c r="B1807" s="289"/>
      <c r="C1807" s="57"/>
      <c r="D1807" s="108"/>
      <c r="E1807" s="108"/>
      <c r="F1807" s="108"/>
      <c r="G1807" s="108"/>
      <c r="H1807" s="108"/>
      <c r="I1807" s="108"/>
      <c r="J1807" s="108"/>
      <c r="K1807" s="108"/>
      <c r="L1807" s="294"/>
      <c r="M1807" s="291"/>
    </row>
    <row r="1808" spans="1:13" x14ac:dyDescent="0.2">
      <c r="A1808" s="257"/>
      <c r="B1808" s="289"/>
      <c r="C1808" s="57"/>
      <c r="D1808" s="108"/>
      <c r="E1808" s="108"/>
      <c r="F1808" s="108"/>
      <c r="G1808" s="108"/>
      <c r="H1808" s="108"/>
      <c r="I1808" s="108"/>
      <c r="J1808" s="108"/>
      <c r="K1808" s="108"/>
      <c r="L1808" s="294"/>
      <c r="M1808" s="291"/>
    </row>
    <row r="1809" spans="1:13" x14ac:dyDescent="0.2">
      <c r="A1809" s="257"/>
      <c r="B1809" s="289"/>
      <c r="C1809" s="57"/>
      <c r="D1809" s="108"/>
      <c r="E1809" s="108"/>
      <c r="F1809" s="108"/>
      <c r="G1809" s="108"/>
      <c r="H1809" s="108"/>
      <c r="I1809" s="108"/>
      <c r="J1809" s="108"/>
      <c r="K1809" s="108"/>
      <c r="L1809" s="294"/>
      <c r="M1809" s="291"/>
    </row>
    <row r="1810" spans="1:13" x14ac:dyDescent="0.2">
      <c r="A1810" s="257"/>
      <c r="B1810" s="289"/>
      <c r="C1810" s="57"/>
      <c r="D1810" s="108"/>
      <c r="E1810" s="108"/>
      <c r="F1810" s="108"/>
      <c r="G1810" s="108"/>
      <c r="H1810" s="108"/>
      <c r="I1810" s="108"/>
      <c r="J1810" s="108"/>
      <c r="K1810" s="108"/>
      <c r="L1810" s="294"/>
      <c r="M1810" s="291"/>
    </row>
    <row r="1811" spans="1:13" x14ac:dyDescent="0.2">
      <c r="A1811" s="257"/>
      <c r="B1811" s="289"/>
      <c r="C1811" s="57"/>
      <c r="D1811" s="108"/>
      <c r="E1811" s="108"/>
      <c r="F1811" s="108"/>
      <c r="G1811" s="108"/>
      <c r="H1811" s="108"/>
      <c r="I1811" s="108"/>
      <c r="J1811" s="108"/>
      <c r="K1811" s="108"/>
      <c r="L1811" s="294"/>
      <c r="M1811" s="291"/>
    </row>
    <row r="1812" spans="1:13" x14ac:dyDescent="0.2">
      <c r="A1812" s="257"/>
      <c r="B1812" s="289"/>
      <c r="C1812" s="57"/>
      <c r="D1812" s="108"/>
      <c r="E1812" s="108"/>
      <c r="F1812" s="108"/>
      <c r="G1812" s="108"/>
      <c r="H1812" s="108"/>
      <c r="I1812" s="108"/>
      <c r="J1812" s="108"/>
      <c r="K1812" s="108"/>
      <c r="L1812" s="294"/>
      <c r="M1812" s="291"/>
    </row>
    <row r="1813" spans="1:13" x14ac:dyDescent="0.2">
      <c r="A1813" s="257"/>
      <c r="B1813" s="289"/>
      <c r="C1813" s="57"/>
      <c r="D1813" s="108"/>
      <c r="E1813" s="108"/>
      <c r="F1813" s="108"/>
      <c r="G1813" s="108"/>
      <c r="H1813" s="108"/>
      <c r="I1813" s="108"/>
      <c r="J1813" s="108"/>
      <c r="K1813" s="108"/>
      <c r="L1813" s="294"/>
      <c r="M1813" s="291"/>
    </row>
    <row r="1814" spans="1:13" x14ac:dyDescent="0.2">
      <c r="A1814" s="257"/>
      <c r="B1814" s="289"/>
      <c r="C1814" s="57"/>
      <c r="D1814" s="108"/>
      <c r="E1814" s="108"/>
      <c r="F1814" s="108"/>
      <c r="G1814" s="108"/>
      <c r="H1814" s="108"/>
      <c r="I1814" s="108"/>
      <c r="J1814" s="108"/>
      <c r="K1814" s="108"/>
      <c r="L1814" s="294"/>
      <c r="M1814" s="291"/>
    </row>
    <row r="1815" spans="1:13" x14ac:dyDescent="0.2">
      <c r="A1815" s="257"/>
      <c r="B1815" s="289"/>
      <c r="C1815" s="57"/>
      <c r="D1815" s="108"/>
      <c r="E1815" s="108"/>
      <c r="F1815" s="108"/>
      <c r="G1815" s="108"/>
      <c r="H1815" s="108"/>
      <c r="I1815" s="108"/>
      <c r="J1815" s="108"/>
      <c r="K1815" s="108"/>
      <c r="L1815" s="294"/>
      <c r="M1815" s="291"/>
    </row>
    <row r="1816" spans="1:13" x14ac:dyDescent="0.2">
      <c r="A1816" s="257"/>
      <c r="B1816" s="289"/>
      <c r="C1816" s="57"/>
      <c r="D1816" s="108"/>
      <c r="E1816" s="261"/>
      <c r="F1816" s="261"/>
      <c r="G1816" s="261"/>
      <c r="H1816" s="261"/>
      <c r="I1816" s="261"/>
      <c r="J1816" s="108"/>
      <c r="K1816" s="108"/>
      <c r="L1816" s="295"/>
      <c r="M1816" s="292"/>
    </row>
  </sheetData>
  <mergeCells count="4">
    <mergeCell ref="H2:I2"/>
    <mergeCell ref="H3:I3"/>
    <mergeCell ref="H4:I4"/>
    <mergeCell ref="H5:I5"/>
  </mergeCells>
  <phoneticPr fontId="31" type="noConversion"/>
  <conditionalFormatting sqref="E1619:K1816">
    <cfRule type="cellIs" dxfId="23" priority="54" operator="equal">
      <formula>0</formula>
    </cfRule>
    <cfRule type="cellIs" dxfId="22" priority="55" operator="lessThan">
      <formula>2017</formula>
    </cfRule>
  </conditionalFormatting>
  <conditionalFormatting sqref="F8:F1816">
    <cfRule type="expression" dxfId="21" priority="10">
      <formula>$D8="Sonstige Netzerweiterungs- und Umstrukturierungsinvestitionen"</formula>
    </cfRule>
    <cfRule type="expression" dxfId="20" priority="14">
      <formula>$D8="Netzersatzinvestitionen und Sonstiges (IT, BuG, etc.)"</formula>
    </cfRule>
  </conditionalFormatting>
  <conditionalFormatting sqref="G8:K1816">
    <cfRule type="expression" dxfId="19" priority="9">
      <formula>$D8="Sonstige Netzerweiterungs- und Umstrukturierungsinvestitionen"</formula>
    </cfRule>
    <cfRule type="expression" dxfId="18" priority="13">
      <formula>$D8="Netzersatzinvestitionen und Sonstiges (IT, BuG, etc.)"</formula>
    </cfRule>
  </conditionalFormatting>
  <conditionalFormatting sqref="H8:H1816">
    <cfRule type="expression" dxfId="17" priority="12">
      <formula>$D8="Netzersatzinvestitionen und Sonstiges (IT, BuG, etc.)"</formula>
    </cfRule>
  </conditionalFormatting>
  <conditionalFormatting sqref="I8:I1816">
    <cfRule type="expression" dxfId="16" priority="11">
      <formula>$D8="Netzersatzinvestitionen und Sonstiges (IT, BuG, etc.)"</formula>
    </cfRule>
  </conditionalFormatting>
  <dataValidations count="3">
    <dataValidation type="list" allowBlank="1" showInputMessage="1" showErrorMessage="1" sqref="B8:B1816" xr:uid="{00000000-0002-0000-0500-000000000000}">
      <formula1>Anlagengruppen</formula1>
    </dataValidation>
    <dataValidation type="list" errorStyle="warning" allowBlank="1" sqref="C8:C1816" xr:uid="{00000000-0002-0000-0500-000001000000}">
      <formula1>Zeitreihe_1</formula1>
    </dataValidation>
    <dataValidation type="list" allowBlank="1" showInputMessage="1" showErrorMessage="1" sqref="D8:D1816" xr:uid="{00000000-0002-0000-0500-000002000000}">
      <formula1>Projektart</formula1>
    </dataValidation>
  </dataValidations>
  <pageMargins left="0.7" right="0.7" top="0.78740157499999996" bottom="0.78740157499999996" header="0.3" footer="0.3"/>
  <pageSetup paperSize="9" orientation="portrait" r:id="rId1"/>
  <customProperties>
    <customPr name="_pios_id" r:id="rId2"/>
    <customPr name="EpmWorksheetKeyString_GUID" r:id="rId3"/>
  </customProperties>
  <tableParts count="1">
    <tablePart r:id="rId4"/>
  </tableParts>
  <extLst>
    <ext xmlns:x14="http://schemas.microsoft.com/office/spreadsheetml/2009/9/main" uri="{CCE6A557-97BC-4b89-ADB6-D9C93CAAB3DF}">
      <x14:dataValidations xmlns:xm="http://schemas.microsoft.com/office/excel/2006/main" count="3">
        <x14:dataValidation type="list" showInputMessage="1" showErrorMessage="1" xr:uid="{00000000-0002-0000-0500-000003000000}">
          <x14:formula1>
            <xm:f>A_Stammdaten!$A$99:$A$119</xm:f>
          </x14:formula1>
          <xm:sqref>A8:A1816</xm:sqref>
        </x14:dataValidation>
        <x14:dataValidation type="list" allowBlank="1" showInputMessage="1" showErrorMessage="1" xr:uid="{03F35C36-8942-43DA-9E17-DDFEBA87C958}">
          <x14:formula1>
            <xm:f>F_Parameter!$J$2:$J$8</xm:f>
          </x14:formula1>
          <xm:sqref>J8:J1816</xm:sqref>
        </x14:dataValidation>
        <x14:dataValidation type="list" allowBlank="1" showInputMessage="1" showErrorMessage="1" xr:uid="{0BB8651E-66C2-453C-829E-316906707C48}">
          <x14:formula1>
            <xm:f>F_Parameter!$K$2:$K$5</xm:f>
          </x14:formula1>
          <xm:sqref>K8:K1816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tabColor rgb="FFFFFF99"/>
  </sheetPr>
  <dimension ref="A1:S913"/>
  <sheetViews>
    <sheetView zoomScale="85" zoomScaleNormal="85" workbookViewId="0">
      <pane ySplit="9" topLeftCell="A10" activePane="bottomLeft" state="frozen"/>
      <selection activeCell="A4" sqref="A4"/>
      <selection pane="bottomLeft" activeCell="G3" sqref="G3"/>
    </sheetView>
  </sheetViews>
  <sheetFormatPr baseColWidth="10" defaultColWidth="11.28515625" defaultRowHeight="14.25" x14ac:dyDescent="0.2"/>
  <cols>
    <col min="1" max="1" width="10.7109375" style="185" customWidth="1"/>
    <col min="2" max="2" width="64.28515625" style="185" customWidth="1"/>
    <col min="3" max="3" width="40.5703125" style="185" customWidth="1"/>
    <col min="4" max="4" width="12.28515625" style="185" customWidth="1"/>
    <col min="5" max="5" width="17.28515625" style="185" customWidth="1"/>
    <col min="6" max="6" width="30.140625" style="185" customWidth="1"/>
    <col min="7" max="10" width="15.7109375" style="185" customWidth="1"/>
    <col min="11" max="11" width="15.7109375" style="189" customWidth="1"/>
    <col min="12" max="17" width="15.7109375" style="185" customWidth="1"/>
    <col min="18" max="18" width="14.7109375" style="185" customWidth="1"/>
    <col min="19" max="19" width="64.28515625" style="185" customWidth="1"/>
    <col min="20" max="20" width="43.28515625" style="185" customWidth="1"/>
    <col min="21" max="16384" width="11.28515625" style="185"/>
  </cols>
  <sheetData>
    <row r="1" spans="1:19" ht="30.6" customHeight="1" x14ac:dyDescent="0.2">
      <c r="A1" s="186" t="s">
        <v>243</v>
      </c>
      <c r="C1" s="186"/>
      <c r="E1" s="307" t="s">
        <v>199</v>
      </c>
      <c r="F1" s="307" t="s">
        <v>220</v>
      </c>
      <c r="G1" s="307" t="s">
        <v>291</v>
      </c>
      <c r="K1" s="185"/>
    </row>
    <row r="2" spans="1:19" ht="30.6" customHeight="1" x14ac:dyDescent="0.2">
      <c r="A2" s="186"/>
      <c r="C2" s="350" t="s">
        <v>109</v>
      </c>
      <c r="D2" s="351"/>
      <c r="E2" s="303">
        <f>SUMIFS(D2_SAV_Netto[(Erwartete) historische AK/HK zum Stand 31.12. des Antragsjahres bereinigt um Investitionsmaß-nahmen],D2_SAV_Netto[Projektart],D3_Mengen!C2)</f>
        <v>0</v>
      </c>
      <c r="F2" s="303">
        <f>SUMIFS(D3_Mengen[(Erwartete) historische AK/HK zum Stand 31.12. des Antragsjahres bereinigt um Investitionsmaßnahmen €],D3_Mengen[Projektart],C2)</f>
        <v>0</v>
      </c>
      <c r="G2" s="306">
        <f>E2-F2</f>
        <v>0</v>
      </c>
      <c r="K2" s="185"/>
    </row>
    <row r="3" spans="1:19" ht="30.6" customHeight="1" x14ac:dyDescent="0.2">
      <c r="A3" s="186"/>
      <c r="C3" s="308" t="s">
        <v>110</v>
      </c>
      <c r="D3" s="309"/>
      <c r="E3" s="303">
        <f>SUMIFS(D2_SAV_Netto[(Erwartete) historische AK/HK zum Stand 31.12. des Antragsjahres bereinigt um Investitionsmaß-nahmen],D2_SAV_Netto[Projektart],D3_Mengen!C3)</f>
        <v>0</v>
      </c>
      <c r="F3" s="303">
        <f>SUMIFS(D3_Mengen[(Erwartete) historische AK/HK zum Stand 31.12. des Antragsjahres bereinigt um Investitionsmaßnahmen €],D3_Mengen[Projektart],C3)</f>
        <v>0</v>
      </c>
      <c r="G3" s="306">
        <f t="shared" ref="G3:G5" si="0">E3-F3</f>
        <v>0</v>
      </c>
      <c r="K3" s="185"/>
    </row>
    <row r="4" spans="1:19" ht="30.6" customHeight="1" x14ac:dyDescent="0.2">
      <c r="A4" s="186"/>
      <c r="C4" s="308" t="s">
        <v>111</v>
      </c>
      <c r="D4" s="309"/>
      <c r="E4" s="303">
        <f>SUMIFS(D2_SAV_Netto[(Erwartete) historische AK/HK zum Stand 31.12. des Antragsjahres bereinigt um Investitionsmaß-nahmen],D2_SAV_Netto[Projektart],D3_Mengen!C4)</f>
        <v>0</v>
      </c>
      <c r="F4" s="303">
        <f>SUMIFS(D3_Mengen[(Erwartete) historische AK/HK zum Stand 31.12. des Antragsjahres bereinigt um Investitionsmaßnahmen €],D3_Mengen[Projektart],C4)</f>
        <v>0</v>
      </c>
      <c r="G4" s="303">
        <f t="shared" si="0"/>
        <v>0</v>
      </c>
      <c r="K4" s="185"/>
    </row>
    <row r="5" spans="1:19" s="187" customFormat="1" ht="30.6" customHeight="1" x14ac:dyDescent="0.2">
      <c r="C5" s="350" t="s">
        <v>196</v>
      </c>
      <c r="D5" s="351"/>
      <c r="E5" s="303">
        <f>SUMIFS(D2_SAV_Netto[(Erwartete) historische AK/HK zum Stand 31.12. des Antragsjahres bereinigt um Investitionsmaß-nahmen],D2_SAV_Netto[Projektart],D3_Mengen!C5)</f>
        <v>0</v>
      </c>
      <c r="F5" s="303">
        <f>SUMIFS(D3_Mengen[(Erwartete) historische AK/HK zum Stand 31.12. des Antragsjahres bereinigt um Investitionsmaßnahmen €],D3_Mengen[Projektart],C5)</f>
        <v>0</v>
      </c>
      <c r="G5" s="303">
        <f t="shared" si="0"/>
        <v>0</v>
      </c>
      <c r="H5" s="185"/>
      <c r="I5" s="185"/>
      <c r="J5" s="185"/>
      <c r="K5" s="185"/>
      <c r="L5" s="185"/>
      <c r="M5" s="185"/>
      <c r="N5" s="185"/>
      <c r="O5" s="185"/>
      <c r="P5" s="185"/>
      <c r="Q5" s="185"/>
      <c r="R5" s="185"/>
      <c r="S5" s="185"/>
    </row>
    <row r="6" spans="1:19" s="187" customFormat="1" ht="5.0999999999999996" customHeight="1" x14ac:dyDescent="0.2">
      <c r="C6" s="185"/>
      <c r="D6" s="185"/>
      <c r="E6" s="185"/>
      <c r="F6" s="185"/>
      <c r="G6" s="185"/>
      <c r="H6" s="185"/>
      <c r="I6" s="185"/>
      <c r="J6" s="185"/>
      <c r="K6" s="185"/>
      <c r="L6" s="185"/>
      <c r="M6" s="185"/>
      <c r="N6" s="185"/>
      <c r="O6" s="185"/>
      <c r="P6" s="185"/>
      <c r="Q6" s="185"/>
      <c r="R6" s="185"/>
      <c r="S6" s="185"/>
    </row>
    <row r="7" spans="1:19" s="188" customFormat="1" ht="24.75" customHeight="1" x14ac:dyDescent="0.25">
      <c r="E7" s="282" t="s">
        <v>294</v>
      </c>
      <c r="F7" s="196" t="s">
        <v>69</v>
      </c>
      <c r="G7" s="353" t="s">
        <v>124</v>
      </c>
      <c r="H7" s="354"/>
      <c r="I7" s="354"/>
      <c r="J7" s="354"/>
      <c r="K7" s="354"/>
      <c r="L7" s="354"/>
      <c r="M7" s="354"/>
      <c r="N7" s="354"/>
      <c r="O7" s="354"/>
      <c r="P7" s="354"/>
      <c r="Q7" s="355"/>
      <c r="R7" s="185"/>
    </row>
    <row r="8" spans="1:19" s="262" customFormat="1" ht="20.100000000000001" customHeight="1" x14ac:dyDescent="0.2">
      <c r="A8" s="356" t="s">
        <v>125</v>
      </c>
      <c r="B8" s="357"/>
      <c r="C8" s="358"/>
      <c r="D8" s="359" t="s">
        <v>130</v>
      </c>
      <c r="E8" s="360"/>
      <c r="F8" s="268">
        <f>SUM(D3_Mengen[(Erwartete) historische AK/HK zum Stand 31.12. des Antragsjahres bereinigt um Investitionsmaßnahmen €])</f>
        <v>0</v>
      </c>
      <c r="G8" s="352" t="s">
        <v>126</v>
      </c>
      <c r="H8" s="352"/>
      <c r="I8" s="352"/>
      <c r="J8" s="352"/>
      <c r="K8" s="352" t="s">
        <v>127</v>
      </c>
      <c r="L8" s="352"/>
      <c r="M8" s="352"/>
      <c r="N8" s="352" t="s">
        <v>128</v>
      </c>
      <c r="O8" s="352"/>
      <c r="P8" s="352"/>
      <c r="Q8" s="352"/>
    </row>
    <row r="9" spans="1:19" ht="73.349999999999994" customHeight="1" x14ac:dyDescent="0.2">
      <c r="A9" s="269" t="s">
        <v>213</v>
      </c>
      <c r="B9" s="270" t="s">
        <v>129</v>
      </c>
      <c r="C9" s="271" t="s">
        <v>33</v>
      </c>
      <c r="D9" s="272" t="s">
        <v>131</v>
      </c>
      <c r="E9" s="272" t="s">
        <v>132</v>
      </c>
      <c r="F9" s="265" t="s">
        <v>289</v>
      </c>
      <c r="G9" s="266" t="s">
        <v>278</v>
      </c>
      <c r="H9" s="265" t="s">
        <v>279</v>
      </c>
      <c r="I9" s="265" t="s">
        <v>280</v>
      </c>
      <c r="J9" s="265" t="s">
        <v>281</v>
      </c>
      <c r="K9" s="265" t="s">
        <v>282</v>
      </c>
      <c r="L9" s="265" t="s">
        <v>283</v>
      </c>
      <c r="M9" s="265" t="s">
        <v>284</v>
      </c>
      <c r="N9" s="265" t="s">
        <v>285</v>
      </c>
      <c r="O9" s="265" t="s">
        <v>286</v>
      </c>
      <c r="P9" s="265" t="s">
        <v>287</v>
      </c>
      <c r="Q9" s="265" t="s">
        <v>288</v>
      </c>
      <c r="R9" s="307" t="s">
        <v>295</v>
      </c>
      <c r="S9" s="284" t="s">
        <v>300</v>
      </c>
    </row>
    <row r="10" spans="1:19" ht="14.85" customHeight="1" x14ac:dyDescent="0.2">
      <c r="A10" s="263"/>
      <c r="B10" s="108"/>
      <c r="C10" s="108"/>
      <c r="D10" s="108"/>
      <c r="E10" s="108"/>
      <c r="F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 s="151">
        <v>0</v>
      </c>
      <c r="H10" s="151">
        <v>0</v>
      </c>
      <c r="I10" s="151">
        <v>0</v>
      </c>
      <c r="J10" s="151">
        <v>0</v>
      </c>
      <c r="K10" s="151">
        <v>0</v>
      </c>
      <c r="L10" s="151">
        <v>0</v>
      </c>
      <c r="M10" s="151">
        <v>0</v>
      </c>
      <c r="N10" s="151">
        <v>0</v>
      </c>
      <c r="O10" s="151">
        <v>0</v>
      </c>
      <c r="P10" s="151">
        <v>0</v>
      </c>
      <c r="Q10" s="151">
        <v>0</v>
      </c>
      <c r="R10" s="264" t="str">
        <f>IF(SUM(D3_Mengen[[#This Row],[Stromkreis AC km (Stromkreis)]:[Konverter DC Anzahl]])&gt;0,"ja","nein")</f>
        <v>nein</v>
      </c>
      <c r="S10" s="296"/>
    </row>
    <row r="11" spans="1:19" ht="14.85" customHeight="1" x14ac:dyDescent="0.2">
      <c r="A11" s="263"/>
      <c r="B11" s="108"/>
      <c r="C11" s="108"/>
      <c r="D11" s="108"/>
      <c r="E11" s="108"/>
      <c r="F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 s="151">
        <v>0</v>
      </c>
      <c r="H11" s="151">
        <v>0</v>
      </c>
      <c r="I11" s="151">
        <v>0</v>
      </c>
      <c r="J11" s="151">
        <v>0</v>
      </c>
      <c r="K11" s="151">
        <v>0</v>
      </c>
      <c r="L11" s="151">
        <v>0</v>
      </c>
      <c r="M11" s="151">
        <v>0</v>
      </c>
      <c r="N11" s="151">
        <v>0</v>
      </c>
      <c r="O11" s="151">
        <v>0</v>
      </c>
      <c r="P11" s="151">
        <v>0</v>
      </c>
      <c r="Q11" s="151">
        <v>0</v>
      </c>
      <c r="R11" s="264" t="str">
        <f>IF(SUM(D3_Mengen[[#This Row],[Stromkreis AC km (Stromkreis)]:[Konverter DC Anzahl]])&gt;0,"ja","nein")</f>
        <v>nein</v>
      </c>
      <c r="S11" s="296"/>
    </row>
    <row r="12" spans="1:19" ht="14.85" customHeight="1" x14ac:dyDescent="0.2">
      <c r="A12" s="263"/>
      <c r="B12" s="108"/>
      <c r="C12" s="108"/>
      <c r="D12" s="108"/>
      <c r="E12" s="108"/>
      <c r="F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 s="151">
        <v>0</v>
      </c>
      <c r="H12" s="151">
        <v>0</v>
      </c>
      <c r="I12" s="151">
        <v>0</v>
      </c>
      <c r="J12" s="151">
        <v>0</v>
      </c>
      <c r="K12" s="151">
        <v>0</v>
      </c>
      <c r="L12" s="151">
        <v>0</v>
      </c>
      <c r="M12" s="151">
        <v>0</v>
      </c>
      <c r="N12" s="151">
        <v>0</v>
      </c>
      <c r="O12" s="151">
        <v>0</v>
      </c>
      <c r="P12" s="151">
        <v>0</v>
      </c>
      <c r="Q12" s="151">
        <v>0</v>
      </c>
      <c r="R12" s="264" t="str">
        <f>IF(SUM(D3_Mengen[[#This Row],[Stromkreis AC km (Stromkreis)]:[Konverter DC Anzahl]])&gt;0,"ja","nein")</f>
        <v>nein</v>
      </c>
      <c r="S12" s="296"/>
    </row>
    <row r="13" spans="1:19" ht="14.85" customHeight="1" x14ac:dyDescent="0.2">
      <c r="A13" s="263"/>
      <c r="B13" s="108"/>
      <c r="C13" s="108"/>
      <c r="D13" s="108"/>
      <c r="E13" s="108"/>
      <c r="F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 s="151">
        <v>0</v>
      </c>
      <c r="H13" s="151">
        <v>0</v>
      </c>
      <c r="I13" s="151">
        <v>0</v>
      </c>
      <c r="J13" s="151">
        <v>0</v>
      </c>
      <c r="K13" s="151">
        <v>0</v>
      </c>
      <c r="L13" s="151">
        <v>0</v>
      </c>
      <c r="M13" s="151">
        <v>0</v>
      </c>
      <c r="N13" s="151">
        <v>0</v>
      </c>
      <c r="O13" s="151">
        <v>0</v>
      </c>
      <c r="P13" s="151">
        <v>0</v>
      </c>
      <c r="Q13" s="151">
        <v>0</v>
      </c>
      <c r="R13" s="264" t="str">
        <f>IF(SUM(D3_Mengen[[#This Row],[Stromkreis AC km (Stromkreis)]:[Konverter DC Anzahl]])&gt;0,"ja","nein")</f>
        <v>nein</v>
      </c>
      <c r="S13" s="296"/>
    </row>
    <row r="14" spans="1:19" ht="14.85" customHeight="1" x14ac:dyDescent="0.2">
      <c r="A14" s="263"/>
      <c r="B14" s="108"/>
      <c r="C14" s="108"/>
      <c r="D14" s="108"/>
      <c r="E14" s="108"/>
      <c r="F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 s="151">
        <v>0</v>
      </c>
      <c r="H14" s="151">
        <v>0</v>
      </c>
      <c r="I14" s="151">
        <v>0</v>
      </c>
      <c r="J14" s="151">
        <v>0</v>
      </c>
      <c r="K14" s="151">
        <v>0</v>
      </c>
      <c r="L14" s="151">
        <v>0</v>
      </c>
      <c r="M14" s="151">
        <v>0</v>
      </c>
      <c r="N14" s="151">
        <v>0</v>
      </c>
      <c r="O14" s="151">
        <v>0</v>
      </c>
      <c r="P14" s="151">
        <v>0</v>
      </c>
      <c r="Q14" s="151">
        <v>0</v>
      </c>
      <c r="R14" s="264" t="str">
        <f>IF(SUM(D3_Mengen[[#This Row],[Stromkreis AC km (Stromkreis)]:[Konverter DC Anzahl]])&gt;0,"ja","nein")</f>
        <v>nein</v>
      </c>
      <c r="S14" s="296"/>
    </row>
    <row r="15" spans="1:19" ht="14.85" customHeight="1" x14ac:dyDescent="0.2">
      <c r="A15" s="263"/>
      <c r="B15" s="108"/>
      <c r="C15" s="108"/>
      <c r="D15" s="108"/>
      <c r="E15" s="108"/>
      <c r="F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 s="151">
        <v>0</v>
      </c>
      <c r="H15" s="151">
        <v>0</v>
      </c>
      <c r="I15" s="151">
        <v>0</v>
      </c>
      <c r="J15" s="151">
        <v>0</v>
      </c>
      <c r="K15" s="151">
        <v>0</v>
      </c>
      <c r="L15" s="151">
        <v>0</v>
      </c>
      <c r="M15" s="151">
        <v>0</v>
      </c>
      <c r="N15" s="151">
        <v>0</v>
      </c>
      <c r="O15" s="151">
        <v>0</v>
      </c>
      <c r="P15" s="151">
        <v>0</v>
      </c>
      <c r="Q15" s="151">
        <v>0</v>
      </c>
      <c r="R15" s="264" t="str">
        <f>IF(SUM(D3_Mengen[[#This Row],[Stromkreis AC km (Stromkreis)]:[Konverter DC Anzahl]])&gt;0,"ja","nein")</f>
        <v>nein</v>
      </c>
      <c r="S15" s="296"/>
    </row>
    <row r="16" spans="1:19" ht="14.85" customHeight="1" x14ac:dyDescent="0.2">
      <c r="A16" s="263"/>
      <c r="B16" s="108"/>
      <c r="C16" s="108"/>
      <c r="D16" s="108"/>
      <c r="E16" s="108"/>
      <c r="F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 s="151">
        <v>0</v>
      </c>
      <c r="H16" s="151">
        <v>0</v>
      </c>
      <c r="I16" s="151">
        <v>0</v>
      </c>
      <c r="J16" s="151">
        <v>0</v>
      </c>
      <c r="K16" s="151">
        <v>0</v>
      </c>
      <c r="L16" s="151">
        <v>0</v>
      </c>
      <c r="M16" s="151">
        <v>0</v>
      </c>
      <c r="N16" s="151">
        <v>0</v>
      </c>
      <c r="O16" s="151">
        <v>0</v>
      </c>
      <c r="P16" s="151">
        <v>0</v>
      </c>
      <c r="Q16" s="151">
        <v>0</v>
      </c>
      <c r="R16" s="264" t="str">
        <f>IF(SUM(D3_Mengen[[#This Row],[Stromkreis AC km (Stromkreis)]:[Konverter DC Anzahl]])&gt;0,"ja","nein")</f>
        <v>nein</v>
      </c>
      <c r="S16" s="296"/>
    </row>
    <row r="17" spans="1:19" ht="14.85" customHeight="1" x14ac:dyDescent="0.2">
      <c r="A17" s="263"/>
      <c r="B17" s="108"/>
      <c r="C17" s="108"/>
      <c r="D17" s="108"/>
      <c r="E17" s="108"/>
      <c r="F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 s="151">
        <v>0</v>
      </c>
      <c r="H17" s="151">
        <v>0</v>
      </c>
      <c r="I17" s="151">
        <v>0</v>
      </c>
      <c r="J17" s="151">
        <v>0</v>
      </c>
      <c r="K17" s="151">
        <v>0</v>
      </c>
      <c r="L17" s="151">
        <v>0</v>
      </c>
      <c r="M17" s="151">
        <v>0</v>
      </c>
      <c r="N17" s="151">
        <v>0</v>
      </c>
      <c r="O17" s="151">
        <v>0</v>
      </c>
      <c r="P17" s="151">
        <v>0</v>
      </c>
      <c r="Q17" s="151">
        <v>0</v>
      </c>
      <c r="R17" s="264" t="str">
        <f>IF(SUM(D3_Mengen[[#This Row],[Stromkreis AC km (Stromkreis)]:[Konverter DC Anzahl]])&gt;0,"ja","nein")</f>
        <v>nein</v>
      </c>
      <c r="S17" s="296"/>
    </row>
    <row r="18" spans="1:19" ht="14.85" customHeight="1" x14ac:dyDescent="0.2">
      <c r="A18" s="263"/>
      <c r="B18" s="108"/>
      <c r="C18" s="108"/>
      <c r="D18" s="108"/>
      <c r="E18" s="108"/>
      <c r="F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 s="151">
        <v>0</v>
      </c>
      <c r="H18" s="151">
        <v>0</v>
      </c>
      <c r="I18" s="151">
        <v>0</v>
      </c>
      <c r="J18" s="151">
        <v>0</v>
      </c>
      <c r="K18" s="151">
        <v>0</v>
      </c>
      <c r="L18" s="151">
        <v>0</v>
      </c>
      <c r="M18" s="151">
        <v>0</v>
      </c>
      <c r="N18" s="151">
        <v>0</v>
      </c>
      <c r="O18" s="151">
        <v>0</v>
      </c>
      <c r="P18" s="151">
        <v>0</v>
      </c>
      <c r="Q18" s="151">
        <v>0</v>
      </c>
      <c r="R18" s="264" t="str">
        <f>IF(SUM(D3_Mengen[[#This Row],[Stromkreis AC km (Stromkreis)]:[Konverter DC Anzahl]])&gt;0,"ja","nein")</f>
        <v>nein</v>
      </c>
      <c r="S18" s="296"/>
    </row>
    <row r="19" spans="1:19" ht="14.85" customHeight="1" x14ac:dyDescent="0.2">
      <c r="A19" s="263"/>
      <c r="B19" s="108"/>
      <c r="C19" s="108"/>
      <c r="D19" s="108"/>
      <c r="E19" s="108"/>
      <c r="F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 s="151">
        <v>0</v>
      </c>
      <c r="H19" s="151">
        <v>0</v>
      </c>
      <c r="I19" s="151">
        <v>0</v>
      </c>
      <c r="J19" s="151">
        <v>0</v>
      </c>
      <c r="K19" s="151">
        <v>0</v>
      </c>
      <c r="L19" s="151">
        <v>0</v>
      </c>
      <c r="M19" s="151">
        <v>0</v>
      </c>
      <c r="N19" s="151">
        <v>0</v>
      </c>
      <c r="O19" s="151">
        <v>0</v>
      </c>
      <c r="P19" s="151">
        <v>0</v>
      </c>
      <c r="Q19" s="151">
        <v>0</v>
      </c>
      <c r="R19" s="264" t="str">
        <f>IF(SUM(D3_Mengen[[#This Row],[Stromkreis AC km (Stromkreis)]:[Konverter DC Anzahl]])&gt;0,"ja","nein")</f>
        <v>nein</v>
      </c>
      <c r="S19" s="296"/>
    </row>
    <row r="20" spans="1:19" ht="14.85" customHeight="1" x14ac:dyDescent="0.2">
      <c r="A20" s="263"/>
      <c r="B20" s="108"/>
      <c r="C20" s="108"/>
      <c r="D20" s="108"/>
      <c r="E20" s="108"/>
      <c r="F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 s="151">
        <v>0</v>
      </c>
      <c r="H20" s="151">
        <v>0</v>
      </c>
      <c r="I20" s="151">
        <v>0</v>
      </c>
      <c r="J20" s="151">
        <v>0</v>
      </c>
      <c r="K20" s="151">
        <v>0</v>
      </c>
      <c r="L20" s="151">
        <v>0</v>
      </c>
      <c r="M20" s="151">
        <v>0</v>
      </c>
      <c r="N20" s="151">
        <v>0</v>
      </c>
      <c r="O20" s="151">
        <v>0</v>
      </c>
      <c r="P20" s="151">
        <v>0</v>
      </c>
      <c r="Q20" s="151">
        <v>0</v>
      </c>
      <c r="R20" s="264" t="str">
        <f>IF(SUM(D3_Mengen[[#This Row],[Stromkreis AC km (Stromkreis)]:[Konverter DC Anzahl]])&gt;0,"ja","nein")</f>
        <v>nein</v>
      </c>
      <c r="S20" s="296"/>
    </row>
    <row r="21" spans="1:19" ht="14.85" customHeight="1" x14ac:dyDescent="0.2">
      <c r="A21" s="263"/>
      <c r="B21" s="108"/>
      <c r="C21" s="108"/>
      <c r="D21" s="108"/>
      <c r="E21" s="108"/>
      <c r="F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 s="151">
        <v>0</v>
      </c>
      <c r="H21" s="151">
        <v>0</v>
      </c>
      <c r="I21" s="151">
        <v>0</v>
      </c>
      <c r="J21" s="151">
        <v>0</v>
      </c>
      <c r="K21" s="151">
        <v>0</v>
      </c>
      <c r="L21" s="151">
        <v>0</v>
      </c>
      <c r="M21" s="151">
        <v>0</v>
      </c>
      <c r="N21" s="151">
        <v>0</v>
      </c>
      <c r="O21" s="151">
        <v>0</v>
      </c>
      <c r="P21" s="151">
        <v>0</v>
      </c>
      <c r="Q21" s="151">
        <v>0</v>
      </c>
      <c r="R21" s="264" t="str">
        <f>IF(SUM(D3_Mengen[[#This Row],[Stromkreis AC km (Stromkreis)]:[Konverter DC Anzahl]])&gt;0,"ja","nein")</f>
        <v>nein</v>
      </c>
      <c r="S21" s="296"/>
    </row>
    <row r="22" spans="1:19" ht="14.85" customHeight="1" x14ac:dyDescent="0.2">
      <c r="A22" s="263"/>
      <c r="B22" s="108"/>
      <c r="C22" s="108"/>
      <c r="D22" s="108"/>
      <c r="E22" s="108"/>
      <c r="F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 s="151">
        <v>0</v>
      </c>
      <c r="H22" s="151">
        <v>0</v>
      </c>
      <c r="I22" s="151">
        <v>0</v>
      </c>
      <c r="J22" s="151">
        <v>0</v>
      </c>
      <c r="K22" s="151">
        <v>0</v>
      </c>
      <c r="L22" s="151">
        <v>0</v>
      </c>
      <c r="M22" s="151">
        <v>0</v>
      </c>
      <c r="N22" s="151">
        <v>0</v>
      </c>
      <c r="O22" s="151">
        <v>0</v>
      </c>
      <c r="P22" s="151">
        <v>0</v>
      </c>
      <c r="Q22" s="151">
        <v>0</v>
      </c>
      <c r="R22" s="264" t="str">
        <f>IF(SUM(D3_Mengen[[#This Row],[Stromkreis AC km (Stromkreis)]:[Konverter DC Anzahl]])&gt;0,"ja","nein")</f>
        <v>nein</v>
      </c>
      <c r="S22" s="296"/>
    </row>
    <row r="23" spans="1:19" ht="14.85" customHeight="1" x14ac:dyDescent="0.2">
      <c r="A23" s="263"/>
      <c r="B23" s="108"/>
      <c r="C23" s="108"/>
      <c r="D23" s="108"/>
      <c r="E23" s="108"/>
      <c r="F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 s="151">
        <v>0</v>
      </c>
      <c r="H23" s="151">
        <v>0</v>
      </c>
      <c r="I23" s="151">
        <v>0</v>
      </c>
      <c r="J23" s="151">
        <v>0</v>
      </c>
      <c r="K23" s="151">
        <v>0</v>
      </c>
      <c r="L23" s="151">
        <v>0</v>
      </c>
      <c r="M23" s="151">
        <v>0</v>
      </c>
      <c r="N23" s="151">
        <v>0</v>
      </c>
      <c r="O23" s="151">
        <v>0</v>
      </c>
      <c r="P23" s="151">
        <v>0</v>
      </c>
      <c r="Q23" s="151">
        <v>0</v>
      </c>
      <c r="R23" s="264" t="str">
        <f>IF(SUM(D3_Mengen[[#This Row],[Stromkreis AC km (Stromkreis)]:[Konverter DC Anzahl]])&gt;0,"ja","nein")</f>
        <v>nein</v>
      </c>
      <c r="S23" s="296"/>
    </row>
    <row r="24" spans="1:19" ht="14.85" customHeight="1" x14ac:dyDescent="0.2">
      <c r="A24" s="263"/>
      <c r="B24" s="108"/>
      <c r="C24" s="108"/>
      <c r="D24" s="108"/>
      <c r="E24" s="108"/>
      <c r="F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 s="151">
        <v>0</v>
      </c>
      <c r="H24" s="151">
        <v>0</v>
      </c>
      <c r="I24" s="151">
        <v>0</v>
      </c>
      <c r="J24" s="151">
        <v>0</v>
      </c>
      <c r="K24" s="151">
        <v>0</v>
      </c>
      <c r="L24" s="151">
        <v>0</v>
      </c>
      <c r="M24" s="151">
        <v>0</v>
      </c>
      <c r="N24" s="151">
        <v>0</v>
      </c>
      <c r="O24" s="151">
        <v>0</v>
      </c>
      <c r="P24" s="151">
        <v>0</v>
      </c>
      <c r="Q24" s="151">
        <v>0</v>
      </c>
      <c r="R24" s="264" t="str">
        <f>IF(SUM(D3_Mengen[[#This Row],[Stromkreis AC km (Stromkreis)]:[Konverter DC Anzahl]])&gt;0,"ja","nein")</f>
        <v>nein</v>
      </c>
      <c r="S24" s="296"/>
    </row>
    <row r="25" spans="1:19" ht="14.85" customHeight="1" x14ac:dyDescent="0.2">
      <c r="A25" s="263"/>
      <c r="B25" s="108"/>
      <c r="C25" s="108"/>
      <c r="D25" s="108"/>
      <c r="E25" s="108"/>
      <c r="F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 s="151">
        <v>0</v>
      </c>
      <c r="H25" s="151">
        <v>0</v>
      </c>
      <c r="I25" s="151">
        <v>0</v>
      </c>
      <c r="J25" s="151">
        <v>0</v>
      </c>
      <c r="K25" s="151">
        <v>0</v>
      </c>
      <c r="L25" s="151">
        <v>0</v>
      </c>
      <c r="M25" s="151">
        <v>0</v>
      </c>
      <c r="N25" s="151">
        <v>0</v>
      </c>
      <c r="O25" s="151">
        <v>0</v>
      </c>
      <c r="P25" s="151">
        <v>0</v>
      </c>
      <c r="Q25" s="151">
        <v>0</v>
      </c>
      <c r="R25" s="264" t="str">
        <f>IF(SUM(D3_Mengen[[#This Row],[Stromkreis AC km (Stromkreis)]:[Konverter DC Anzahl]])&gt;0,"ja","nein")</f>
        <v>nein</v>
      </c>
      <c r="S25" s="296"/>
    </row>
    <row r="26" spans="1:19" ht="14.85" customHeight="1" x14ac:dyDescent="0.2">
      <c r="A26" s="263"/>
      <c r="B26" s="108"/>
      <c r="C26" s="108"/>
      <c r="D26" s="108"/>
      <c r="E26" s="108"/>
      <c r="F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 s="151">
        <v>0</v>
      </c>
      <c r="H26" s="151">
        <v>0</v>
      </c>
      <c r="I26" s="151">
        <v>0</v>
      </c>
      <c r="J26" s="151">
        <v>0</v>
      </c>
      <c r="K26" s="151">
        <v>0</v>
      </c>
      <c r="L26" s="151">
        <v>0</v>
      </c>
      <c r="M26" s="151">
        <v>0</v>
      </c>
      <c r="N26" s="151">
        <v>0</v>
      </c>
      <c r="O26" s="151">
        <v>0</v>
      </c>
      <c r="P26" s="151">
        <v>0</v>
      </c>
      <c r="Q26" s="151">
        <v>0</v>
      </c>
      <c r="R26" s="264" t="str">
        <f>IF(SUM(D3_Mengen[[#This Row],[Stromkreis AC km (Stromkreis)]:[Konverter DC Anzahl]])&gt;0,"ja","nein")</f>
        <v>nein</v>
      </c>
      <c r="S26" s="296"/>
    </row>
    <row r="27" spans="1:19" ht="14.85" customHeight="1" x14ac:dyDescent="0.2">
      <c r="A27" s="263"/>
      <c r="B27" s="108"/>
      <c r="C27" s="108"/>
      <c r="D27" s="108"/>
      <c r="E27" s="108"/>
      <c r="F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 s="151">
        <v>0</v>
      </c>
      <c r="H27" s="151">
        <v>0</v>
      </c>
      <c r="I27" s="151">
        <v>0</v>
      </c>
      <c r="J27" s="151">
        <v>0</v>
      </c>
      <c r="K27" s="151">
        <v>0</v>
      </c>
      <c r="L27" s="151">
        <v>0</v>
      </c>
      <c r="M27" s="151">
        <v>0</v>
      </c>
      <c r="N27" s="151">
        <v>0</v>
      </c>
      <c r="O27" s="151">
        <v>0</v>
      </c>
      <c r="P27" s="151">
        <v>0</v>
      </c>
      <c r="Q27" s="151">
        <v>0</v>
      </c>
      <c r="R27" s="264" t="str">
        <f>IF(SUM(D3_Mengen[[#This Row],[Stromkreis AC km (Stromkreis)]:[Konverter DC Anzahl]])&gt;0,"ja","nein")</f>
        <v>nein</v>
      </c>
      <c r="S27" s="296"/>
    </row>
    <row r="28" spans="1:19" ht="14.85" customHeight="1" x14ac:dyDescent="0.2">
      <c r="A28" s="263"/>
      <c r="B28" s="108"/>
      <c r="C28" s="108"/>
      <c r="D28" s="108"/>
      <c r="E28" s="108"/>
      <c r="F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 s="151">
        <v>0</v>
      </c>
      <c r="H28" s="151">
        <v>0</v>
      </c>
      <c r="I28" s="151">
        <v>0</v>
      </c>
      <c r="J28" s="151">
        <v>0</v>
      </c>
      <c r="K28" s="151">
        <v>0</v>
      </c>
      <c r="L28" s="151">
        <v>0</v>
      </c>
      <c r="M28" s="151">
        <v>0</v>
      </c>
      <c r="N28" s="151">
        <v>0</v>
      </c>
      <c r="O28" s="151">
        <v>0</v>
      </c>
      <c r="P28" s="151">
        <v>0</v>
      </c>
      <c r="Q28" s="151">
        <v>0</v>
      </c>
      <c r="R28" s="264" t="str">
        <f>IF(SUM(D3_Mengen[[#This Row],[Stromkreis AC km (Stromkreis)]:[Konverter DC Anzahl]])&gt;0,"ja","nein")</f>
        <v>nein</v>
      </c>
      <c r="S28" s="296"/>
    </row>
    <row r="29" spans="1:19" ht="14.85" customHeight="1" x14ac:dyDescent="0.2">
      <c r="A29" s="263"/>
      <c r="B29" s="108"/>
      <c r="C29" s="108"/>
      <c r="D29" s="108"/>
      <c r="E29" s="108"/>
      <c r="F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 s="151">
        <v>0</v>
      </c>
      <c r="H29" s="151">
        <v>0</v>
      </c>
      <c r="I29" s="151">
        <v>0</v>
      </c>
      <c r="J29" s="151">
        <v>0</v>
      </c>
      <c r="K29" s="151">
        <v>0</v>
      </c>
      <c r="L29" s="151">
        <v>0</v>
      </c>
      <c r="M29" s="151">
        <v>0</v>
      </c>
      <c r="N29" s="151">
        <v>0</v>
      </c>
      <c r="O29" s="151">
        <v>0</v>
      </c>
      <c r="P29" s="151">
        <v>0</v>
      </c>
      <c r="Q29" s="151">
        <v>0</v>
      </c>
      <c r="R29" s="264" t="str">
        <f>IF(SUM(D3_Mengen[[#This Row],[Stromkreis AC km (Stromkreis)]:[Konverter DC Anzahl]])&gt;0,"ja","nein")</f>
        <v>nein</v>
      </c>
      <c r="S29" s="296"/>
    </row>
    <row r="30" spans="1:19" ht="14.85" customHeight="1" x14ac:dyDescent="0.2">
      <c r="A30" s="263"/>
      <c r="B30" s="108"/>
      <c r="C30" s="108"/>
      <c r="D30" s="108"/>
      <c r="E30" s="108"/>
      <c r="F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 s="151">
        <v>0</v>
      </c>
      <c r="H30" s="151">
        <v>0</v>
      </c>
      <c r="I30" s="151">
        <v>0</v>
      </c>
      <c r="J30" s="151">
        <v>0</v>
      </c>
      <c r="K30" s="151">
        <v>0</v>
      </c>
      <c r="L30" s="151">
        <v>0</v>
      </c>
      <c r="M30" s="151">
        <v>0</v>
      </c>
      <c r="N30" s="151">
        <v>0</v>
      </c>
      <c r="O30" s="151">
        <v>0</v>
      </c>
      <c r="P30" s="151">
        <v>0</v>
      </c>
      <c r="Q30" s="151">
        <v>0</v>
      </c>
      <c r="R30" s="264" t="str">
        <f>IF(SUM(D3_Mengen[[#This Row],[Stromkreis AC km (Stromkreis)]:[Konverter DC Anzahl]])&gt;0,"ja","nein")</f>
        <v>nein</v>
      </c>
      <c r="S30" s="296"/>
    </row>
    <row r="31" spans="1:19" ht="14.85" customHeight="1" x14ac:dyDescent="0.2">
      <c r="A31" s="263"/>
      <c r="B31" s="108"/>
      <c r="C31" s="108"/>
      <c r="D31" s="108"/>
      <c r="E31" s="108"/>
      <c r="F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 s="151">
        <v>0</v>
      </c>
      <c r="H31" s="151">
        <v>0</v>
      </c>
      <c r="I31" s="151">
        <v>0</v>
      </c>
      <c r="J31" s="151">
        <v>0</v>
      </c>
      <c r="K31" s="151">
        <v>0</v>
      </c>
      <c r="L31" s="151">
        <v>0</v>
      </c>
      <c r="M31" s="151">
        <v>0</v>
      </c>
      <c r="N31" s="151">
        <v>0</v>
      </c>
      <c r="O31" s="151">
        <v>0</v>
      </c>
      <c r="P31" s="151">
        <v>0</v>
      </c>
      <c r="Q31" s="151">
        <v>0</v>
      </c>
      <c r="R31" s="264" t="str">
        <f>IF(SUM(D3_Mengen[[#This Row],[Stromkreis AC km (Stromkreis)]:[Konverter DC Anzahl]])&gt;0,"ja","nein")</f>
        <v>nein</v>
      </c>
      <c r="S31" s="296"/>
    </row>
    <row r="32" spans="1:19" ht="14.85" customHeight="1" x14ac:dyDescent="0.2">
      <c r="A32" s="263"/>
      <c r="B32" s="108"/>
      <c r="C32" s="108"/>
      <c r="D32" s="108"/>
      <c r="E32" s="108"/>
      <c r="F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 s="151">
        <v>0</v>
      </c>
      <c r="H32" s="151">
        <v>0</v>
      </c>
      <c r="I32" s="151">
        <v>0</v>
      </c>
      <c r="J32" s="151">
        <v>0</v>
      </c>
      <c r="K32" s="151">
        <v>0</v>
      </c>
      <c r="L32" s="151">
        <v>0</v>
      </c>
      <c r="M32" s="151">
        <v>0</v>
      </c>
      <c r="N32" s="151">
        <v>0</v>
      </c>
      <c r="O32" s="151">
        <v>0</v>
      </c>
      <c r="P32" s="151">
        <v>0</v>
      </c>
      <c r="Q32" s="151">
        <v>0</v>
      </c>
      <c r="R32" s="264" t="str">
        <f>IF(SUM(D3_Mengen[[#This Row],[Stromkreis AC km (Stromkreis)]:[Konverter DC Anzahl]])&gt;0,"ja","nein")</f>
        <v>nein</v>
      </c>
      <c r="S32" s="296"/>
    </row>
    <row r="33" spans="1:19" ht="14.85" customHeight="1" x14ac:dyDescent="0.2">
      <c r="A33" s="263"/>
      <c r="B33" s="108"/>
      <c r="C33" s="108"/>
      <c r="D33" s="108"/>
      <c r="E33" s="108"/>
      <c r="F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 s="151">
        <v>0</v>
      </c>
      <c r="H33" s="151">
        <v>0</v>
      </c>
      <c r="I33" s="151">
        <v>0</v>
      </c>
      <c r="J33" s="151">
        <v>0</v>
      </c>
      <c r="K33" s="151">
        <v>0</v>
      </c>
      <c r="L33" s="151">
        <v>0</v>
      </c>
      <c r="M33" s="151">
        <v>0</v>
      </c>
      <c r="N33" s="151">
        <v>0</v>
      </c>
      <c r="O33" s="151">
        <v>0</v>
      </c>
      <c r="P33" s="151">
        <v>0</v>
      </c>
      <c r="Q33" s="151">
        <v>0</v>
      </c>
      <c r="R33" s="264" t="str">
        <f>IF(SUM(D3_Mengen[[#This Row],[Stromkreis AC km (Stromkreis)]:[Konverter DC Anzahl]])&gt;0,"ja","nein")</f>
        <v>nein</v>
      </c>
      <c r="S33" s="296"/>
    </row>
    <row r="34" spans="1:19" ht="14.85" customHeight="1" x14ac:dyDescent="0.2">
      <c r="A34" s="263"/>
      <c r="B34" s="108"/>
      <c r="C34" s="108"/>
      <c r="D34" s="108"/>
      <c r="E34" s="108"/>
      <c r="F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 s="151">
        <v>0</v>
      </c>
      <c r="H34" s="151">
        <v>0</v>
      </c>
      <c r="I34" s="151">
        <v>0</v>
      </c>
      <c r="J34" s="151">
        <v>0</v>
      </c>
      <c r="K34" s="151">
        <v>0</v>
      </c>
      <c r="L34" s="151">
        <v>0</v>
      </c>
      <c r="M34" s="151">
        <v>0</v>
      </c>
      <c r="N34" s="151">
        <v>0</v>
      </c>
      <c r="O34" s="151">
        <v>0</v>
      </c>
      <c r="P34" s="151">
        <v>0</v>
      </c>
      <c r="Q34" s="151">
        <v>0</v>
      </c>
      <c r="R34" s="264" t="str">
        <f>IF(SUM(D3_Mengen[[#This Row],[Stromkreis AC km (Stromkreis)]:[Konverter DC Anzahl]])&gt;0,"ja","nein")</f>
        <v>nein</v>
      </c>
      <c r="S34" s="296"/>
    </row>
    <row r="35" spans="1:19" ht="14.85" customHeight="1" x14ac:dyDescent="0.2">
      <c r="A35" s="263"/>
      <c r="B35" s="108"/>
      <c r="C35" s="108"/>
      <c r="D35" s="108"/>
      <c r="E35" s="108"/>
      <c r="F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 s="151">
        <v>0</v>
      </c>
      <c r="H35" s="151">
        <v>0</v>
      </c>
      <c r="I35" s="151">
        <v>0</v>
      </c>
      <c r="J35" s="151">
        <v>0</v>
      </c>
      <c r="K35" s="151">
        <v>0</v>
      </c>
      <c r="L35" s="151">
        <v>0</v>
      </c>
      <c r="M35" s="151">
        <v>0</v>
      </c>
      <c r="N35" s="151">
        <v>0</v>
      </c>
      <c r="O35" s="151">
        <v>0</v>
      </c>
      <c r="P35" s="151">
        <v>0</v>
      </c>
      <c r="Q35" s="151">
        <v>0</v>
      </c>
      <c r="R35" s="264" t="str">
        <f>IF(SUM(D3_Mengen[[#This Row],[Stromkreis AC km (Stromkreis)]:[Konverter DC Anzahl]])&gt;0,"ja","nein")</f>
        <v>nein</v>
      </c>
      <c r="S35" s="296"/>
    </row>
    <row r="36" spans="1:19" ht="14.85" customHeight="1" x14ac:dyDescent="0.2">
      <c r="A36" s="263"/>
      <c r="B36" s="108"/>
      <c r="C36" s="108"/>
      <c r="D36" s="108"/>
      <c r="E36" s="108"/>
      <c r="F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 s="151">
        <v>0</v>
      </c>
      <c r="H36" s="151">
        <v>0</v>
      </c>
      <c r="I36" s="151">
        <v>0</v>
      </c>
      <c r="J36" s="151">
        <v>0</v>
      </c>
      <c r="K36" s="151">
        <v>0</v>
      </c>
      <c r="L36" s="151">
        <v>0</v>
      </c>
      <c r="M36" s="151">
        <v>0</v>
      </c>
      <c r="N36" s="151">
        <v>0</v>
      </c>
      <c r="O36" s="151">
        <v>0</v>
      </c>
      <c r="P36" s="151">
        <v>0</v>
      </c>
      <c r="Q36" s="151">
        <v>0</v>
      </c>
      <c r="R36" s="264" t="str">
        <f>IF(SUM(D3_Mengen[[#This Row],[Stromkreis AC km (Stromkreis)]:[Konverter DC Anzahl]])&gt;0,"ja","nein")</f>
        <v>nein</v>
      </c>
      <c r="S36" s="296"/>
    </row>
    <row r="37" spans="1:19" ht="14.85" customHeight="1" x14ac:dyDescent="0.2">
      <c r="A37" s="263"/>
      <c r="B37" s="108"/>
      <c r="C37" s="108"/>
      <c r="D37" s="108"/>
      <c r="E37" s="108"/>
      <c r="F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 s="151">
        <v>0</v>
      </c>
      <c r="H37" s="151">
        <v>0</v>
      </c>
      <c r="I37" s="151">
        <v>0</v>
      </c>
      <c r="J37" s="151">
        <v>0</v>
      </c>
      <c r="K37" s="151">
        <v>0</v>
      </c>
      <c r="L37" s="151">
        <v>0</v>
      </c>
      <c r="M37" s="151">
        <v>0</v>
      </c>
      <c r="N37" s="151">
        <v>0</v>
      </c>
      <c r="O37" s="151">
        <v>0</v>
      </c>
      <c r="P37" s="151">
        <v>0</v>
      </c>
      <c r="Q37" s="151">
        <v>0</v>
      </c>
      <c r="R37" s="264" t="str">
        <f>IF(SUM(D3_Mengen[[#This Row],[Stromkreis AC km (Stromkreis)]:[Konverter DC Anzahl]])&gt;0,"ja","nein")</f>
        <v>nein</v>
      </c>
      <c r="S37" s="296"/>
    </row>
    <row r="38" spans="1:19" ht="14.85" customHeight="1" x14ac:dyDescent="0.2">
      <c r="A38" s="263"/>
      <c r="B38" s="108"/>
      <c r="C38" s="108"/>
      <c r="D38" s="108"/>
      <c r="E38" s="108"/>
      <c r="F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 s="151">
        <v>0</v>
      </c>
      <c r="H38" s="151">
        <v>0</v>
      </c>
      <c r="I38" s="151">
        <v>0</v>
      </c>
      <c r="J38" s="151">
        <v>0</v>
      </c>
      <c r="K38" s="151">
        <v>0</v>
      </c>
      <c r="L38" s="151">
        <v>0</v>
      </c>
      <c r="M38" s="151">
        <v>0</v>
      </c>
      <c r="N38" s="151">
        <v>0</v>
      </c>
      <c r="O38" s="151">
        <v>0</v>
      </c>
      <c r="P38" s="151">
        <v>0</v>
      </c>
      <c r="Q38" s="151">
        <v>0</v>
      </c>
      <c r="R38" s="264" t="str">
        <f>IF(SUM(D3_Mengen[[#This Row],[Stromkreis AC km (Stromkreis)]:[Konverter DC Anzahl]])&gt;0,"ja","nein")</f>
        <v>nein</v>
      </c>
      <c r="S38" s="296"/>
    </row>
    <row r="39" spans="1:19" ht="14.85" customHeight="1" x14ac:dyDescent="0.2">
      <c r="A39" s="263"/>
      <c r="B39" s="108"/>
      <c r="C39" s="108"/>
      <c r="D39" s="108"/>
      <c r="E39" s="108"/>
      <c r="F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 s="151">
        <v>0</v>
      </c>
      <c r="H39" s="151">
        <v>0</v>
      </c>
      <c r="I39" s="151">
        <v>0</v>
      </c>
      <c r="J39" s="151">
        <v>0</v>
      </c>
      <c r="K39" s="151">
        <v>0</v>
      </c>
      <c r="L39" s="151">
        <v>0</v>
      </c>
      <c r="M39" s="151">
        <v>0</v>
      </c>
      <c r="N39" s="151">
        <v>0</v>
      </c>
      <c r="O39" s="151">
        <v>0</v>
      </c>
      <c r="P39" s="151">
        <v>0</v>
      </c>
      <c r="Q39" s="151">
        <v>0</v>
      </c>
      <c r="R39" s="264" t="str">
        <f>IF(SUM(D3_Mengen[[#This Row],[Stromkreis AC km (Stromkreis)]:[Konverter DC Anzahl]])&gt;0,"ja","nein")</f>
        <v>nein</v>
      </c>
      <c r="S39" s="296"/>
    </row>
    <row r="40" spans="1:19" ht="14.85" customHeight="1" x14ac:dyDescent="0.2">
      <c r="A40" s="263"/>
      <c r="B40" s="108"/>
      <c r="C40" s="108"/>
      <c r="D40" s="108"/>
      <c r="E40" s="108"/>
      <c r="F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 s="151">
        <v>0</v>
      </c>
      <c r="H40" s="151">
        <v>0</v>
      </c>
      <c r="I40" s="151">
        <v>0</v>
      </c>
      <c r="J40" s="151">
        <v>0</v>
      </c>
      <c r="K40" s="151">
        <v>0</v>
      </c>
      <c r="L40" s="151">
        <v>0</v>
      </c>
      <c r="M40" s="151">
        <v>0</v>
      </c>
      <c r="N40" s="151">
        <v>0</v>
      </c>
      <c r="O40" s="151">
        <v>0</v>
      </c>
      <c r="P40" s="151">
        <v>0</v>
      </c>
      <c r="Q40" s="151">
        <v>0</v>
      </c>
      <c r="R40" s="264" t="str">
        <f>IF(SUM(D3_Mengen[[#This Row],[Stromkreis AC km (Stromkreis)]:[Konverter DC Anzahl]])&gt;0,"ja","nein")</f>
        <v>nein</v>
      </c>
      <c r="S40" s="296"/>
    </row>
    <row r="41" spans="1:19" ht="14.85" customHeight="1" x14ac:dyDescent="0.2">
      <c r="A41" s="263"/>
      <c r="B41" s="108"/>
      <c r="C41" s="108"/>
      <c r="D41" s="108"/>
      <c r="E41" s="108"/>
      <c r="F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 s="151">
        <v>0</v>
      </c>
      <c r="H41" s="151">
        <v>0</v>
      </c>
      <c r="I41" s="151">
        <v>0</v>
      </c>
      <c r="J41" s="151">
        <v>0</v>
      </c>
      <c r="K41" s="151">
        <v>0</v>
      </c>
      <c r="L41" s="151">
        <v>0</v>
      </c>
      <c r="M41" s="151">
        <v>0</v>
      </c>
      <c r="N41" s="151">
        <v>0</v>
      </c>
      <c r="O41" s="151">
        <v>0</v>
      </c>
      <c r="P41" s="151">
        <v>0</v>
      </c>
      <c r="Q41" s="151">
        <v>0</v>
      </c>
      <c r="R41" s="264" t="str">
        <f>IF(SUM(D3_Mengen[[#This Row],[Stromkreis AC km (Stromkreis)]:[Konverter DC Anzahl]])&gt;0,"ja","nein")</f>
        <v>nein</v>
      </c>
      <c r="S41" s="296"/>
    </row>
    <row r="42" spans="1:19" ht="14.85" customHeight="1" x14ac:dyDescent="0.2">
      <c r="A42" s="263"/>
      <c r="B42" s="108"/>
      <c r="C42" s="108"/>
      <c r="D42" s="108"/>
      <c r="E42" s="108"/>
      <c r="F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 s="151">
        <v>0</v>
      </c>
      <c r="H42" s="151">
        <v>0</v>
      </c>
      <c r="I42" s="151">
        <v>0</v>
      </c>
      <c r="J42" s="151">
        <v>0</v>
      </c>
      <c r="K42" s="151">
        <v>0</v>
      </c>
      <c r="L42" s="151">
        <v>0</v>
      </c>
      <c r="M42" s="151">
        <v>0</v>
      </c>
      <c r="N42" s="151">
        <v>0</v>
      </c>
      <c r="O42" s="151">
        <v>0</v>
      </c>
      <c r="P42" s="151">
        <v>0</v>
      </c>
      <c r="Q42" s="151">
        <v>0</v>
      </c>
      <c r="R42" s="264" t="str">
        <f>IF(SUM(D3_Mengen[[#This Row],[Stromkreis AC km (Stromkreis)]:[Konverter DC Anzahl]])&gt;0,"ja","nein")</f>
        <v>nein</v>
      </c>
      <c r="S42" s="296"/>
    </row>
    <row r="43" spans="1:19" ht="14.85" customHeight="1" x14ac:dyDescent="0.2">
      <c r="A43" s="263"/>
      <c r="B43" s="108"/>
      <c r="C43" s="108"/>
      <c r="D43" s="108"/>
      <c r="E43" s="108"/>
      <c r="F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 s="151">
        <v>0</v>
      </c>
      <c r="H43" s="151">
        <v>0</v>
      </c>
      <c r="I43" s="151">
        <v>0</v>
      </c>
      <c r="J43" s="151">
        <v>0</v>
      </c>
      <c r="K43" s="151">
        <v>0</v>
      </c>
      <c r="L43" s="151">
        <v>0</v>
      </c>
      <c r="M43" s="151">
        <v>0</v>
      </c>
      <c r="N43" s="151">
        <v>0</v>
      </c>
      <c r="O43" s="151">
        <v>0</v>
      </c>
      <c r="P43" s="151">
        <v>0</v>
      </c>
      <c r="Q43" s="151">
        <v>0</v>
      </c>
      <c r="R43" s="264" t="str">
        <f>IF(SUM(D3_Mengen[[#This Row],[Stromkreis AC km (Stromkreis)]:[Konverter DC Anzahl]])&gt;0,"ja","nein")</f>
        <v>nein</v>
      </c>
      <c r="S43" s="296"/>
    </row>
    <row r="44" spans="1:19" ht="14.85" customHeight="1" x14ac:dyDescent="0.2">
      <c r="A44" s="263"/>
      <c r="B44" s="108"/>
      <c r="C44" s="108"/>
      <c r="D44" s="108"/>
      <c r="E44" s="108"/>
      <c r="F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 s="151">
        <v>0</v>
      </c>
      <c r="H44" s="151">
        <v>0</v>
      </c>
      <c r="I44" s="151">
        <v>0</v>
      </c>
      <c r="J44" s="151">
        <v>0</v>
      </c>
      <c r="K44" s="151">
        <v>0</v>
      </c>
      <c r="L44" s="151">
        <v>0</v>
      </c>
      <c r="M44" s="151">
        <v>0</v>
      </c>
      <c r="N44" s="151">
        <v>0</v>
      </c>
      <c r="O44" s="151">
        <v>0</v>
      </c>
      <c r="P44" s="151">
        <v>0</v>
      </c>
      <c r="Q44" s="151">
        <v>0</v>
      </c>
      <c r="R44" s="264" t="str">
        <f>IF(SUM(D3_Mengen[[#This Row],[Stromkreis AC km (Stromkreis)]:[Konverter DC Anzahl]])&gt;0,"ja","nein")</f>
        <v>nein</v>
      </c>
      <c r="S44" s="296"/>
    </row>
    <row r="45" spans="1:19" ht="14.85" customHeight="1" x14ac:dyDescent="0.2">
      <c r="A45" s="263"/>
      <c r="B45" s="108"/>
      <c r="C45" s="108"/>
      <c r="D45" s="108"/>
      <c r="E45" s="108"/>
      <c r="F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 s="151">
        <v>0</v>
      </c>
      <c r="H45" s="151">
        <v>0</v>
      </c>
      <c r="I45" s="151">
        <v>0</v>
      </c>
      <c r="J45" s="151">
        <v>0</v>
      </c>
      <c r="K45" s="151">
        <v>0</v>
      </c>
      <c r="L45" s="151">
        <v>0</v>
      </c>
      <c r="M45" s="151">
        <v>0</v>
      </c>
      <c r="N45" s="151">
        <v>0</v>
      </c>
      <c r="O45" s="151">
        <v>0</v>
      </c>
      <c r="P45" s="151">
        <v>0</v>
      </c>
      <c r="Q45" s="151">
        <v>0</v>
      </c>
      <c r="R45" s="264" t="str">
        <f>IF(SUM(D3_Mengen[[#This Row],[Stromkreis AC km (Stromkreis)]:[Konverter DC Anzahl]])&gt;0,"ja","nein")</f>
        <v>nein</v>
      </c>
      <c r="S45" s="296"/>
    </row>
    <row r="46" spans="1:19" ht="14.85" customHeight="1" x14ac:dyDescent="0.2">
      <c r="A46" s="263"/>
      <c r="B46" s="108"/>
      <c r="C46" s="108"/>
      <c r="D46" s="108"/>
      <c r="E46" s="108"/>
      <c r="F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 s="151">
        <v>0</v>
      </c>
      <c r="H46" s="151">
        <v>0</v>
      </c>
      <c r="I46" s="151">
        <v>0</v>
      </c>
      <c r="J46" s="151">
        <v>0</v>
      </c>
      <c r="K46" s="151">
        <v>0</v>
      </c>
      <c r="L46" s="151">
        <v>0</v>
      </c>
      <c r="M46" s="151">
        <v>0</v>
      </c>
      <c r="N46" s="151">
        <v>0</v>
      </c>
      <c r="O46" s="151">
        <v>0</v>
      </c>
      <c r="P46" s="151">
        <v>0</v>
      </c>
      <c r="Q46" s="151">
        <v>0</v>
      </c>
      <c r="R46" s="264" t="str">
        <f>IF(SUM(D3_Mengen[[#This Row],[Stromkreis AC km (Stromkreis)]:[Konverter DC Anzahl]])&gt;0,"ja","nein")</f>
        <v>nein</v>
      </c>
      <c r="S46" s="296"/>
    </row>
    <row r="47" spans="1:19" ht="14.85" customHeight="1" x14ac:dyDescent="0.2">
      <c r="A47" s="263"/>
      <c r="B47" s="108"/>
      <c r="C47" s="108"/>
      <c r="D47" s="108"/>
      <c r="E47" s="108"/>
      <c r="F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 s="151">
        <v>0</v>
      </c>
      <c r="H47" s="151">
        <v>0</v>
      </c>
      <c r="I47" s="151">
        <v>0</v>
      </c>
      <c r="J47" s="151">
        <v>0</v>
      </c>
      <c r="K47" s="151">
        <v>0</v>
      </c>
      <c r="L47" s="151">
        <v>0</v>
      </c>
      <c r="M47" s="151">
        <v>0</v>
      </c>
      <c r="N47" s="151">
        <v>0</v>
      </c>
      <c r="O47" s="151">
        <v>0</v>
      </c>
      <c r="P47" s="151">
        <v>0</v>
      </c>
      <c r="Q47" s="151">
        <v>0</v>
      </c>
      <c r="R47" s="264" t="str">
        <f>IF(SUM(D3_Mengen[[#This Row],[Stromkreis AC km (Stromkreis)]:[Konverter DC Anzahl]])&gt;0,"ja","nein")</f>
        <v>nein</v>
      </c>
      <c r="S47" s="296"/>
    </row>
    <row r="48" spans="1:19" ht="14.85" customHeight="1" x14ac:dyDescent="0.2">
      <c r="A48" s="263"/>
      <c r="B48" s="108"/>
      <c r="C48" s="108"/>
      <c r="D48" s="108"/>
      <c r="E48" s="108"/>
      <c r="F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 s="151">
        <v>0</v>
      </c>
      <c r="H48" s="151">
        <v>0</v>
      </c>
      <c r="I48" s="151">
        <v>0</v>
      </c>
      <c r="J48" s="151">
        <v>0</v>
      </c>
      <c r="K48" s="151">
        <v>0</v>
      </c>
      <c r="L48" s="151">
        <v>0</v>
      </c>
      <c r="M48" s="151">
        <v>0</v>
      </c>
      <c r="N48" s="151">
        <v>0</v>
      </c>
      <c r="O48" s="151">
        <v>0</v>
      </c>
      <c r="P48" s="151">
        <v>0</v>
      </c>
      <c r="Q48" s="151">
        <v>0</v>
      </c>
      <c r="R48" s="264" t="str">
        <f>IF(SUM(D3_Mengen[[#This Row],[Stromkreis AC km (Stromkreis)]:[Konverter DC Anzahl]])&gt;0,"ja","nein")</f>
        <v>nein</v>
      </c>
      <c r="S48" s="296"/>
    </row>
    <row r="49" spans="1:19" ht="14.85" customHeight="1" x14ac:dyDescent="0.2">
      <c r="A49" s="263"/>
      <c r="B49" s="108"/>
      <c r="C49" s="108"/>
      <c r="D49" s="108"/>
      <c r="E49" s="108"/>
      <c r="F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 s="151">
        <v>0</v>
      </c>
      <c r="H49" s="151">
        <v>0</v>
      </c>
      <c r="I49" s="151">
        <v>0</v>
      </c>
      <c r="J49" s="151">
        <v>0</v>
      </c>
      <c r="K49" s="151">
        <v>0</v>
      </c>
      <c r="L49" s="151">
        <v>0</v>
      </c>
      <c r="M49" s="151">
        <v>0</v>
      </c>
      <c r="N49" s="151">
        <v>0</v>
      </c>
      <c r="O49" s="151">
        <v>0</v>
      </c>
      <c r="P49" s="151">
        <v>0</v>
      </c>
      <c r="Q49" s="151">
        <v>0</v>
      </c>
      <c r="R49" s="264" t="str">
        <f>IF(SUM(D3_Mengen[[#This Row],[Stromkreis AC km (Stromkreis)]:[Konverter DC Anzahl]])&gt;0,"ja","nein")</f>
        <v>nein</v>
      </c>
      <c r="S49" s="296"/>
    </row>
    <row r="50" spans="1:19" ht="14.85" customHeight="1" x14ac:dyDescent="0.2">
      <c r="A50" s="263"/>
      <c r="B50" s="108"/>
      <c r="C50" s="108"/>
      <c r="D50" s="108"/>
      <c r="E50" s="108"/>
      <c r="F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 s="151">
        <v>0</v>
      </c>
      <c r="H50" s="151">
        <v>0</v>
      </c>
      <c r="I50" s="151">
        <v>0</v>
      </c>
      <c r="J50" s="151">
        <v>0</v>
      </c>
      <c r="K50" s="151">
        <v>0</v>
      </c>
      <c r="L50" s="151">
        <v>0</v>
      </c>
      <c r="M50" s="151">
        <v>0</v>
      </c>
      <c r="N50" s="151">
        <v>0</v>
      </c>
      <c r="O50" s="151">
        <v>0</v>
      </c>
      <c r="P50" s="151">
        <v>0</v>
      </c>
      <c r="Q50" s="151">
        <v>0</v>
      </c>
      <c r="R50" s="264" t="str">
        <f>IF(SUM(D3_Mengen[[#This Row],[Stromkreis AC km (Stromkreis)]:[Konverter DC Anzahl]])&gt;0,"ja","nein")</f>
        <v>nein</v>
      </c>
      <c r="S50" s="296"/>
    </row>
    <row r="51" spans="1:19" ht="14.85" customHeight="1" x14ac:dyDescent="0.2">
      <c r="A51" s="263"/>
      <c r="B51" s="108"/>
      <c r="C51" s="108"/>
      <c r="D51" s="108"/>
      <c r="E51" s="108"/>
      <c r="F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 s="151">
        <v>0</v>
      </c>
      <c r="H51" s="151">
        <v>0</v>
      </c>
      <c r="I51" s="151">
        <v>0</v>
      </c>
      <c r="J51" s="151">
        <v>0</v>
      </c>
      <c r="K51" s="151">
        <v>0</v>
      </c>
      <c r="L51" s="151">
        <v>0</v>
      </c>
      <c r="M51" s="151">
        <v>0</v>
      </c>
      <c r="N51" s="151">
        <v>0</v>
      </c>
      <c r="O51" s="151">
        <v>0</v>
      </c>
      <c r="P51" s="151">
        <v>0</v>
      </c>
      <c r="Q51" s="151">
        <v>0</v>
      </c>
      <c r="R51" s="264" t="str">
        <f>IF(SUM(D3_Mengen[[#This Row],[Stromkreis AC km (Stromkreis)]:[Konverter DC Anzahl]])&gt;0,"ja","nein")</f>
        <v>nein</v>
      </c>
      <c r="S51" s="296"/>
    </row>
    <row r="52" spans="1:19" ht="14.85" customHeight="1" x14ac:dyDescent="0.2">
      <c r="A52" s="263"/>
      <c r="B52" s="108"/>
      <c r="C52" s="108"/>
      <c r="D52" s="108"/>
      <c r="E52" s="108"/>
      <c r="F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 s="151">
        <v>0</v>
      </c>
      <c r="H52" s="151">
        <v>0</v>
      </c>
      <c r="I52" s="151">
        <v>0</v>
      </c>
      <c r="J52" s="151">
        <v>0</v>
      </c>
      <c r="K52" s="151">
        <v>0</v>
      </c>
      <c r="L52" s="151">
        <v>0</v>
      </c>
      <c r="M52" s="151">
        <v>0</v>
      </c>
      <c r="N52" s="151">
        <v>0</v>
      </c>
      <c r="O52" s="151">
        <v>0</v>
      </c>
      <c r="P52" s="151">
        <v>0</v>
      </c>
      <c r="Q52" s="151">
        <v>0</v>
      </c>
      <c r="R52" s="264" t="str">
        <f>IF(SUM(D3_Mengen[[#This Row],[Stromkreis AC km (Stromkreis)]:[Konverter DC Anzahl]])&gt;0,"ja","nein")</f>
        <v>nein</v>
      </c>
      <c r="S52" s="296"/>
    </row>
    <row r="53" spans="1:19" ht="14.85" customHeight="1" x14ac:dyDescent="0.2">
      <c r="A53" s="263"/>
      <c r="B53" s="108"/>
      <c r="C53" s="108"/>
      <c r="D53" s="108"/>
      <c r="E53" s="108"/>
      <c r="F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 s="151">
        <v>0</v>
      </c>
      <c r="H53" s="151">
        <v>0</v>
      </c>
      <c r="I53" s="151">
        <v>0</v>
      </c>
      <c r="J53" s="151">
        <v>0</v>
      </c>
      <c r="K53" s="151">
        <v>0</v>
      </c>
      <c r="L53" s="151">
        <v>0</v>
      </c>
      <c r="M53" s="151">
        <v>0</v>
      </c>
      <c r="N53" s="151">
        <v>0</v>
      </c>
      <c r="O53" s="151">
        <v>0</v>
      </c>
      <c r="P53" s="151">
        <v>0</v>
      </c>
      <c r="Q53" s="151">
        <v>0</v>
      </c>
      <c r="R53" s="264" t="str">
        <f>IF(SUM(D3_Mengen[[#This Row],[Stromkreis AC km (Stromkreis)]:[Konverter DC Anzahl]])&gt;0,"ja","nein")</f>
        <v>nein</v>
      </c>
      <c r="S53" s="296"/>
    </row>
    <row r="54" spans="1:19" ht="14.85" customHeight="1" x14ac:dyDescent="0.2">
      <c r="A54" s="263"/>
      <c r="B54" s="108"/>
      <c r="C54" s="108"/>
      <c r="D54" s="108"/>
      <c r="E54" s="108"/>
      <c r="F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 s="151">
        <v>0</v>
      </c>
      <c r="H54" s="151">
        <v>0</v>
      </c>
      <c r="I54" s="151">
        <v>0</v>
      </c>
      <c r="J54" s="151">
        <v>0</v>
      </c>
      <c r="K54" s="151">
        <v>0</v>
      </c>
      <c r="L54" s="151">
        <v>0</v>
      </c>
      <c r="M54" s="151">
        <v>0</v>
      </c>
      <c r="N54" s="151">
        <v>0</v>
      </c>
      <c r="O54" s="151">
        <v>0</v>
      </c>
      <c r="P54" s="151">
        <v>0</v>
      </c>
      <c r="Q54" s="151">
        <v>0</v>
      </c>
      <c r="R54" s="264" t="str">
        <f>IF(SUM(D3_Mengen[[#This Row],[Stromkreis AC km (Stromkreis)]:[Konverter DC Anzahl]])&gt;0,"ja","nein")</f>
        <v>nein</v>
      </c>
      <c r="S54" s="296"/>
    </row>
    <row r="55" spans="1:19" ht="14.85" customHeight="1" x14ac:dyDescent="0.2">
      <c r="A55" s="263"/>
      <c r="B55" s="108"/>
      <c r="C55" s="108"/>
      <c r="D55" s="108"/>
      <c r="E55" s="108"/>
      <c r="F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 s="151">
        <v>0</v>
      </c>
      <c r="H55" s="151">
        <v>0</v>
      </c>
      <c r="I55" s="151">
        <v>0</v>
      </c>
      <c r="J55" s="151">
        <v>0</v>
      </c>
      <c r="K55" s="151">
        <v>0</v>
      </c>
      <c r="L55" s="151">
        <v>0</v>
      </c>
      <c r="M55" s="151">
        <v>0</v>
      </c>
      <c r="N55" s="151">
        <v>0</v>
      </c>
      <c r="O55" s="151">
        <v>0</v>
      </c>
      <c r="P55" s="151">
        <v>0</v>
      </c>
      <c r="Q55" s="151">
        <v>0</v>
      </c>
      <c r="R55" s="264" t="str">
        <f>IF(SUM(D3_Mengen[[#This Row],[Stromkreis AC km (Stromkreis)]:[Konverter DC Anzahl]])&gt;0,"ja","nein")</f>
        <v>nein</v>
      </c>
      <c r="S55" s="296"/>
    </row>
    <row r="56" spans="1:19" ht="14.85" customHeight="1" x14ac:dyDescent="0.2">
      <c r="A56" s="263"/>
      <c r="B56" s="108"/>
      <c r="C56" s="108"/>
      <c r="D56" s="108"/>
      <c r="E56" s="108"/>
      <c r="F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 s="151">
        <v>0</v>
      </c>
      <c r="H56" s="151">
        <v>0</v>
      </c>
      <c r="I56" s="151">
        <v>0</v>
      </c>
      <c r="J56" s="151">
        <v>0</v>
      </c>
      <c r="K56" s="151">
        <v>0</v>
      </c>
      <c r="L56" s="151">
        <v>0</v>
      </c>
      <c r="M56" s="151">
        <v>0</v>
      </c>
      <c r="N56" s="151">
        <v>0</v>
      </c>
      <c r="O56" s="151">
        <v>0</v>
      </c>
      <c r="P56" s="151">
        <v>0</v>
      </c>
      <c r="Q56" s="151">
        <v>0</v>
      </c>
      <c r="R56" s="264" t="str">
        <f>IF(SUM(D3_Mengen[[#This Row],[Stromkreis AC km (Stromkreis)]:[Konverter DC Anzahl]])&gt;0,"ja","nein")</f>
        <v>nein</v>
      </c>
      <c r="S56" s="296"/>
    </row>
    <row r="57" spans="1:19" ht="14.85" customHeight="1" x14ac:dyDescent="0.2">
      <c r="A57" s="263"/>
      <c r="B57" s="108"/>
      <c r="C57" s="108"/>
      <c r="D57" s="108"/>
      <c r="E57" s="108"/>
      <c r="F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 s="151">
        <v>0</v>
      </c>
      <c r="H57" s="151">
        <v>0</v>
      </c>
      <c r="I57" s="151">
        <v>0</v>
      </c>
      <c r="J57" s="151">
        <v>0</v>
      </c>
      <c r="K57" s="151">
        <v>0</v>
      </c>
      <c r="L57" s="151">
        <v>0</v>
      </c>
      <c r="M57" s="151">
        <v>0</v>
      </c>
      <c r="N57" s="151">
        <v>0</v>
      </c>
      <c r="O57" s="151">
        <v>0</v>
      </c>
      <c r="P57" s="151">
        <v>0</v>
      </c>
      <c r="Q57" s="151">
        <v>0</v>
      </c>
      <c r="R57" s="264" t="str">
        <f>IF(SUM(D3_Mengen[[#This Row],[Stromkreis AC km (Stromkreis)]:[Konverter DC Anzahl]])&gt;0,"ja","nein")</f>
        <v>nein</v>
      </c>
      <c r="S57" s="296"/>
    </row>
    <row r="58" spans="1:19" ht="14.85" customHeight="1" x14ac:dyDescent="0.2">
      <c r="A58" s="263"/>
      <c r="B58" s="108"/>
      <c r="C58" s="108"/>
      <c r="D58" s="108"/>
      <c r="E58" s="108"/>
      <c r="F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 s="151">
        <v>0</v>
      </c>
      <c r="H58" s="151">
        <v>0</v>
      </c>
      <c r="I58" s="151">
        <v>0</v>
      </c>
      <c r="J58" s="151">
        <v>0</v>
      </c>
      <c r="K58" s="151">
        <v>0</v>
      </c>
      <c r="L58" s="151">
        <v>0</v>
      </c>
      <c r="M58" s="151">
        <v>0</v>
      </c>
      <c r="N58" s="151">
        <v>0</v>
      </c>
      <c r="O58" s="151">
        <v>0</v>
      </c>
      <c r="P58" s="151">
        <v>0</v>
      </c>
      <c r="Q58" s="151">
        <v>0</v>
      </c>
      <c r="R58" s="264" t="str">
        <f>IF(SUM(D3_Mengen[[#This Row],[Stromkreis AC km (Stromkreis)]:[Konverter DC Anzahl]])&gt;0,"ja","nein")</f>
        <v>nein</v>
      </c>
      <c r="S58" s="296"/>
    </row>
    <row r="59" spans="1:19" ht="14.85" customHeight="1" x14ac:dyDescent="0.2">
      <c r="A59" s="263"/>
      <c r="B59" s="108"/>
      <c r="C59" s="108"/>
      <c r="D59" s="108"/>
      <c r="E59" s="108"/>
      <c r="F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 s="151">
        <v>0</v>
      </c>
      <c r="H59" s="151">
        <v>0</v>
      </c>
      <c r="I59" s="151">
        <v>0</v>
      </c>
      <c r="J59" s="151">
        <v>0</v>
      </c>
      <c r="K59" s="151">
        <v>0</v>
      </c>
      <c r="L59" s="151">
        <v>0</v>
      </c>
      <c r="M59" s="151">
        <v>0</v>
      </c>
      <c r="N59" s="151">
        <v>0</v>
      </c>
      <c r="O59" s="151">
        <v>0</v>
      </c>
      <c r="P59" s="151">
        <v>0</v>
      </c>
      <c r="Q59" s="151">
        <v>0</v>
      </c>
      <c r="R59" s="264" t="str">
        <f>IF(SUM(D3_Mengen[[#This Row],[Stromkreis AC km (Stromkreis)]:[Konverter DC Anzahl]])&gt;0,"ja","nein")</f>
        <v>nein</v>
      </c>
      <c r="S59" s="296"/>
    </row>
    <row r="60" spans="1:19" ht="14.85" customHeight="1" x14ac:dyDescent="0.2">
      <c r="A60" s="263"/>
      <c r="B60" s="108"/>
      <c r="C60" s="108"/>
      <c r="D60" s="108"/>
      <c r="E60" s="108"/>
      <c r="F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 s="151">
        <v>0</v>
      </c>
      <c r="H60" s="151">
        <v>0</v>
      </c>
      <c r="I60" s="151">
        <v>0</v>
      </c>
      <c r="J60" s="151">
        <v>0</v>
      </c>
      <c r="K60" s="151">
        <v>0</v>
      </c>
      <c r="L60" s="151">
        <v>0</v>
      </c>
      <c r="M60" s="151">
        <v>0</v>
      </c>
      <c r="N60" s="151">
        <v>0</v>
      </c>
      <c r="O60" s="151">
        <v>0</v>
      </c>
      <c r="P60" s="151">
        <v>0</v>
      </c>
      <c r="Q60" s="151">
        <v>0</v>
      </c>
      <c r="R60" s="264" t="str">
        <f>IF(SUM(D3_Mengen[[#This Row],[Stromkreis AC km (Stromkreis)]:[Konverter DC Anzahl]])&gt;0,"ja","nein")</f>
        <v>nein</v>
      </c>
      <c r="S60" s="296"/>
    </row>
    <row r="61" spans="1:19" ht="14.85" customHeight="1" x14ac:dyDescent="0.2">
      <c r="A61" s="263"/>
      <c r="B61" s="108"/>
      <c r="C61" s="108"/>
      <c r="D61" s="108"/>
      <c r="E61" s="108"/>
      <c r="F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 s="151">
        <v>0</v>
      </c>
      <c r="H61" s="151">
        <v>0</v>
      </c>
      <c r="I61" s="151">
        <v>0</v>
      </c>
      <c r="J61" s="151">
        <v>0</v>
      </c>
      <c r="K61" s="151">
        <v>0</v>
      </c>
      <c r="L61" s="151">
        <v>0</v>
      </c>
      <c r="M61" s="151">
        <v>0</v>
      </c>
      <c r="N61" s="151">
        <v>0</v>
      </c>
      <c r="O61" s="151">
        <v>0</v>
      </c>
      <c r="P61" s="151">
        <v>0</v>
      </c>
      <c r="Q61" s="151">
        <v>0</v>
      </c>
      <c r="R61" s="264" t="str">
        <f>IF(SUM(D3_Mengen[[#This Row],[Stromkreis AC km (Stromkreis)]:[Konverter DC Anzahl]])&gt;0,"ja","nein")</f>
        <v>nein</v>
      </c>
      <c r="S61" s="296"/>
    </row>
    <row r="62" spans="1:19" ht="14.85" customHeight="1" x14ac:dyDescent="0.2">
      <c r="A62" s="263"/>
      <c r="B62" s="108"/>
      <c r="C62" s="108"/>
      <c r="D62" s="108"/>
      <c r="E62" s="108"/>
      <c r="F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 s="151">
        <v>0</v>
      </c>
      <c r="H62" s="151">
        <v>0</v>
      </c>
      <c r="I62" s="151">
        <v>0</v>
      </c>
      <c r="J62" s="151">
        <v>0</v>
      </c>
      <c r="K62" s="151">
        <v>0</v>
      </c>
      <c r="L62" s="151">
        <v>0</v>
      </c>
      <c r="M62" s="151">
        <v>0</v>
      </c>
      <c r="N62" s="151">
        <v>0</v>
      </c>
      <c r="O62" s="151">
        <v>0</v>
      </c>
      <c r="P62" s="151">
        <v>0</v>
      </c>
      <c r="Q62" s="151">
        <v>0</v>
      </c>
      <c r="R62" s="264" t="str">
        <f>IF(SUM(D3_Mengen[[#This Row],[Stromkreis AC km (Stromkreis)]:[Konverter DC Anzahl]])&gt;0,"ja","nein")</f>
        <v>nein</v>
      </c>
      <c r="S62" s="296"/>
    </row>
    <row r="63" spans="1:19" ht="14.85" customHeight="1" x14ac:dyDescent="0.2">
      <c r="A63" s="263"/>
      <c r="B63" s="108"/>
      <c r="C63" s="108"/>
      <c r="D63" s="108"/>
      <c r="E63" s="108"/>
      <c r="F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 s="151">
        <v>0</v>
      </c>
      <c r="H63" s="151">
        <v>0</v>
      </c>
      <c r="I63" s="151">
        <v>0</v>
      </c>
      <c r="J63" s="151">
        <v>0</v>
      </c>
      <c r="K63" s="151">
        <v>0</v>
      </c>
      <c r="L63" s="151">
        <v>0</v>
      </c>
      <c r="M63" s="151">
        <v>0</v>
      </c>
      <c r="N63" s="151">
        <v>0</v>
      </c>
      <c r="O63" s="151">
        <v>0</v>
      </c>
      <c r="P63" s="151">
        <v>0</v>
      </c>
      <c r="Q63" s="151">
        <v>0</v>
      </c>
      <c r="R63" s="264" t="str">
        <f>IF(SUM(D3_Mengen[[#This Row],[Stromkreis AC km (Stromkreis)]:[Konverter DC Anzahl]])&gt;0,"ja","nein")</f>
        <v>nein</v>
      </c>
      <c r="S63" s="296"/>
    </row>
    <row r="64" spans="1:19" ht="14.85" customHeight="1" x14ac:dyDescent="0.2">
      <c r="A64" s="263"/>
      <c r="B64" s="108"/>
      <c r="C64" s="108"/>
      <c r="D64" s="108"/>
      <c r="E64" s="108"/>
      <c r="F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 s="151">
        <v>0</v>
      </c>
      <c r="H64" s="151">
        <v>0</v>
      </c>
      <c r="I64" s="151">
        <v>0</v>
      </c>
      <c r="J64" s="151">
        <v>0</v>
      </c>
      <c r="K64" s="151">
        <v>0</v>
      </c>
      <c r="L64" s="151">
        <v>0</v>
      </c>
      <c r="M64" s="151">
        <v>0</v>
      </c>
      <c r="N64" s="151">
        <v>0</v>
      </c>
      <c r="O64" s="151">
        <v>0</v>
      </c>
      <c r="P64" s="151">
        <v>0</v>
      </c>
      <c r="Q64" s="151">
        <v>0</v>
      </c>
      <c r="R64" s="264" t="str">
        <f>IF(SUM(D3_Mengen[[#This Row],[Stromkreis AC km (Stromkreis)]:[Konverter DC Anzahl]])&gt;0,"ja","nein")</f>
        <v>nein</v>
      </c>
      <c r="S64" s="296"/>
    </row>
    <row r="65" spans="1:19" ht="14.85" customHeight="1" x14ac:dyDescent="0.2">
      <c r="A65" s="263"/>
      <c r="B65" s="108"/>
      <c r="C65" s="108"/>
      <c r="D65" s="108"/>
      <c r="E65" s="108"/>
      <c r="F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 s="151">
        <v>0</v>
      </c>
      <c r="H65" s="151">
        <v>0</v>
      </c>
      <c r="I65" s="151">
        <v>0</v>
      </c>
      <c r="J65" s="151">
        <v>0</v>
      </c>
      <c r="K65" s="151">
        <v>0</v>
      </c>
      <c r="L65" s="151">
        <v>0</v>
      </c>
      <c r="M65" s="151">
        <v>0</v>
      </c>
      <c r="N65" s="151">
        <v>0</v>
      </c>
      <c r="O65" s="151">
        <v>0</v>
      </c>
      <c r="P65" s="151">
        <v>0</v>
      </c>
      <c r="Q65" s="151">
        <v>0</v>
      </c>
      <c r="R65" s="264" t="str">
        <f>IF(SUM(D3_Mengen[[#This Row],[Stromkreis AC km (Stromkreis)]:[Konverter DC Anzahl]])&gt;0,"ja","nein")</f>
        <v>nein</v>
      </c>
      <c r="S65" s="296"/>
    </row>
    <row r="66" spans="1:19" ht="14.85" customHeight="1" x14ac:dyDescent="0.2">
      <c r="A66" s="263"/>
      <c r="B66" s="108"/>
      <c r="C66" s="108"/>
      <c r="D66" s="108"/>
      <c r="E66" s="108"/>
      <c r="F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 s="151">
        <v>0</v>
      </c>
      <c r="H66" s="151">
        <v>0</v>
      </c>
      <c r="I66" s="151">
        <v>0</v>
      </c>
      <c r="J66" s="151">
        <v>0</v>
      </c>
      <c r="K66" s="151">
        <v>0</v>
      </c>
      <c r="L66" s="151">
        <v>0</v>
      </c>
      <c r="M66" s="151">
        <v>0</v>
      </c>
      <c r="N66" s="151">
        <v>0</v>
      </c>
      <c r="O66" s="151">
        <v>0</v>
      </c>
      <c r="P66" s="151">
        <v>0</v>
      </c>
      <c r="Q66" s="151">
        <v>0</v>
      </c>
      <c r="R66" s="264" t="str">
        <f>IF(SUM(D3_Mengen[[#This Row],[Stromkreis AC km (Stromkreis)]:[Konverter DC Anzahl]])&gt;0,"ja","nein")</f>
        <v>nein</v>
      </c>
      <c r="S66" s="296"/>
    </row>
    <row r="67" spans="1:19" ht="14.85" customHeight="1" x14ac:dyDescent="0.2">
      <c r="A67" s="263"/>
      <c r="B67" s="108"/>
      <c r="C67" s="108"/>
      <c r="D67" s="108"/>
      <c r="E67" s="108"/>
      <c r="F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 s="151">
        <v>0</v>
      </c>
      <c r="H67" s="151">
        <v>0</v>
      </c>
      <c r="I67" s="151">
        <v>0</v>
      </c>
      <c r="J67" s="151">
        <v>0</v>
      </c>
      <c r="K67" s="151">
        <v>0</v>
      </c>
      <c r="L67" s="151">
        <v>0</v>
      </c>
      <c r="M67" s="151">
        <v>0</v>
      </c>
      <c r="N67" s="151">
        <v>0</v>
      </c>
      <c r="O67" s="151">
        <v>0</v>
      </c>
      <c r="P67" s="151">
        <v>0</v>
      </c>
      <c r="Q67" s="151">
        <v>0</v>
      </c>
      <c r="R67" s="264" t="str">
        <f>IF(SUM(D3_Mengen[[#This Row],[Stromkreis AC km (Stromkreis)]:[Konverter DC Anzahl]])&gt;0,"ja","nein")</f>
        <v>nein</v>
      </c>
      <c r="S67" s="296"/>
    </row>
    <row r="68" spans="1:19" ht="14.85" customHeight="1" x14ac:dyDescent="0.2">
      <c r="A68" s="263"/>
      <c r="B68" s="108"/>
      <c r="C68" s="108"/>
      <c r="D68" s="108"/>
      <c r="E68" s="108"/>
      <c r="F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 s="151">
        <v>0</v>
      </c>
      <c r="H68" s="151">
        <v>0</v>
      </c>
      <c r="I68" s="151">
        <v>0</v>
      </c>
      <c r="J68" s="151">
        <v>0</v>
      </c>
      <c r="K68" s="151">
        <v>0</v>
      </c>
      <c r="L68" s="151">
        <v>0</v>
      </c>
      <c r="M68" s="151">
        <v>0</v>
      </c>
      <c r="N68" s="151">
        <v>0</v>
      </c>
      <c r="O68" s="151">
        <v>0</v>
      </c>
      <c r="P68" s="151">
        <v>0</v>
      </c>
      <c r="Q68" s="151">
        <v>0</v>
      </c>
      <c r="R68" s="264" t="str">
        <f>IF(SUM(D3_Mengen[[#This Row],[Stromkreis AC km (Stromkreis)]:[Konverter DC Anzahl]])&gt;0,"ja","nein")</f>
        <v>nein</v>
      </c>
      <c r="S68" s="296"/>
    </row>
    <row r="69" spans="1:19" ht="14.85" customHeight="1" x14ac:dyDescent="0.2">
      <c r="A69" s="263"/>
      <c r="B69" s="108"/>
      <c r="C69" s="108"/>
      <c r="D69" s="108"/>
      <c r="E69" s="108"/>
      <c r="F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 s="151">
        <v>0</v>
      </c>
      <c r="H69" s="151">
        <v>0</v>
      </c>
      <c r="I69" s="151">
        <v>0</v>
      </c>
      <c r="J69" s="151">
        <v>0</v>
      </c>
      <c r="K69" s="151">
        <v>0</v>
      </c>
      <c r="L69" s="151">
        <v>0</v>
      </c>
      <c r="M69" s="151">
        <v>0</v>
      </c>
      <c r="N69" s="151">
        <v>0</v>
      </c>
      <c r="O69" s="151">
        <v>0</v>
      </c>
      <c r="P69" s="151">
        <v>0</v>
      </c>
      <c r="Q69" s="151">
        <v>0</v>
      </c>
      <c r="R69" s="264" t="str">
        <f>IF(SUM(D3_Mengen[[#This Row],[Stromkreis AC km (Stromkreis)]:[Konverter DC Anzahl]])&gt;0,"ja","nein")</f>
        <v>nein</v>
      </c>
      <c r="S69" s="296"/>
    </row>
    <row r="70" spans="1:19" ht="14.85" customHeight="1" x14ac:dyDescent="0.2">
      <c r="A70" s="263"/>
      <c r="B70" s="108"/>
      <c r="C70" s="108"/>
      <c r="D70" s="108"/>
      <c r="E70" s="108"/>
      <c r="F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 s="151">
        <v>0</v>
      </c>
      <c r="H70" s="151">
        <v>0</v>
      </c>
      <c r="I70" s="151">
        <v>0</v>
      </c>
      <c r="J70" s="151">
        <v>0</v>
      </c>
      <c r="K70" s="151">
        <v>0</v>
      </c>
      <c r="L70" s="151">
        <v>0</v>
      </c>
      <c r="M70" s="151">
        <v>0</v>
      </c>
      <c r="N70" s="151">
        <v>0</v>
      </c>
      <c r="O70" s="151">
        <v>0</v>
      </c>
      <c r="P70" s="151">
        <v>0</v>
      </c>
      <c r="Q70" s="151">
        <v>0</v>
      </c>
      <c r="R70" s="264" t="str">
        <f>IF(SUM(D3_Mengen[[#This Row],[Stromkreis AC km (Stromkreis)]:[Konverter DC Anzahl]])&gt;0,"ja","nein")</f>
        <v>nein</v>
      </c>
      <c r="S70" s="296"/>
    </row>
    <row r="71" spans="1:19" ht="14.85" customHeight="1" x14ac:dyDescent="0.2">
      <c r="A71" s="263"/>
      <c r="B71" s="108"/>
      <c r="C71" s="108"/>
      <c r="D71" s="108"/>
      <c r="E71" s="108"/>
      <c r="F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 s="151">
        <v>0</v>
      </c>
      <c r="H71" s="151">
        <v>0</v>
      </c>
      <c r="I71" s="151">
        <v>0</v>
      </c>
      <c r="J71" s="151">
        <v>0</v>
      </c>
      <c r="K71" s="151">
        <v>0</v>
      </c>
      <c r="L71" s="151">
        <v>0</v>
      </c>
      <c r="M71" s="151">
        <v>0</v>
      </c>
      <c r="N71" s="151">
        <v>0</v>
      </c>
      <c r="O71" s="151">
        <v>0</v>
      </c>
      <c r="P71" s="151">
        <v>0</v>
      </c>
      <c r="Q71" s="151">
        <v>0</v>
      </c>
      <c r="R71" s="264" t="str">
        <f>IF(SUM(D3_Mengen[[#This Row],[Stromkreis AC km (Stromkreis)]:[Konverter DC Anzahl]])&gt;0,"ja","nein")</f>
        <v>nein</v>
      </c>
      <c r="S71" s="296"/>
    </row>
    <row r="72" spans="1:19" ht="14.85" customHeight="1" x14ac:dyDescent="0.2">
      <c r="A72" s="263"/>
      <c r="B72" s="108"/>
      <c r="C72" s="108"/>
      <c r="D72" s="108"/>
      <c r="E72" s="108"/>
      <c r="F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 s="151">
        <v>0</v>
      </c>
      <c r="H72" s="151">
        <v>0</v>
      </c>
      <c r="I72" s="151">
        <v>0</v>
      </c>
      <c r="J72" s="151">
        <v>0</v>
      </c>
      <c r="K72" s="151">
        <v>0</v>
      </c>
      <c r="L72" s="151">
        <v>0</v>
      </c>
      <c r="M72" s="151">
        <v>0</v>
      </c>
      <c r="N72" s="151">
        <v>0</v>
      </c>
      <c r="O72" s="151">
        <v>0</v>
      </c>
      <c r="P72" s="151">
        <v>0</v>
      </c>
      <c r="Q72" s="151">
        <v>0</v>
      </c>
      <c r="R72" s="264" t="str">
        <f>IF(SUM(D3_Mengen[[#This Row],[Stromkreis AC km (Stromkreis)]:[Konverter DC Anzahl]])&gt;0,"ja","nein")</f>
        <v>nein</v>
      </c>
      <c r="S72" s="296"/>
    </row>
    <row r="73" spans="1:19" ht="14.85" customHeight="1" x14ac:dyDescent="0.2">
      <c r="A73" s="263"/>
      <c r="B73" s="108"/>
      <c r="C73" s="108"/>
      <c r="D73" s="108"/>
      <c r="E73" s="108"/>
      <c r="F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 s="151">
        <v>0</v>
      </c>
      <c r="H73" s="151">
        <v>0</v>
      </c>
      <c r="I73" s="151">
        <v>0</v>
      </c>
      <c r="J73" s="151">
        <v>0</v>
      </c>
      <c r="K73" s="151">
        <v>0</v>
      </c>
      <c r="L73" s="151">
        <v>0</v>
      </c>
      <c r="M73" s="151">
        <v>0</v>
      </c>
      <c r="N73" s="151">
        <v>0</v>
      </c>
      <c r="O73" s="151">
        <v>0</v>
      </c>
      <c r="P73" s="151">
        <v>0</v>
      </c>
      <c r="Q73" s="151">
        <v>0</v>
      </c>
      <c r="R73" s="264" t="str">
        <f>IF(SUM(D3_Mengen[[#This Row],[Stromkreis AC km (Stromkreis)]:[Konverter DC Anzahl]])&gt;0,"ja","nein")</f>
        <v>nein</v>
      </c>
      <c r="S73" s="296"/>
    </row>
    <row r="74" spans="1:19" ht="14.85" customHeight="1" x14ac:dyDescent="0.2">
      <c r="A74" s="263"/>
      <c r="B74" s="108"/>
      <c r="C74" s="108"/>
      <c r="D74" s="108"/>
      <c r="E74" s="108"/>
      <c r="F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 s="151">
        <v>0</v>
      </c>
      <c r="H74" s="151">
        <v>0</v>
      </c>
      <c r="I74" s="151">
        <v>0</v>
      </c>
      <c r="J74" s="151">
        <v>0</v>
      </c>
      <c r="K74" s="151">
        <v>0</v>
      </c>
      <c r="L74" s="151">
        <v>0</v>
      </c>
      <c r="M74" s="151">
        <v>0</v>
      </c>
      <c r="N74" s="151">
        <v>0</v>
      </c>
      <c r="O74" s="151">
        <v>0</v>
      </c>
      <c r="P74" s="151">
        <v>0</v>
      </c>
      <c r="Q74" s="151">
        <v>0</v>
      </c>
      <c r="R74" s="264" t="str">
        <f>IF(SUM(D3_Mengen[[#This Row],[Stromkreis AC km (Stromkreis)]:[Konverter DC Anzahl]])&gt;0,"ja","nein")</f>
        <v>nein</v>
      </c>
      <c r="S74" s="296"/>
    </row>
    <row r="75" spans="1:19" ht="14.85" customHeight="1" x14ac:dyDescent="0.2">
      <c r="A75" s="263"/>
      <c r="B75" s="108"/>
      <c r="C75" s="108"/>
      <c r="D75" s="108"/>
      <c r="E75" s="108"/>
      <c r="F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 s="151">
        <v>0</v>
      </c>
      <c r="H75" s="151">
        <v>0</v>
      </c>
      <c r="I75" s="151">
        <v>0</v>
      </c>
      <c r="J75" s="151">
        <v>0</v>
      </c>
      <c r="K75" s="151">
        <v>0</v>
      </c>
      <c r="L75" s="151">
        <v>0</v>
      </c>
      <c r="M75" s="151">
        <v>0</v>
      </c>
      <c r="N75" s="151">
        <v>0</v>
      </c>
      <c r="O75" s="151">
        <v>0</v>
      </c>
      <c r="P75" s="151">
        <v>0</v>
      </c>
      <c r="Q75" s="151">
        <v>0</v>
      </c>
      <c r="R75" s="264" t="str">
        <f>IF(SUM(D3_Mengen[[#This Row],[Stromkreis AC km (Stromkreis)]:[Konverter DC Anzahl]])&gt;0,"ja","nein")</f>
        <v>nein</v>
      </c>
      <c r="S75" s="296"/>
    </row>
    <row r="76" spans="1:19" ht="14.85" customHeight="1" x14ac:dyDescent="0.2">
      <c r="A76" s="263"/>
      <c r="B76" s="108"/>
      <c r="C76" s="108"/>
      <c r="D76" s="108"/>
      <c r="E76" s="108"/>
      <c r="F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 s="151">
        <v>0</v>
      </c>
      <c r="H76" s="151">
        <v>0</v>
      </c>
      <c r="I76" s="151">
        <v>0</v>
      </c>
      <c r="J76" s="151">
        <v>0</v>
      </c>
      <c r="K76" s="151">
        <v>0</v>
      </c>
      <c r="L76" s="151">
        <v>0</v>
      </c>
      <c r="M76" s="151">
        <v>0</v>
      </c>
      <c r="N76" s="151">
        <v>0</v>
      </c>
      <c r="O76" s="151">
        <v>0</v>
      </c>
      <c r="P76" s="151">
        <v>0</v>
      </c>
      <c r="Q76" s="151">
        <v>0</v>
      </c>
      <c r="R76" s="264" t="str">
        <f>IF(SUM(D3_Mengen[[#This Row],[Stromkreis AC km (Stromkreis)]:[Konverter DC Anzahl]])&gt;0,"ja","nein")</f>
        <v>nein</v>
      </c>
      <c r="S76" s="296"/>
    </row>
    <row r="77" spans="1:19" ht="14.85" customHeight="1" x14ac:dyDescent="0.2">
      <c r="A77" s="263"/>
      <c r="B77" s="108"/>
      <c r="C77" s="108"/>
      <c r="D77" s="108"/>
      <c r="E77" s="108"/>
      <c r="F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 s="151">
        <v>0</v>
      </c>
      <c r="H77" s="151">
        <v>0</v>
      </c>
      <c r="I77" s="151">
        <v>0</v>
      </c>
      <c r="J77" s="151">
        <v>0</v>
      </c>
      <c r="K77" s="151">
        <v>0</v>
      </c>
      <c r="L77" s="151">
        <v>0</v>
      </c>
      <c r="M77" s="151">
        <v>0</v>
      </c>
      <c r="N77" s="151">
        <v>0</v>
      </c>
      <c r="O77" s="151">
        <v>0</v>
      </c>
      <c r="P77" s="151">
        <v>0</v>
      </c>
      <c r="Q77" s="151">
        <v>0</v>
      </c>
      <c r="R77" s="264" t="str">
        <f>IF(SUM(D3_Mengen[[#This Row],[Stromkreis AC km (Stromkreis)]:[Konverter DC Anzahl]])&gt;0,"ja","nein")</f>
        <v>nein</v>
      </c>
      <c r="S77" s="296"/>
    </row>
    <row r="78" spans="1:19" ht="14.85" customHeight="1" x14ac:dyDescent="0.2">
      <c r="A78" s="263"/>
      <c r="B78" s="108"/>
      <c r="C78" s="108"/>
      <c r="D78" s="108"/>
      <c r="E78" s="108"/>
      <c r="F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 s="151">
        <v>0</v>
      </c>
      <c r="H78" s="151">
        <v>0</v>
      </c>
      <c r="I78" s="151">
        <v>0</v>
      </c>
      <c r="J78" s="151">
        <v>0</v>
      </c>
      <c r="K78" s="151">
        <v>0</v>
      </c>
      <c r="L78" s="151">
        <v>0</v>
      </c>
      <c r="M78" s="151">
        <v>0</v>
      </c>
      <c r="N78" s="151">
        <v>0</v>
      </c>
      <c r="O78" s="151">
        <v>0</v>
      </c>
      <c r="P78" s="151">
        <v>0</v>
      </c>
      <c r="Q78" s="151">
        <v>0</v>
      </c>
      <c r="R78" s="264" t="str">
        <f>IF(SUM(D3_Mengen[[#This Row],[Stromkreis AC km (Stromkreis)]:[Konverter DC Anzahl]])&gt;0,"ja","nein")</f>
        <v>nein</v>
      </c>
      <c r="S78" s="296"/>
    </row>
    <row r="79" spans="1:19" ht="14.85" customHeight="1" x14ac:dyDescent="0.2">
      <c r="A79" s="263"/>
      <c r="B79" s="108"/>
      <c r="C79" s="108"/>
      <c r="D79" s="108"/>
      <c r="E79" s="108"/>
      <c r="F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 s="151">
        <v>0</v>
      </c>
      <c r="H79" s="151">
        <v>0</v>
      </c>
      <c r="I79" s="151">
        <v>0</v>
      </c>
      <c r="J79" s="151">
        <v>0</v>
      </c>
      <c r="K79" s="151">
        <v>0</v>
      </c>
      <c r="L79" s="151">
        <v>0</v>
      </c>
      <c r="M79" s="151">
        <v>0</v>
      </c>
      <c r="N79" s="151">
        <v>0</v>
      </c>
      <c r="O79" s="151">
        <v>0</v>
      </c>
      <c r="P79" s="151">
        <v>0</v>
      </c>
      <c r="Q79" s="151">
        <v>0</v>
      </c>
      <c r="R79" s="264" t="str">
        <f>IF(SUM(D3_Mengen[[#This Row],[Stromkreis AC km (Stromkreis)]:[Konverter DC Anzahl]])&gt;0,"ja","nein")</f>
        <v>nein</v>
      </c>
      <c r="S79" s="296"/>
    </row>
    <row r="80" spans="1:19" ht="14.85" customHeight="1" x14ac:dyDescent="0.2">
      <c r="A80" s="263"/>
      <c r="B80" s="108"/>
      <c r="C80" s="108"/>
      <c r="D80" s="108"/>
      <c r="E80" s="108"/>
      <c r="F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 s="151">
        <v>0</v>
      </c>
      <c r="H80" s="151">
        <v>0</v>
      </c>
      <c r="I80" s="151">
        <v>0</v>
      </c>
      <c r="J80" s="151">
        <v>0</v>
      </c>
      <c r="K80" s="151">
        <v>0</v>
      </c>
      <c r="L80" s="151">
        <v>0</v>
      </c>
      <c r="M80" s="151">
        <v>0</v>
      </c>
      <c r="N80" s="151">
        <v>0</v>
      </c>
      <c r="O80" s="151">
        <v>0</v>
      </c>
      <c r="P80" s="151">
        <v>0</v>
      </c>
      <c r="Q80" s="151">
        <v>0</v>
      </c>
      <c r="R80" s="264" t="str">
        <f>IF(SUM(D3_Mengen[[#This Row],[Stromkreis AC km (Stromkreis)]:[Konverter DC Anzahl]])&gt;0,"ja","nein")</f>
        <v>nein</v>
      </c>
      <c r="S80" s="296"/>
    </row>
    <row r="81" spans="1:19" ht="14.85" customHeight="1" x14ac:dyDescent="0.2">
      <c r="A81" s="263"/>
      <c r="B81" s="108"/>
      <c r="C81" s="108"/>
      <c r="D81" s="108"/>
      <c r="E81" s="108"/>
      <c r="F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 s="151">
        <v>0</v>
      </c>
      <c r="H81" s="151">
        <v>0</v>
      </c>
      <c r="I81" s="151">
        <v>0</v>
      </c>
      <c r="J81" s="151">
        <v>0</v>
      </c>
      <c r="K81" s="151">
        <v>0</v>
      </c>
      <c r="L81" s="151">
        <v>0</v>
      </c>
      <c r="M81" s="151">
        <v>0</v>
      </c>
      <c r="N81" s="151">
        <v>0</v>
      </c>
      <c r="O81" s="151">
        <v>0</v>
      </c>
      <c r="P81" s="151">
        <v>0</v>
      </c>
      <c r="Q81" s="151">
        <v>0</v>
      </c>
      <c r="R81" s="264" t="str">
        <f>IF(SUM(D3_Mengen[[#This Row],[Stromkreis AC km (Stromkreis)]:[Konverter DC Anzahl]])&gt;0,"ja","nein")</f>
        <v>nein</v>
      </c>
      <c r="S81" s="296"/>
    </row>
    <row r="82" spans="1:19" ht="14.85" customHeight="1" x14ac:dyDescent="0.2">
      <c r="A82" s="263"/>
      <c r="B82" s="108"/>
      <c r="C82" s="108"/>
      <c r="D82" s="108"/>
      <c r="E82" s="108"/>
      <c r="F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 s="151">
        <v>0</v>
      </c>
      <c r="H82" s="151">
        <v>0</v>
      </c>
      <c r="I82" s="151">
        <v>0</v>
      </c>
      <c r="J82" s="151">
        <v>0</v>
      </c>
      <c r="K82" s="151">
        <v>0</v>
      </c>
      <c r="L82" s="151">
        <v>0</v>
      </c>
      <c r="M82" s="151">
        <v>0</v>
      </c>
      <c r="N82" s="151">
        <v>0</v>
      </c>
      <c r="O82" s="151">
        <v>0</v>
      </c>
      <c r="P82" s="151">
        <v>0</v>
      </c>
      <c r="Q82" s="151">
        <v>0</v>
      </c>
      <c r="R82" s="264" t="str">
        <f>IF(SUM(D3_Mengen[[#This Row],[Stromkreis AC km (Stromkreis)]:[Konverter DC Anzahl]])&gt;0,"ja","nein")</f>
        <v>nein</v>
      </c>
      <c r="S82" s="296"/>
    </row>
    <row r="83" spans="1:19" ht="14.85" customHeight="1" x14ac:dyDescent="0.2">
      <c r="A83" s="263"/>
      <c r="B83" s="108"/>
      <c r="C83" s="108"/>
      <c r="D83" s="108"/>
      <c r="E83" s="108"/>
      <c r="F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 s="151">
        <v>0</v>
      </c>
      <c r="H83" s="151">
        <v>0</v>
      </c>
      <c r="I83" s="151">
        <v>0</v>
      </c>
      <c r="J83" s="151">
        <v>0</v>
      </c>
      <c r="K83" s="151">
        <v>0</v>
      </c>
      <c r="L83" s="151">
        <v>0</v>
      </c>
      <c r="M83" s="151">
        <v>0</v>
      </c>
      <c r="N83" s="151">
        <v>0</v>
      </c>
      <c r="O83" s="151">
        <v>0</v>
      </c>
      <c r="P83" s="151">
        <v>0</v>
      </c>
      <c r="Q83" s="151">
        <v>0</v>
      </c>
      <c r="R83" s="264" t="str">
        <f>IF(SUM(D3_Mengen[[#This Row],[Stromkreis AC km (Stromkreis)]:[Konverter DC Anzahl]])&gt;0,"ja","nein")</f>
        <v>nein</v>
      </c>
      <c r="S83" s="296"/>
    </row>
    <row r="84" spans="1:19" ht="14.85" customHeight="1" x14ac:dyDescent="0.2">
      <c r="A84" s="263"/>
      <c r="B84" s="108"/>
      <c r="C84" s="108"/>
      <c r="D84" s="108"/>
      <c r="E84" s="108"/>
      <c r="F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 s="151">
        <v>0</v>
      </c>
      <c r="H84" s="151">
        <v>0</v>
      </c>
      <c r="I84" s="151">
        <v>0</v>
      </c>
      <c r="J84" s="151">
        <v>0</v>
      </c>
      <c r="K84" s="151">
        <v>0</v>
      </c>
      <c r="L84" s="151">
        <v>0</v>
      </c>
      <c r="M84" s="151">
        <v>0</v>
      </c>
      <c r="N84" s="151">
        <v>0</v>
      </c>
      <c r="O84" s="151">
        <v>0</v>
      </c>
      <c r="P84" s="151">
        <v>0</v>
      </c>
      <c r="Q84" s="151">
        <v>0</v>
      </c>
      <c r="R84" s="264" t="str">
        <f>IF(SUM(D3_Mengen[[#This Row],[Stromkreis AC km (Stromkreis)]:[Konverter DC Anzahl]])&gt;0,"ja","nein")</f>
        <v>nein</v>
      </c>
      <c r="S84" s="296"/>
    </row>
    <row r="85" spans="1:19" ht="14.85" customHeight="1" x14ac:dyDescent="0.2">
      <c r="A85" s="263"/>
      <c r="B85" s="108"/>
      <c r="C85" s="108"/>
      <c r="D85" s="108"/>
      <c r="E85" s="108"/>
      <c r="F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 s="151">
        <v>0</v>
      </c>
      <c r="H85" s="151">
        <v>0</v>
      </c>
      <c r="I85" s="151">
        <v>0</v>
      </c>
      <c r="J85" s="151">
        <v>0</v>
      </c>
      <c r="K85" s="151">
        <v>0</v>
      </c>
      <c r="L85" s="151">
        <v>0</v>
      </c>
      <c r="M85" s="151">
        <v>0</v>
      </c>
      <c r="N85" s="151">
        <v>0</v>
      </c>
      <c r="O85" s="151">
        <v>0</v>
      </c>
      <c r="P85" s="151">
        <v>0</v>
      </c>
      <c r="Q85" s="151">
        <v>0</v>
      </c>
      <c r="R85" s="264" t="str">
        <f>IF(SUM(D3_Mengen[[#This Row],[Stromkreis AC km (Stromkreis)]:[Konverter DC Anzahl]])&gt;0,"ja","nein")</f>
        <v>nein</v>
      </c>
      <c r="S85" s="296"/>
    </row>
    <row r="86" spans="1:19" ht="14.85" customHeight="1" x14ac:dyDescent="0.2">
      <c r="A86" s="263"/>
      <c r="B86" s="108"/>
      <c r="C86" s="108"/>
      <c r="D86" s="108"/>
      <c r="E86" s="108"/>
      <c r="F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 s="151">
        <v>0</v>
      </c>
      <c r="H86" s="151">
        <v>0</v>
      </c>
      <c r="I86" s="151">
        <v>0</v>
      </c>
      <c r="J86" s="151">
        <v>0</v>
      </c>
      <c r="K86" s="151">
        <v>0</v>
      </c>
      <c r="L86" s="151">
        <v>0</v>
      </c>
      <c r="M86" s="151">
        <v>0</v>
      </c>
      <c r="N86" s="151">
        <v>0</v>
      </c>
      <c r="O86" s="151">
        <v>0</v>
      </c>
      <c r="P86" s="151">
        <v>0</v>
      </c>
      <c r="Q86" s="151">
        <v>0</v>
      </c>
      <c r="R86" s="264" t="str">
        <f>IF(SUM(D3_Mengen[[#This Row],[Stromkreis AC km (Stromkreis)]:[Konverter DC Anzahl]])&gt;0,"ja","nein")</f>
        <v>nein</v>
      </c>
      <c r="S86" s="296"/>
    </row>
    <row r="87" spans="1:19" ht="14.85" customHeight="1" x14ac:dyDescent="0.2">
      <c r="A87" s="263"/>
      <c r="B87" s="108"/>
      <c r="C87" s="108"/>
      <c r="D87" s="108"/>
      <c r="E87" s="108"/>
      <c r="F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 s="151">
        <v>0</v>
      </c>
      <c r="H87" s="151">
        <v>0</v>
      </c>
      <c r="I87" s="151">
        <v>0</v>
      </c>
      <c r="J87" s="151">
        <v>0</v>
      </c>
      <c r="K87" s="151">
        <v>0</v>
      </c>
      <c r="L87" s="151">
        <v>0</v>
      </c>
      <c r="M87" s="151">
        <v>0</v>
      </c>
      <c r="N87" s="151">
        <v>0</v>
      </c>
      <c r="O87" s="151">
        <v>0</v>
      </c>
      <c r="P87" s="151">
        <v>0</v>
      </c>
      <c r="Q87" s="151">
        <v>0</v>
      </c>
      <c r="R87" s="264" t="str">
        <f>IF(SUM(D3_Mengen[[#This Row],[Stromkreis AC km (Stromkreis)]:[Konverter DC Anzahl]])&gt;0,"ja","nein")</f>
        <v>nein</v>
      </c>
      <c r="S87" s="296"/>
    </row>
    <row r="88" spans="1:19" ht="14.85" customHeight="1" x14ac:dyDescent="0.2">
      <c r="A88" s="263"/>
      <c r="B88" s="108"/>
      <c r="C88" s="108"/>
      <c r="D88" s="108"/>
      <c r="E88" s="108"/>
      <c r="F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 s="151">
        <v>0</v>
      </c>
      <c r="H88" s="151">
        <v>0</v>
      </c>
      <c r="I88" s="151">
        <v>0</v>
      </c>
      <c r="J88" s="151">
        <v>0</v>
      </c>
      <c r="K88" s="151">
        <v>0</v>
      </c>
      <c r="L88" s="151">
        <v>0</v>
      </c>
      <c r="M88" s="151">
        <v>0</v>
      </c>
      <c r="N88" s="151">
        <v>0</v>
      </c>
      <c r="O88" s="151">
        <v>0</v>
      </c>
      <c r="P88" s="151">
        <v>0</v>
      </c>
      <c r="Q88" s="151">
        <v>0</v>
      </c>
      <c r="R88" s="264" t="str">
        <f>IF(SUM(D3_Mengen[[#This Row],[Stromkreis AC km (Stromkreis)]:[Konverter DC Anzahl]])&gt;0,"ja","nein")</f>
        <v>nein</v>
      </c>
      <c r="S88" s="296"/>
    </row>
    <row r="89" spans="1:19" ht="14.85" customHeight="1" x14ac:dyDescent="0.2">
      <c r="A89" s="263"/>
      <c r="B89" s="108"/>
      <c r="C89" s="108"/>
      <c r="D89" s="108"/>
      <c r="E89" s="108"/>
      <c r="F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 s="151">
        <v>0</v>
      </c>
      <c r="H89" s="151">
        <v>0</v>
      </c>
      <c r="I89" s="151">
        <v>0</v>
      </c>
      <c r="J89" s="151">
        <v>0</v>
      </c>
      <c r="K89" s="151">
        <v>0</v>
      </c>
      <c r="L89" s="151">
        <v>0</v>
      </c>
      <c r="M89" s="151">
        <v>0</v>
      </c>
      <c r="N89" s="151">
        <v>0</v>
      </c>
      <c r="O89" s="151">
        <v>0</v>
      </c>
      <c r="P89" s="151">
        <v>0</v>
      </c>
      <c r="Q89" s="151">
        <v>0</v>
      </c>
      <c r="R89" s="264" t="str">
        <f>IF(SUM(D3_Mengen[[#This Row],[Stromkreis AC km (Stromkreis)]:[Konverter DC Anzahl]])&gt;0,"ja","nein")</f>
        <v>nein</v>
      </c>
      <c r="S89" s="296"/>
    </row>
    <row r="90" spans="1:19" ht="14.85" customHeight="1" x14ac:dyDescent="0.2">
      <c r="A90" s="263"/>
      <c r="B90" s="108"/>
      <c r="C90" s="108"/>
      <c r="D90" s="108"/>
      <c r="E90" s="108"/>
      <c r="F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 s="151">
        <v>0</v>
      </c>
      <c r="H90" s="151">
        <v>0</v>
      </c>
      <c r="I90" s="151">
        <v>0</v>
      </c>
      <c r="J90" s="151">
        <v>0</v>
      </c>
      <c r="K90" s="151">
        <v>0</v>
      </c>
      <c r="L90" s="151">
        <v>0</v>
      </c>
      <c r="M90" s="151">
        <v>0</v>
      </c>
      <c r="N90" s="151">
        <v>0</v>
      </c>
      <c r="O90" s="151">
        <v>0</v>
      </c>
      <c r="P90" s="151">
        <v>0</v>
      </c>
      <c r="Q90" s="151">
        <v>0</v>
      </c>
      <c r="R90" s="264" t="str">
        <f>IF(SUM(D3_Mengen[[#This Row],[Stromkreis AC km (Stromkreis)]:[Konverter DC Anzahl]])&gt;0,"ja","nein")</f>
        <v>nein</v>
      </c>
      <c r="S90" s="296"/>
    </row>
    <row r="91" spans="1:19" ht="14.85" customHeight="1" x14ac:dyDescent="0.2">
      <c r="A91" s="263"/>
      <c r="B91" s="108"/>
      <c r="C91" s="108"/>
      <c r="D91" s="108"/>
      <c r="E91" s="108"/>
      <c r="F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1" s="151">
        <v>0</v>
      </c>
      <c r="H91" s="151">
        <v>0</v>
      </c>
      <c r="I91" s="151">
        <v>0</v>
      </c>
      <c r="J91" s="151">
        <v>0</v>
      </c>
      <c r="K91" s="151">
        <v>0</v>
      </c>
      <c r="L91" s="151">
        <v>0</v>
      </c>
      <c r="M91" s="151">
        <v>0</v>
      </c>
      <c r="N91" s="151">
        <v>0</v>
      </c>
      <c r="O91" s="151">
        <v>0</v>
      </c>
      <c r="P91" s="151">
        <v>0</v>
      </c>
      <c r="Q91" s="151">
        <v>0</v>
      </c>
      <c r="R91" s="264" t="str">
        <f>IF(SUM(D3_Mengen[[#This Row],[Stromkreis AC km (Stromkreis)]:[Konverter DC Anzahl]])&gt;0,"ja","nein")</f>
        <v>nein</v>
      </c>
      <c r="S91" s="296"/>
    </row>
    <row r="92" spans="1:19" ht="14.85" customHeight="1" x14ac:dyDescent="0.2">
      <c r="A92" s="263"/>
      <c r="B92" s="108"/>
      <c r="C92" s="108"/>
      <c r="D92" s="108"/>
      <c r="E92" s="108"/>
      <c r="F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2" s="151">
        <v>0</v>
      </c>
      <c r="H92" s="151">
        <v>0</v>
      </c>
      <c r="I92" s="151">
        <v>0</v>
      </c>
      <c r="J92" s="151">
        <v>0</v>
      </c>
      <c r="K92" s="151">
        <v>0</v>
      </c>
      <c r="L92" s="151">
        <v>0</v>
      </c>
      <c r="M92" s="151">
        <v>0</v>
      </c>
      <c r="N92" s="151">
        <v>0</v>
      </c>
      <c r="O92" s="151">
        <v>0</v>
      </c>
      <c r="P92" s="151">
        <v>0</v>
      </c>
      <c r="Q92" s="151">
        <v>0</v>
      </c>
      <c r="R92" s="264" t="str">
        <f>IF(SUM(D3_Mengen[[#This Row],[Stromkreis AC km (Stromkreis)]:[Konverter DC Anzahl]])&gt;0,"ja","nein")</f>
        <v>nein</v>
      </c>
      <c r="S92" s="296"/>
    </row>
    <row r="93" spans="1:19" ht="14.85" customHeight="1" x14ac:dyDescent="0.2">
      <c r="A93" s="263"/>
      <c r="B93" s="108"/>
      <c r="C93" s="108"/>
      <c r="D93" s="108"/>
      <c r="E93" s="108"/>
      <c r="F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3" s="151">
        <v>0</v>
      </c>
      <c r="H93" s="151">
        <v>0</v>
      </c>
      <c r="I93" s="151">
        <v>0</v>
      </c>
      <c r="J93" s="151">
        <v>0</v>
      </c>
      <c r="K93" s="151">
        <v>0</v>
      </c>
      <c r="L93" s="151">
        <v>0</v>
      </c>
      <c r="M93" s="151">
        <v>0</v>
      </c>
      <c r="N93" s="151">
        <v>0</v>
      </c>
      <c r="O93" s="151">
        <v>0</v>
      </c>
      <c r="P93" s="151">
        <v>0</v>
      </c>
      <c r="Q93" s="151">
        <v>0</v>
      </c>
      <c r="R93" s="264" t="str">
        <f>IF(SUM(D3_Mengen[[#This Row],[Stromkreis AC km (Stromkreis)]:[Konverter DC Anzahl]])&gt;0,"ja","nein")</f>
        <v>nein</v>
      </c>
      <c r="S93" s="296"/>
    </row>
    <row r="94" spans="1:19" ht="14.85" customHeight="1" x14ac:dyDescent="0.2">
      <c r="A94" s="263"/>
      <c r="B94" s="108"/>
      <c r="C94" s="108"/>
      <c r="D94" s="108"/>
      <c r="E94" s="108"/>
      <c r="F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4" s="151">
        <v>0</v>
      </c>
      <c r="H94" s="151">
        <v>0</v>
      </c>
      <c r="I94" s="151">
        <v>0</v>
      </c>
      <c r="J94" s="151">
        <v>0</v>
      </c>
      <c r="K94" s="151">
        <v>0</v>
      </c>
      <c r="L94" s="151">
        <v>0</v>
      </c>
      <c r="M94" s="151">
        <v>0</v>
      </c>
      <c r="N94" s="151">
        <v>0</v>
      </c>
      <c r="O94" s="151">
        <v>0</v>
      </c>
      <c r="P94" s="151">
        <v>0</v>
      </c>
      <c r="Q94" s="151">
        <v>0</v>
      </c>
      <c r="R94" s="264" t="str">
        <f>IF(SUM(D3_Mengen[[#This Row],[Stromkreis AC km (Stromkreis)]:[Konverter DC Anzahl]])&gt;0,"ja","nein")</f>
        <v>nein</v>
      </c>
      <c r="S94" s="296"/>
    </row>
    <row r="95" spans="1:19" ht="14.85" customHeight="1" x14ac:dyDescent="0.2">
      <c r="A95" s="263"/>
      <c r="B95" s="108"/>
      <c r="C95" s="108"/>
      <c r="D95" s="108"/>
      <c r="E95" s="108"/>
      <c r="F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5" s="151">
        <v>0</v>
      </c>
      <c r="H95" s="151">
        <v>0</v>
      </c>
      <c r="I95" s="151">
        <v>0</v>
      </c>
      <c r="J95" s="151">
        <v>0</v>
      </c>
      <c r="K95" s="151">
        <v>0</v>
      </c>
      <c r="L95" s="151">
        <v>0</v>
      </c>
      <c r="M95" s="151">
        <v>0</v>
      </c>
      <c r="N95" s="151">
        <v>0</v>
      </c>
      <c r="O95" s="151">
        <v>0</v>
      </c>
      <c r="P95" s="151">
        <v>0</v>
      </c>
      <c r="Q95" s="151">
        <v>0</v>
      </c>
      <c r="R95" s="264" t="str">
        <f>IF(SUM(D3_Mengen[[#This Row],[Stromkreis AC km (Stromkreis)]:[Konverter DC Anzahl]])&gt;0,"ja","nein")</f>
        <v>nein</v>
      </c>
      <c r="S95" s="296"/>
    </row>
    <row r="96" spans="1:19" ht="14.85" customHeight="1" x14ac:dyDescent="0.2">
      <c r="A96" s="263"/>
      <c r="B96" s="108"/>
      <c r="C96" s="108"/>
      <c r="D96" s="108"/>
      <c r="E96" s="108"/>
      <c r="F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6" s="151">
        <v>0</v>
      </c>
      <c r="H96" s="151">
        <v>0</v>
      </c>
      <c r="I96" s="151">
        <v>0</v>
      </c>
      <c r="J96" s="151">
        <v>0</v>
      </c>
      <c r="K96" s="151">
        <v>0</v>
      </c>
      <c r="L96" s="151">
        <v>0</v>
      </c>
      <c r="M96" s="151">
        <v>0</v>
      </c>
      <c r="N96" s="151">
        <v>0</v>
      </c>
      <c r="O96" s="151">
        <v>0</v>
      </c>
      <c r="P96" s="151">
        <v>0</v>
      </c>
      <c r="Q96" s="151">
        <v>0</v>
      </c>
      <c r="R96" s="264" t="str">
        <f>IF(SUM(D3_Mengen[[#This Row],[Stromkreis AC km (Stromkreis)]:[Konverter DC Anzahl]])&gt;0,"ja","nein")</f>
        <v>nein</v>
      </c>
      <c r="S96" s="296"/>
    </row>
    <row r="97" spans="1:19" ht="14.85" customHeight="1" x14ac:dyDescent="0.2">
      <c r="A97" s="263"/>
      <c r="B97" s="108"/>
      <c r="C97" s="108"/>
      <c r="D97" s="108"/>
      <c r="E97" s="108"/>
      <c r="F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7" s="151">
        <v>0</v>
      </c>
      <c r="H97" s="151">
        <v>0</v>
      </c>
      <c r="I97" s="151">
        <v>0</v>
      </c>
      <c r="J97" s="151">
        <v>0</v>
      </c>
      <c r="K97" s="151">
        <v>0</v>
      </c>
      <c r="L97" s="151">
        <v>0</v>
      </c>
      <c r="M97" s="151">
        <v>0</v>
      </c>
      <c r="N97" s="151">
        <v>0</v>
      </c>
      <c r="O97" s="151">
        <v>0</v>
      </c>
      <c r="P97" s="151">
        <v>0</v>
      </c>
      <c r="Q97" s="151">
        <v>0</v>
      </c>
      <c r="R97" s="264" t="str">
        <f>IF(SUM(D3_Mengen[[#This Row],[Stromkreis AC km (Stromkreis)]:[Konverter DC Anzahl]])&gt;0,"ja","nein")</f>
        <v>nein</v>
      </c>
      <c r="S97" s="296"/>
    </row>
    <row r="98" spans="1:19" ht="14.85" customHeight="1" x14ac:dyDescent="0.2">
      <c r="A98" s="263"/>
      <c r="B98" s="108"/>
      <c r="C98" s="108"/>
      <c r="D98" s="108"/>
      <c r="E98" s="108"/>
      <c r="F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8" s="151">
        <v>0</v>
      </c>
      <c r="H98" s="151">
        <v>0</v>
      </c>
      <c r="I98" s="151">
        <v>0</v>
      </c>
      <c r="J98" s="151">
        <v>0</v>
      </c>
      <c r="K98" s="151">
        <v>0</v>
      </c>
      <c r="L98" s="151">
        <v>0</v>
      </c>
      <c r="M98" s="151">
        <v>0</v>
      </c>
      <c r="N98" s="151">
        <v>0</v>
      </c>
      <c r="O98" s="151">
        <v>0</v>
      </c>
      <c r="P98" s="151">
        <v>0</v>
      </c>
      <c r="Q98" s="151">
        <v>0</v>
      </c>
      <c r="R98" s="264" t="str">
        <f>IF(SUM(D3_Mengen[[#This Row],[Stromkreis AC km (Stromkreis)]:[Konverter DC Anzahl]])&gt;0,"ja","nein")</f>
        <v>nein</v>
      </c>
      <c r="S98" s="296"/>
    </row>
    <row r="99" spans="1:19" ht="14.85" customHeight="1" x14ac:dyDescent="0.2">
      <c r="A99" s="263"/>
      <c r="B99" s="108"/>
      <c r="C99" s="108"/>
      <c r="D99" s="108"/>
      <c r="E99" s="108"/>
      <c r="F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9" s="151">
        <v>0</v>
      </c>
      <c r="H99" s="151">
        <v>0</v>
      </c>
      <c r="I99" s="151">
        <v>0</v>
      </c>
      <c r="J99" s="151">
        <v>0</v>
      </c>
      <c r="K99" s="151">
        <v>0</v>
      </c>
      <c r="L99" s="151">
        <v>0</v>
      </c>
      <c r="M99" s="151">
        <v>0</v>
      </c>
      <c r="N99" s="151">
        <v>0</v>
      </c>
      <c r="O99" s="151">
        <v>0</v>
      </c>
      <c r="P99" s="151">
        <v>0</v>
      </c>
      <c r="Q99" s="151">
        <v>0</v>
      </c>
      <c r="R99" s="264" t="str">
        <f>IF(SUM(D3_Mengen[[#This Row],[Stromkreis AC km (Stromkreis)]:[Konverter DC Anzahl]])&gt;0,"ja","nein")</f>
        <v>nein</v>
      </c>
      <c r="S99" s="296"/>
    </row>
    <row r="100" spans="1:19" ht="14.85" customHeight="1" x14ac:dyDescent="0.2">
      <c r="A100" s="263"/>
      <c r="B100" s="108"/>
      <c r="C100" s="108"/>
      <c r="D100" s="108"/>
      <c r="E100" s="108"/>
      <c r="F1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0" s="151">
        <v>0</v>
      </c>
      <c r="H100" s="151">
        <v>0</v>
      </c>
      <c r="I100" s="151">
        <v>0</v>
      </c>
      <c r="J100" s="151">
        <v>0</v>
      </c>
      <c r="K100" s="151">
        <v>0</v>
      </c>
      <c r="L100" s="151">
        <v>0</v>
      </c>
      <c r="M100" s="151">
        <v>0</v>
      </c>
      <c r="N100" s="151">
        <v>0</v>
      </c>
      <c r="O100" s="151">
        <v>0</v>
      </c>
      <c r="P100" s="151">
        <v>0</v>
      </c>
      <c r="Q100" s="151">
        <v>0</v>
      </c>
      <c r="R100" s="264" t="str">
        <f>IF(SUM(D3_Mengen[[#This Row],[Stromkreis AC km (Stromkreis)]:[Konverter DC Anzahl]])&gt;0,"ja","nein")</f>
        <v>nein</v>
      </c>
      <c r="S100" s="296"/>
    </row>
    <row r="101" spans="1:19" ht="14.85" customHeight="1" x14ac:dyDescent="0.2">
      <c r="A101" s="263"/>
      <c r="B101" s="108"/>
      <c r="C101" s="108"/>
      <c r="D101" s="108"/>
      <c r="E101" s="108"/>
      <c r="F1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1" s="151">
        <v>0</v>
      </c>
      <c r="H101" s="151">
        <v>0</v>
      </c>
      <c r="I101" s="151">
        <v>0</v>
      </c>
      <c r="J101" s="151">
        <v>0</v>
      </c>
      <c r="K101" s="151">
        <v>0</v>
      </c>
      <c r="L101" s="151">
        <v>0</v>
      </c>
      <c r="M101" s="151">
        <v>0</v>
      </c>
      <c r="N101" s="151">
        <v>0</v>
      </c>
      <c r="O101" s="151">
        <v>0</v>
      </c>
      <c r="P101" s="151">
        <v>0</v>
      </c>
      <c r="Q101" s="151">
        <v>0</v>
      </c>
      <c r="R101" s="264" t="str">
        <f>IF(SUM(D3_Mengen[[#This Row],[Stromkreis AC km (Stromkreis)]:[Konverter DC Anzahl]])&gt;0,"ja","nein")</f>
        <v>nein</v>
      </c>
      <c r="S101" s="296"/>
    </row>
    <row r="102" spans="1:19" ht="14.85" customHeight="1" x14ac:dyDescent="0.2">
      <c r="A102" s="263"/>
      <c r="B102" s="108"/>
      <c r="C102" s="108"/>
      <c r="D102" s="108"/>
      <c r="E102" s="108"/>
      <c r="F1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2" s="151">
        <v>0</v>
      </c>
      <c r="H102" s="151">
        <v>0</v>
      </c>
      <c r="I102" s="151">
        <v>0</v>
      </c>
      <c r="J102" s="151">
        <v>0</v>
      </c>
      <c r="K102" s="151">
        <v>0</v>
      </c>
      <c r="L102" s="151">
        <v>0</v>
      </c>
      <c r="M102" s="151">
        <v>0</v>
      </c>
      <c r="N102" s="151">
        <v>0</v>
      </c>
      <c r="O102" s="151">
        <v>0</v>
      </c>
      <c r="P102" s="151">
        <v>0</v>
      </c>
      <c r="Q102" s="151">
        <v>0</v>
      </c>
      <c r="R102" s="264" t="str">
        <f>IF(SUM(D3_Mengen[[#This Row],[Stromkreis AC km (Stromkreis)]:[Konverter DC Anzahl]])&gt;0,"ja","nein")</f>
        <v>nein</v>
      </c>
      <c r="S102" s="296"/>
    </row>
    <row r="103" spans="1:19" ht="14.85" customHeight="1" x14ac:dyDescent="0.2">
      <c r="A103" s="263"/>
      <c r="B103" s="108"/>
      <c r="C103" s="108"/>
      <c r="D103" s="108"/>
      <c r="E103" s="108"/>
      <c r="F1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3" s="151">
        <v>0</v>
      </c>
      <c r="H103" s="151">
        <v>0</v>
      </c>
      <c r="I103" s="151">
        <v>0</v>
      </c>
      <c r="J103" s="151">
        <v>0</v>
      </c>
      <c r="K103" s="151">
        <v>0</v>
      </c>
      <c r="L103" s="151">
        <v>0</v>
      </c>
      <c r="M103" s="151">
        <v>0</v>
      </c>
      <c r="N103" s="151">
        <v>0</v>
      </c>
      <c r="O103" s="151">
        <v>0</v>
      </c>
      <c r="P103" s="151">
        <v>0</v>
      </c>
      <c r="Q103" s="151">
        <v>0</v>
      </c>
      <c r="R103" s="264" t="str">
        <f>IF(SUM(D3_Mengen[[#This Row],[Stromkreis AC km (Stromkreis)]:[Konverter DC Anzahl]])&gt;0,"ja","nein")</f>
        <v>nein</v>
      </c>
      <c r="S103" s="296"/>
    </row>
    <row r="104" spans="1:19" ht="14.85" customHeight="1" x14ac:dyDescent="0.2">
      <c r="A104" s="263"/>
      <c r="B104" s="108"/>
      <c r="C104" s="108"/>
      <c r="D104" s="108"/>
      <c r="E104" s="108"/>
      <c r="F1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4" s="151">
        <v>0</v>
      </c>
      <c r="H104" s="151">
        <v>0</v>
      </c>
      <c r="I104" s="151">
        <v>0</v>
      </c>
      <c r="J104" s="151">
        <v>0</v>
      </c>
      <c r="K104" s="151">
        <v>0</v>
      </c>
      <c r="L104" s="151">
        <v>0</v>
      </c>
      <c r="M104" s="151">
        <v>0</v>
      </c>
      <c r="N104" s="151">
        <v>0</v>
      </c>
      <c r="O104" s="151">
        <v>0</v>
      </c>
      <c r="P104" s="151">
        <v>0</v>
      </c>
      <c r="Q104" s="151">
        <v>0</v>
      </c>
      <c r="R104" s="264" t="str">
        <f>IF(SUM(D3_Mengen[[#This Row],[Stromkreis AC km (Stromkreis)]:[Konverter DC Anzahl]])&gt;0,"ja","nein")</f>
        <v>nein</v>
      </c>
      <c r="S104" s="296"/>
    </row>
    <row r="105" spans="1:19" ht="14.85" customHeight="1" x14ac:dyDescent="0.2">
      <c r="A105" s="263"/>
      <c r="B105" s="108"/>
      <c r="C105" s="108"/>
      <c r="D105" s="108"/>
      <c r="E105" s="108"/>
      <c r="F1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5" s="151">
        <v>0</v>
      </c>
      <c r="H105" s="151">
        <v>0</v>
      </c>
      <c r="I105" s="151">
        <v>0</v>
      </c>
      <c r="J105" s="151">
        <v>0</v>
      </c>
      <c r="K105" s="151">
        <v>0</v>
      </c>
      <c r="L105" s="151">
        <v>0</v>
      </c>
      <c r="M105" s="151">
        <v>0</v>
      </c>
      <c r="N105" s="151">
        <v>0</v>
      </c>
      <c r="O105" s="151">
        <v>0</v>
      </c>
      <c r="P105" s="151">
        <v>0</v>
      </c>
      <c r="Q105" s="151">
        <v>0</v>
      </c>
      <c r="R105" s="264" t="str">
        <f>IF(SUM(D3_Mengen[[#This Row],[Stromkreis AC km (Stromkreis)]:[Konverter DC Anzahl]])&gt;0,"ja","nein")</f>
        <v>nein</v>
      </c>
      <c r="S105" s="296"/>
    </row>
    <row r="106" spans="1:19" ht="14.85" customHeight="1" x14ac:dyDescent="0.2">
      <c r="A106" s="263"/>
      <c r="B106" s="108"/>
      <c r="C106" s="108"/>
      <c r="D106" s="108"/>
      <c r="E106" s="108"/>
      <c r="F1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6" s="151">
        <v>0</v>
      </c>
      <c r="H106" s="151">
        <v>0</v>
      </c>
      <c r="I106" s="151">
        <v>0</v>
      </c>
      <c r="J106" s="151">
        <v>0</v>
      </c>
      <c r="K106" s="151">
        <v>0</v>
      </c>
      <c r="L106" s="151">
        <v>0</v>
      </c>
      <c r="M106" s="151">
        <v>0</v>
      </c>
      <c r="N106" s="151">
        <v>0</v>
      </c>
      <c r="O106" s="151">
        <v>0</v>
      </c>
      <c r="P106" s="151">
        <v>0</v>
      </c>
      <c r="Q106" s="151">
        <v>0</v>
      </c>
      <c r="R106" s="264" t="str">
        <f>IF(SUM(D3_Mengen[[#This Row],[Stromkreis AC km (Stromkreis)]:[Konverter DC Anzahl]])&gt;0,"ja","nein")</f>
        <v>nein</v>
      </c>
      <c r="S106" s="296"/>
    </row>
    <row r="107" spans="1:19" ht="14.85" customHeight="1" x14ac:dyDescent="0.2">
      <c r="A107" s="263"/>
      <c r="B107" s="108"/>
      <c r="C107" s="108"/>
      <c r="D107" s="108"/>
      <c r="E107" s="108"/>
      <c r="F1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7" s="151">
        <v>0</v>
      </c>
      <c r="H107" s="151">
        <v>0</v>
      </c>
      <c r="I107" s="151">
        <v>0</v>
      </c>
      <c r="J107" s="151">
        <v>0</v>
      </c>
      <c r="K107" s="151">
        <v>0</v>
      </c>
      <c r="L107" s="151">
        <v>0</v>
      </c>
      <c r="M107" s="151">
        <v>0</v>
      </c>
      <c r="N107" s="151">
        <v>0</v>
      </c>
      <c r="O107" s="151">
        <v>0</v>
      </c>
      <c r="P107" s="151">
        <v>0</v>
      </c>
      <c r="Q107" s="151">
        <v>0</v>
      </c>
      <c r="R107" s="264" t="str">
        <f>IF(SUM(D3_Mengen[[#This Row],[Stromkreis AC km (Stromkreis)]:[Konverter DC Anzahl]])&gt;0,"ja","nein")</f>
        <v>nein</v>
      </c>
      <c r="S107" s="296"/>
    </row>
    <row r="108" spans="1:19" ht="14.85" customHeight="1" x14ac:dyDescent="0.2">
      <c r="A108" s="263"/>
      <c r="B108" s="108"/>
      <c r="C108" s="108"/>
      <c r="D108" s="108"/>
      <c r="E108" s="108"/>
      <c r="F1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8" s="151">
        <v>0</v>
      </c>
      <c r="H108" s="151">
        <v>0</v>
      </c>
      <c r="I108" s="151">
        <v>0</v>
      </c>
      <c r="J108" s="151">
        <v>0</v>
      </c>
      <c r="K108" s="151">
        <v>0</v>
      </c>
      <c r="L108" s="151">
        <v>0</v>
      </c>
      <c r="M108" s="151">
        <v>0</v>
      </c>
      <c r="N108" s="151">
        <v>0</v>
      </c>
      <c r="O108" s="151">
        <v>0</v>
      </c>
      <c r="P108" s="151">
        <v>0</v>
      </c>
      <c r="Q108" s="151">
        <v>0</v>
      </c>
      <c r="R108" s="264" t="str">
        <f>IF(SUM(D3_Mengen[[#This Row],[Stromkreis AC km (Stromkreis)]:[Konverter DC Anzahl]])&gt;0,"ja","nein")</f>
        <v>nein</v>
      </c>
      <c r="S108" s="296"/>
    </row>
    <row r="109" spans="1:19" ht="14.85" customHeight="1" x14ac:dyDescent="0.2">
      <c r="A109" s="263"/>
      <c r="B109" s="108"/>
      <c r="C109" s="108"/>
      <c r="D109" s="108"/>
      <c r="E109" s="108"/>
      <c r="F1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09" s="151">
        <v>0</v>
      </c>
      <c r="H109" s="151">
        <v>0</v>
      </c>
      <c r="I109" s="151">
        <v>0</v>
      </c>
      <c r="J109" s="151">
        <v>0</v>
      </c>
      <c r="K109" s="151">
        <v>0</v>
      </c>
      <c r="L109" s="151">
        <v>0</v>
      </c>
      <c r="M109" s="151">
        <v>0</v>
      </c>
      <c r="N109" s="151">
        <v>0</v>
      </c>
      <c r="O109" s="151">
        <v>0</v>
      </c>
      <c r="P109" s="151">
        <v>0</v>
      </c>
      <c r="Q109" s="151">
        <v>0</v>
      </c>
      <c r="R109" s="264" t="str">
        <f>IF(SUM(D3_Mengen[[#This Row],[Stromkreis AC km (Stromkreis)]:[Konverter DC Anzahl]])&gt;0,"ja","nein")</f>
        <v>nein</v>
      </c>
      <c r="S109" s="296"/>
    </row>
    <row r="110" spans="1:19" ht="14.85" customHeight="1" x14ac:dyDescent="0.2">
      <c r="A110" s="263"/>
      <c r="B110" s="108"/>
      <c r="C110" s="108"/>
      <c r="D110" s="108"/>
      <c r="E110" s="108"/>
      <c r="F1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0" s="151">
        <v>0</v>
      </c>
      <c r="H110" s="151">
        <v>0</v>
      </c>
      <c r="I110" s="151">
        <v>0</v>
      </c>
      <c r="J110" s="151">
        <v>0</v>
      </c>
      <c r="K110" s="151">
        <v>0</v>
      </c>
      <c r="L110" s="151">
        <v>0</v>
      </c>
      <c r="M110" s="151">
        <v>0</v>
      </c>
      <c r="N110" s="151">
        <v>0</v>
      </c>
      <c r="O110" s="151">
        <v>0</v>
      </c>
      <c r="P110" s="151">
        <v>0</v>
      </c>
      <c r="Q110" s="151">
        <v>0</v>
      </c>
      <c r="R110" s="264" t="str">
        <f>IF(SUM(D3_Mengen[[#This Row],[Stromkreis AC km (Stromkreis)]:[Konverter DC Anzahl]])&gt;0,"ja","nein")</f>
        <v>nein</v>
      </c>
      <c r="S110" s="296"/>
    </row>
    <row r="111" spans="1:19" ht="14.85" customHeight="1" x14ac:dyDescent="0.2">
      <c r="A111" s="263"/>
      <c r="B111" s="108"/>
      <c r="C111" s="108"/>
      <c r="D111" s="108"/>
      <c r="E111" s="108"/>
      <c r="F1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1" s="151">
        <v>0</v>
      </c>
      <c r="H111" s="151">
        <v>0</v>
      </c>
      <c r="I111" s="151">
        <v>0</v>
      </c>
      <c r="J111" s="151">
        <v>0</v>
      </c>
      <c r="K111" s="151">
        <v>0</v>
      </c>
      <c r="L111" s="151">
        <v>0</v>
      </c>
      <c r="M111" s="151">
        <v>0</v>
      </c>
      <c r="N111" s="151">
        <v>0</v>
      </c>
      <c r="O111" s="151">
        <v>0</v>
      </c>
      <c r="P111" s="151">
        <v>0</v>
      </c>
      <c r="Q111" s="151">
        <v>0</v>
      </c>
      <c r="R111" s="264" t="str">
        <f>IF(SUM(D3_Mengen[[#This Row],[Stromkreis AC km (Stromkreis)]:[Konverter DC Anzahl]])&gt;0,"ja","nein")</f>
        <v>nein</v>
      </c>
      <c r="S111" s="296"/>
    </row>
    <row r="112" spans="1:19" ht="14.85" customHeight="1" x14ac:dyDescent="0.2">
      <c r="A112" s="263"/>
      <c r="B112" s="108"/>
      <c r="C112" s="108"/>
      <c r="D112" s="108"/>
      <c r="E112" s="108"/>
      <c r="F1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2" s="151">
        <v>0</v>
      </c>
      <c r="H112" s="151">
        <v>0</v>
      </c>
      <c r="I112" s="151">
        <v>0</v>
      </c>
      <c r="J112" s="151">
        <v>0</v>
      </c>
      <c r="K112" s="151">
        <v>0</v>
      </c>
      <c r="L112" s="151">
        <v>0</v>
      </c>
      <c r="M112" s="151">
        <v>0</v>
      </c>
      <c r="N112" s="151">
        <v>0</v>
      </c>
      <c r="O112" s="151">
        <v>0</v>
      </c>
      <c r="P112" s="151">
        <v>0</v>
      </c>
      <c r="Q112" s="151">
        <v>0</v>
      </c>
      <c r="R112" s="264" t="str">
        <f>IF(SUM(D3_Mengen[[#This Row],[Stromkreis AC km (Stromkreis)]:[Konverter DC Anzahl]])&gt;0,"ja","nein")</f>
        <v>nein</v>
      </c>
      <c r="S112" s="296"/>
    </row>
    <row r="113" spans="1:19" ht="14.85" customHeight="1" x14ac:dyDescent="0.2">
      <c r="A113" s="263"/>
      <c r="B113" s="108"/>
      <c r="C113" s="108"/>
      <c r="D113" s="108"/>
      <c r="E113" s="108"/>
      <c r="F1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3" s="151">
        <v>0</v>
      </c>
      <c r="H113" s="151">
        <v>0</v>
      </c>
      <c r="I113" s="151">
        <v>0</v>
      </c>
      <c r="J113" s="151">
        <v>0</v>
      </c>
      <c r="K113" s="151">
        <v>0</v>
      </c>
      <c r="L113" s="151">
        <v>0</v>
      </c>
      <c r="M113" s="151">
        <v>0</v>
      </c>
      <c r="N113" s="151">
        <v>0</v>
      </c>
      <c r="O113" s="151">
        <v>0</v>
      </c>
      <c r="P113" s="151">
        <v>0</v>
      </c>
      <c r="Q113" s="151">
        <v>0</v>
      </c>
      <c r="R113" s="264" t="str">
        <f>IF(SUM(D3_Mengen[[#This Row],[Stromkreis AC km (Stromkreis)]:[Konverter DC Anzahl]])&gt;0,"ja","nein")</f>
        <v>nein</v>
      </c>
      <c r="S113" s="296"/>
    </row>
    <row r="114" spans="1:19" ht="14.85" customHeight="1" x14ac:dyDescent="0.2">
      <c r="A114" s="263"/>
      <c r="B114" s="108"/>
      <c r="C114" s="108"/>
      <c r="D114" s="108"/>
      <c r="E114" s="108"/>
      <c r="F1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4" s="151">
        <v>0</v>
      </c>
      <c r="H114" s="151">
        <v>0</v>
      </c>
      <c r="I114" s="151">
        <v>0</v>
      </c>
      <c r="J114" s="151">
        <v>0</v>
      </c>
      <c r="K114" s="151">
        <v>0</v>
      </c>
      <c r="L114" s="151">
        <v>0</v>
      </c>
      <c r="M114" s="151">
        <v>0</v>
      </c>
      <c r="N114" s="151">
        <v>0</v>
      </c>
      <c r="O114" s="151">
        <v>0</v>
      </c>
      <c r="P114" s="151">
        <v>0</v>
      </c>
      <c r="Q114" s="151">
        <v>0</v>
      </c>
      <c r="R114" s="264" t="str">
        <f>IF(SUM(D3_Mengen[[#This Row],[Stromkreis AC km (Stromkreis)]:[Konverter DC Anzahl]])&gt;0,"ja","nein")</f>
        <v>nein</v>
      </c>
      <c r="S114" s="296"/>
    </row>
    <row r="115" spans="1:19" ht="14.85" customHeight="1" x14ac:dyDescent="0.2">
      <c r="A115" s="263"/>
      <c r="B115" s="108"/>
      <c r="C115" s="108"/>
      <c r="D115" s="108"/>
      <c r="E115" s="108"/>
      <c r="F1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5" s="151">
        <v>0</v>
      </c>
      <c r="H115" s="151">
        <v>0</v>
      </c>
      <c r="I115" s="151">
        <v>0</v>
      </c>
      <c r="J115" s="151">
        <v>0</v>
      </c>
      <c r="K115" s="151">
        <v>0</v>
      </c>
      <c r="L115" s="151">
        <v>0</v>
      </c>
      <c r="M115" s="151">
        <v>0</v>
      </c>
      <c r="N115" s="151">
        <v>0</v>
      </c>
      <c r="O115" s="151">
        <v>0</v>
      </c>
      <c r="P115" s="151">
        <v>0</v>
      </c>
      <c r="Q115" s="151">
        <v>0</v>
      </c>
      <c r="R115" s="264" t="str">
        <f>IF(SUM(D3_Mengen[[#This Row],[Stromkreis AC km (Stromkreis)]:[Konverter DC Anzahl]])&gt;0,"ja","nein")</f>
        <v>nein</v>
      </c>
      <c r="S115" s="296"/>
    </row>
    <row r="116" spans="1:19" ht="14.85" customHeight="1" x14ac:dyDescent="0.2">
      <c r="A116" s="263"/>
      <c r="B116" s="108"/>
      <c r="C116" s="108"/>
      <c r="D116" s="108"/>
      <c r="E116" s="108"/>
      <c r="F1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6" s="151">
        <v>0</v>
      </c>
      <c r="H116" s="151">
        <v>0</v>
      </c>
      <c r="I116" s="151">
        <v>0</v>
      </c>
      <c r="J116" s="151">
        <v>0</v>
      </c>
      <c r="K116" s="151">
        <v>0</v>
      </c>
      <c r="L116" s="151">
        <v>0</v>
      </c>
      <c r="M116" s="151">
        <v>0</v>
      </c>
      <c r="N116" s="151">
        <v>0</v>
      </c>
      <c r="O116" s="151">
        <v>0</v>
      </c>
      <c r="P116" s="151">
        <v>0</v>
      </c>
      <c r="Q116" s="151">
        <v>0</v>
      </c>
      <c r="R116" s="264" t="str">
        <f>IF(SUM(D3_Mengen[[#This Row],[Stromkreis AC km (Stromkreis)]:[Konverter DC Anzahl]])&gt;0,"ja","nein")</f>
        <v>nein</v>
      </c>
      <c r="S116" s="296"/>
    </row>
    <row r="117" spans="1:19" ht="14.85" customHeight="1" x14ac:dyDescent="0.2">
      <c r="A117" s="263"/>
      <c r="B117" s="108"/>
      <c r="C117" s="108"/>
      <c r="D117" s="108"/>
      <c r="E117" s="108"/>
      <c r="F1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7" s="151">
        <v>0</v>
      </c>
      <c r="H117" s="151">
        <v>0</v>
      </c>
      <c r="I117" s="151">
        <v>0</v>
      </c>
      <c r="J117" s="151">
        <v>0</v>
      </c>
      <c r="K117" s="151">
        <v>0</v>
      </c>
      <c r="L117" s="151">
        <v>0</v>
      </c>
      <c r="M117" s="151">
        <v>0</v>
      </c>
      <c r="N117" s="151">
        <v>0</v>
      </c>
      <c r="O117" s="151">
        <v>0</v>
      </c>
      <c r="P117" s="151">
        <v>0</v>
      </c>
      <c r="Q117" s="151">
        <v>0</v>
      </c>
      <c r="R117" s="264" t="str">
        <f>IF(SUM(D3_Mengen[[#This Row],[Stromkreis AC km (Stromkreis)]:[Konverter DC Anzahl]])&gt;0,"ja","nein")</f>
        <v>nein</v>
      </c>
      <c r="S117" s="296"/>
    </row>
    <row r="118" spans="1:19" ht="14.85" customHeight="1" x14ac:dyDescent="0.2">
      <c r="A118" s="263"/>
      <c r="B118" s="108"/>
      <c r="C118" s="108"/>
      <c r="D118" s="108"/>
      <c r="E118" s="108"/>
      <c r="F1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8" s="151">
        <v>0</v>
      </c>
      <c r="H118" s="151">
        <v>0</v>
      </c>
      <c r="I118" s="151">
        <v>0</v>
      </c>
      <c r="J118" s="151">
        <v>0</v>
      </c>
      <c r="K118" s="151">
        <v>0</v>
      </c>
      <c r="L118" s="151">
        <v>0</v>
      </c>
      <c r="M118" s="151">
        <v>0</v>
      </c>
      <c r="N118" s="151">
        <v>0</v>
      </c>
      <c r="O118" s="151">
        <v>0</v>
      </c>
      <c r="P118" s="151">
        <v>0</v>
      </c>
      <c r="Q118" s="151">
        <v>0</v>
      </c>
      <c r="R118" s="264" t="str">
        <f>IF(SUM(D3_Mengen[[#This Row],[Stromkreis AC km (Stromkreis)]:[Konverter DC Anzahl]])&gt;0,"ja","nein")</f>
        <v>nein</v>
      </c>
      <c r="S118" s="296"/>
    </row>
    <row r="119" spans="1:19" ht="14.85" customHeight="1" x14ac:dyDescent="0.2">
      <c r="A119" s="263"/>
      <c r="B119" s="108"/>
      <c r="C119" s="108"/>
      <c r="D119" s="108"/>
      <c r="E119" s="108"/>
      <c r="F1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19" s="151">
        <v>0</v>
      </c>
      <c r="H119" s="151">
        <v>0</v>
      </c>
      <c r="I119" s="151">
        <v>0</v>
      </c>
      <c r="J119" s="151">
        <v>0</v>
      </c>
      <c r="K119" s="151">
        <v>0</v>
      </c>
      <c r="L119" s="151">
        <v>0</v>
      </c>
      <c r="M119" s="151">
        <v>0</v>
      </c>
      <c r="N119" s="151">
        <v>0</v>
      </c>
      <c r="O119" s="151">
        <v>0</v>
      </c>
      <c r="P119" s="151">
        <v>0</v>
      </c>
      <c r="Q119" s="151">
        <v>0</v>
      </c>
      <c r="R119" s="264" t="str">
        <f>IF(SUM(D3_Mengen[[#This Row],[Stromkreis AC km (Stromkreis)]:[Konverter DC Anzahl]])&gt;0,"ja","nein")</f>
        <v>nein</v>
      </c>
      <c r="S119" s="296"/>
    </row>
    <row r="120" spans="1:19" ht="14.85" customHeight="1" x14ac:dyDescent="0.2">
      <c r="A120" s="263"/>
      <c r="B120" s="108"/>
      <c r="C120" s="108"/>
      <c r="D120" s="108"/>
      <c r="E120" s="108"/>
      <c r="F1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0" s="151">
        <v>0</v>
      </c>
      <c r="H120" s="151">
        <v>0</v>
      </c>
      <c r="I120" s="151">
        <v>0</v>
      </c>
      <c r="J120" s="151">
        <v>0</v>
      </c>
      <c r="K120" s="151">
        <v>0</v>
      </c>
      <c r="L120" s="151">
        <v>0</v>
      </c>
      <c r="M120" s="151">
        <v>0</v>
      </c>
      <c r="N120" s="151">
        <v>0</v>
      </c>
      <c r="O120" s="151">
        <v>0</v>
      </c>
      <c r="P120" s="151">
        <v>0</v>
      </c>
      <c r="Q120" s="151">
        <v>0</v>
      </c>
      <c r="R120" s="264" t="str">
        <f>IF(SUM(D3_Mengen[[#This Row],[Stromkreis AC km (Stromkreis)]:[Konverter DC Anzahl]])&gt;0,"ja","nein")</f>
        <v>nein</v>
      </c>
      <c r="S120" s="296"/>
    </row>
    <row r="121" spans="1:19" ht="14.85" customHeight="1" x14ac:dyDescent="0.2">
      <c r="A121" s="263"/>
      <c r="B121" s="108"/>
      <c r="C121" s="108"/>
      <c r="D121" s="108"/>
      <c r="E121" s="108"/>
      <c r="F1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1" s="151">
        <v>0</v>
      </c>
      <c r="H121" s="151">
        <v>0</v>
      </c>
      <c r="I121" s="151">
        <v>0</v>
      </c>
      <c r="J121" s="151">
        <v>0</v>
      </c>
      <c r="K121" s="151">
        <v>0</v>
      </c>
      <c r="L121" s="151">
        <v>0</v>
      </c>
      <c r="M121" s="151">
        <v>0</v>
      </c>
      <c r="N121" s="151">
        <v>0</v>
      </c>
      <c r="O121" s="151">
        <v>0</v>
      </c>
      <c r="P121" s="151">
        <v>0</v>
      </c>
      <c r="Q121" s="151">
        <v>0</v>
      </c>
      <c r="R121" s="264" t="str">
        <f>IF(SUM(D3_Mengen[[#This Row],[Stromkreis AC km (Stromkreis)]:[Konverter DC Anzahl]])&gt;0,"ja","nein")</f>
        <v>nein</v>
      </c>
      <c r="S121" s="296"/>
    </row>
    <row r="122" spans="1:19" ht="14.85" customHeight="1" x14ac:dyDescent="0.2">
      <c r="A122" s="263"/>
      <c r="B122" s="108"/>
      <c r="C122" s="108"/>
      <c r="D122" s="108"/>
      <c r="E122" s="108"/>
      <c r="F1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2" s="151">
        <v>0</v>
      </c>
      <c r="H122" s="151">
        <v>0</v>
      </c>
      <c r="I122" s="151">
        <v>0</v>
      </c>
      <c r="J122" s="151">
        <v>0</v>
      </c>
      <c r="K122" s="151">
        <v>0</v>
      </c>
      <c r="L122" s="151">
        <v>0</v>
      </c>
      <c r="M122" s="151">
        <v>0</v>
      </c>
      <c r="N122" s="151">
        <v>0</v>
      </c>
      <c r="O122" s="151">
        <v>0</v>
      </c>
      <c r="P122" s="151">
        <v>0</v>
      </c>
      <c r="Q122" s="151">
        <v>0</v>
      </c>
      <c r="R122" s="264" t="str">
        <f>IF(SUM(D3_Mengen[[#This Row],[Stromkreis AC km (Stromkreis)]:[Konverter DC Anzahl]])&gt;0,"ja","nein")</f>
        <v>nein</v>
      </c>
      <c r="S122" s="296"/>
    </row>
    <row r="123" spans="1:19" ht="14.85" customHeight="1" x14ac:dyDescent="0.2">
      <c r="A123" s="263"/>
      <c r="B123" s="108"/>
      <c r="C123" s="108"/>
      <c r="D123" s="108"/>
      <c r="E123" s="108"/>
      <c r="F1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3" s="151">
        <v>0</v>
      </c>
      <c r="H123" s="151">
        <v>0</v>
      </c>
      <c r="I123" s="151">
        <v>0</v>
      </c>
      <c r="J123" s="151">
        <v>0</v>
      </c>
      <c r="K123" s="151">
        <v>0</v>
      </c>
      <c r="L123" s="151">
        <v>0</v>
      </c>
      <c r="M123" s="151">
        <v>0</v>
      </c>
      <c r="N123" s="151">
        <v>0</v>
      </c>
      <c r="O123" s="151">
        <v>0</v>
      </c>
      <c r="P123" s="151">
        <v>0</v>
      </c>
      <c r="Q123" s="151">
        <v>0</v>
      </c>
      <c r="R123" s="264" t="str">
        <f>IF(SUM(D3_Mengen[[#This Row],[Stromkreis AC km (Stromkreis)]:[Konverter DC Anzahl]])&gt;0,"ja","nein")</f>
        <v>nein</v>
      </c>
      <c r="S123" s="296"/>
    </row>
    <row r="124" spans="1:19" ht="14.85" customHeight="1" x14ac:dyDescent="0.2">
      <c r="A124" s="263"/>
      <c r="B124" s="108"/>
      <c r="C124" s="108"/>
      <c r="D124" s="108"/>
      <c r="E124" s="108"/>
      <c r="F1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4" s="151">
        <v>0</v>
      </c>
      <c r="H124" s="151">
        <v>0</v>
      </c>
      <c r="I124" s="151">
        <v>0</v>
      </c>
      <c r="J124" s="151">
        <v>0</v>
      </c>
      <c r="K124" s="151">
        <v>0</v>
      </c>
      <c r="L124" s="151">
        <v>0</v>
      </c>
      <c r="M124" s="151">
        <v>0</v>
      </c>
      <c r="N124" s="151">
        <v>0</v>
      </c>
      <c r="O124" s="151">
        <v>0</v>
      </c>
      <c r="P124" s="151">
        <v>0</v>
      </c>
      <c r="Q124" s="151">
        <v>0</v>
      </c>
      <c r="R124" s="264" t="str">
        <f>IF(SUM(D3_Mengen[[#This Row],[Stromkreis AC km (Stromkreis)]:[Konverter DC Anzahl]])&gt;0,"ja","nein")</f>
        <v>nein</v>
      </c>
      <c r="S124" s="296"/>
    </row>
    <row r="125" spans="1:19" ht="14.85" customHeight="1" x14ac:dyDescent="0.2">
      <c r="A125" s="263"/>
      <c r="B125" s="108"/>
      <c r="C125" s="108"/>
      <c r="D125" s="108"/>
      <c r="E125" s="108"/>
      <c r="F1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5" s="151">
        <v>0</v>
      </c>
      <c r="H125" s="151">
        <v>0</v>
      </c>
      <c r="I125" s="151">
        <v>0</v>
      </c>
      <c r="J125" s="151">
        <v>0</v>
      </c>
      <c r="K125" s="151">
        <v>0</v>
      </c>
      <c r="L125" s="151">
        <v>0</v>
      </c>
      <c r="M125" s="151">
        <v>0</v>
      </c>
      <c r="N125" s="151">
        <v>0</v>
      </c>
      <c r="O125" s="151">
        <v>0</v>
      </c>
      <c r="P125" s="151">
        <v>0</v>
      </c>
      <c r="Q125" s="151">
        <v>0</v>
      </c>
      <c r="R125" s="264" t="str">
        <f>IF(SUM(D3_Mengen[[#This Row],[Stromkreis AC km (Stromkreis)]:[Konverter DC Anzahl]])&gt;0,"ja","nein")</f>
        <v>nein</v>
      </c>
      <c r="S125" s="296"/>
    </row>
    <row r="126" spans="1:19" ht="14.85" customHeight="1" x14ac:dyDescent="0.2">
      <c r="A126" s="263"/>
      <c r="B126" s="108"/>
      <c r="C126" s="108"/>
      <c r="D126" s="108"/>
      <c r="E126" s="108"/>
      <c r="F1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6" s="151">
        <v>0</v>
      </c>
      <c r="H126" s="151">
        <v>0</v>
      </c>
      <c r="I126" s="151">
        <v>0</v>
      </c>
      <c r="J126" s="151">
        <v>0</v>
      </c>
      <c r="K126" s="151">
        <v>0</v>
      </c>
      <c r="L126" s="151">
        <v>0</v>
      </c>
      <c r="M126" s="151">
        <v>0</v>
      </c>
      <c r="N126" s="151">
        <v>0</v>
      </c>
      <c r="O126" s="151">
        <v>0</v>
      </c>
      <c r="P126" s="151">
        <v>0</v>
      </c>
      <c r="Q126" s="151">
        <v>0</v>
      </c>
      <c r="R126" s="264" t="str">
        <f>IF(SUM(D3_Mengen[[#This Row],[Stromkreis AC km (Stromkreis)]:[Konverter DC Anzahl]])&gt;0,"ja","nein")</f>
        <v>nein</v>
      </c>
      <c r="S126" s="296"/>
    </row>
    <row r="127" spans="1:19" ht="14.85" customHeight="1" x14ac:dyDescent="0.2">
      <c r="A127" s="263"/>
      <c r="B127" s="108"/>
      <c r="C127" s="108"/>
      <c r="D127" s="108"/>
      <c r="E127" s="108"/>
      <c r="F1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7" s="151">
        <v>0</v>
      </c>
      <c r="H127" s="151">
        <v>0</v>
      </c>
      <c r="I127" s="151">
        <v>0</v>
      </c>
      <c r="J127" s="151">
        <v>0</v>
      </c>
      <c r="K127" s="151">
        <v>0</v>
      </c>
      <c r="L127" s="151">
        <v>0</v>
      </c>
      <c r="M127" s="151">
        <v>0</v>
      </c>
      <c r="N127" s="151">
        <v>0</v>
      </c>
      <c r="O127" s="151">
        <v>0</v>
      </c>
      <c r="P127" s="151">
        <v>0</v>
      </c>
      <c r="Q127" s="151">
        <v>0</v>
      </c>
      <c r="R127" s="264" t="str">
        <f>IF(SUM(D3_Mengen[[#This Row],[Stromkreis AC km (Stromkreis)]:[Konverter DC Anzahl]])&gt;0,"ja","nein")</f>
        <v>nein</v>
      </c>
      <c r="S127" s="296"/>
    </row>
    <row r="128" spans="1:19" ht="14.85" customHeight="1" x14ac:dyDescent="0.2">
      <c r="A128" s="263"/>
      <c r="B128" s="108"/>
      <c r="C128" s="108"/>
      <c r="D128" s="108"/>
      <c r="E128" s="108"/>
      <c r="F1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8" s="151">
        <v>0</v>
      </c>
      <c r="H128" s="151">
        <v>0</v>
      </c>
      <c r="I128" s="151">
        <v>0</v>
      </c>
      <c r="J128" s="151">
        <v>0</v>
      </c>
      <c r="K128" s="151">
        <v>0</v>
      </c>
      <c r="L128" s="151">
        <v>0</v>
      </c>
      <c r="M128" s="151">
        <v>0</v>
      </c>
      <c r="N128" s="151">
        <v>0</v>
      </c>
      <c r="O128" s="151">
        <v>0</v>
      </c>
      <c r="P128" s="151">
        <v>0</v>
      </c>
      <c r="Q128" s="151">
        <v>0</v>
      </c>
      <c r="R128" s="264" t="str">
        <f>IF(SUM(D3_Mengen[[#This Row],[Stromkreis AC km (Stromkreis)]:[Konverter DC Anzahl]])&gt;0,"ja","nein")</f>
        <v>nein</v>
      </c>
      <c r="S128" s="296"/>
    </row>
    <row r="129" spans="1:19" ht="14.85" customHeight="1" x14ac:dyDescent="0.2">
      <c r="A129" s="263"/>
      <c r="B129" s="108"/>
      <c r="C129" s="108"/>
      <c r="D129" s="108"/>
      <c r="E129" s="108"/>
      <c r="F1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29" s="151">
        <v>0</v>
      </c>
      <c r="H129" s="151">
        <v>0</v>
      </c>
      <c r="I129" s="151">
        <v>0</v>
      </c>
      <c r="J129" s="151">
        <v>0</v>
      </c>
      <c r="K129" s="151">
        <v>0</v>
      </c>
      <c r="L129" s="151">
        <v>0</v>
      </c>
      <c r="M129" s="151">
        <v>0</v>
      </c>
      <c r="N129" s="151">
        <v>0</v>
      </c>
      <c r="O129" s="151">
        <v>0</v>
      </c>
      <c r="P129" s="151">
        <v>0</v>
      </c>
      <c r="Q129" s="151">
        <v>0</v>
      </c>
      <c r="R129" s="264" t="str">
        <f>IF(SUM(D3_Mengen[[#This Row],[Stromkreis AC km (Stromkreis)]:[Konverter DC Anzahl]])&gt;0,"ja","nein")</f>
        <v>nein</v>
      </c>
      <c r="S129" s="296"/>
    </row>
    <row r="130" spans="1:19" ht="14.85" customHeight="1" x14ac:dyDescent="0.2">
      <c r="A130" s="263"/>
      <c r="B130" s="108"/>
      <c r="C130" s="108"/>
      <c r="D130" s="108"/>
      <c r="E130" s="108"/>
      <c r="F1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0" s="151">
        <v>0</v>
      </c>
      <c r="H130" s="151">
        <v>0</v>
      </c>
      <c r="I130" s="151">
        <v>0</v>
      </c>
      <c r="J130" s="151">
        <v>0</v>
      </c>
      <c r="K130" s="151">
        <v>0</v>
      </c>
      <c r="L130" s="151">
        <v>0</v>
      </c>
      <c r="M130" s="151">
        <v>0</v>
      </c>
      <c r="N130" s="151">
        <v>0</v>
      </c>
      <c r="O130" s="151">
        <v>0</v>
      </c>
      <c r="P130" s="151">
        <v>0</v>
      </c>
      <c r="Q130" s="151">
        <v>0</v>
      </c>
      <c r="R130" s="264" t="str">
        <f>IF(SUM(D3_Mengen[[#This Row],[Stromkreis AC km (Stromkreis)]:[Konverter DC Anzahl]])&gt;0,"ja","nein")</f>
        <v>nein</v>
      </c>
      <c r="S130" s="296"/>
    </row>
    <row r="131" spans="1:19" ht="14.85" customHeight="1" x14ac:dyDescent="0.2">
      <c r="A131" s="263"/>
      <c r="B131" s="108"/>
      <c r="C131" s="108"/>
      <c r="D131" s="108"/>
      <c r="E131" s="108"/>
      <c r="F1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1" s="151">
        <v>0</v>
      </c>
      <c r="H131" s="151">
        <v>0</v>
      </c>
      <c r="I131" s="151">
        <v>0</v>
      </c>
      <c r="J131" s="151">
        <v>0</v>
      </c>
      <c r="K131" s="151">
        <v>0</v>
      </c>
      <c r="L131" s="151">
        <v>0</v>
      </c>
      <c r="M131" s="151">
        <v>0</v>
      </c>
      <c r="N131" s="151">
        <v>0</v>
      </c>
      <c r="O131" s="151">
        <v>0</v>
      </c>
      <c r="P131" s="151">
        <v>0</v>
      </c>
      <c r="Q131" s="151">
        <v>0</v>
      </c>
      <c r="R131" s="264" t="str">
        <f>IF(SUM(D3_Mengen[[#This Row],[Stromkreis AC km (Stromkreis)]:[Konverter DC Anzahl]])&gt;0,"ja","nein")</f>
        <v>nein</v>
      </c>
      <c r="S131" s="296"/>
    </row>
    <row r="132" spans="1:19" ht="14.85" customHeight="1" x14ac:dyDescent="0.2">
      <c r="A132" s="263"/>
      <c r="B132" s="108"/>
      <c r="C132" s="108"/>
      <c r="D132" s="108"/>
      <c r="E132" s="108"/>
      <c r="F1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2" s="151">
        <v>0</v>
      </c>
      <c r="H132" s="151">
        <v>0</v>
      </c>
      <c r="I132" s="151">
        <v>0</v>
      </c>
      <c r="J132" s="151">
        <v>0</v>
      </c>
      <c r="K132" s="151">
        <v>0</v>
      </c>
      <c r="L132" s="151">
        <v>0</v>
      </c>
      <c r="M132" s="151">
        <v>0</v>
      </c>
      <c r="N132" s="151">
        <v>0</v>
      </c>
      <c r="O132" s="151">
        <v>0</v>
      </c>
      <c r="P132" s="151">
        <v>0</v>
      </c>
      <c r="Q132" s="151">
        <v>0</v>
      </c>
      <c r="R132" s="264" t="str">
        <f>IF(SUM(D3_Mengen[[#This Row],[Stromkreis AC km (Stromkreis)]:[Konverter DC Anzahl]])&gt;0,"ja","nein")</f>
        <v>nein</v>
      </c>
      <c r="S132" s="296"/>
    </row>
    <row r="133" spans="1:19" ht="14.85" customHeight="1" x14ac:dyDescent="0.2">
      <c r="A133" s="263"/>
      <c r="B133" s="108"/>
      <c r="C133" s="108"/>
      <c r="D133" s="108"/>
      <c r="E133" s="108"/>
      <c r="F1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3" s="151">
        <v>0</v>
      </c>
      <c r="H133" s="151">
        <v>0</v>
      </c>
      <c r="I133" s="151">
        <v>0</v>
      </c>
      <c r="J133" s="151">
        <v>0</v>
      </c>
      <c r="K133" s="151">
        <v>0</v>
      </c>
      <c r="L133" s="151">
        <v>0</v>
      </c>
      <c r="M133" s="151">
        <v>0</v>
      </c>
      <c r="N133" s="151">
        <v>0</v>
      </c>
      <c r="O133" s="151">
        <v>0</v>
      </c>
      <c r="P133" s="151">
        <v>0</v>
      </c>
      <c r="Q133" s="151">
        <v>0</v>
      </c>
      <c r="R133" s="264" t="str">
        <f>IF(SUM(D3_Mengen[[#This Row],[Stromkreis AC km (Stromkreis)]:[Konverter DC Anzahl]])&gt;0,"ja","nein")</f>
        <v>nein</v>
      </c>
      <c r="S133" s="296"/>
    </row>
    <row r="134" spans="1:19" ht="14.85" customHeight="1" x14ac:dyDescent="0.2">
      <c r="A134" s="263"/>
      <c r="B134" s="108"/>
      <c r="C134" s="108"/>
      <c r="D134" s="108"/>
      <c r="E134" s="108"/>
      <c r="F1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4" s="151">
        <v>0</v>
      </c>
      <c r="H134" s="151">
        <v>0</v>
      </c>
      <c r="I134" s="151">
        <v>0</v>
      </c>
      <c r="J134" s="151">
        <v>0</v>
      </c>
      <c r="K134" s="151">
        <v>0</v>
      </c>
      <c r="L134" s="151">
        <v>0</v>
      </c>
      <c r="M134" s="151">
        <v>0</v>
      </c>
      <c r="N134" s="151">
        <v>0</v>
      </c>
      <c r="O134" s="151">
        <v>0</v>
      </c>
      <c r="P134" s="151">
        <v>0</v>
      </c>
      <c r="Q134" s="151">
        <v>0</v>
      </c>
      <c r="R134" s="264" t="str">
        <f>IF(SUM(D3_Mengen[[#This Row],[Stromkreis AC km (Stromkreis)]:[Konverter DC Anzahl]])&gt;0,"ja","nein")</f>
        <v>nein</v>
      </c>
      <c r="S134" s="296"/>
    </row>
    <row r="135" spans="1:19" ht="14.85" customHeight="1" x14ac:dyDescent="0.2">
      <c r="A135" s="263"/>
      <c r="B135" s="108"/>
      <c r="C135" s="108"/>
      <c r="D135" s="108"/>
      <c r="E135" s="108"/>
      <c r="F1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5" s="151">
        <v>0</v>
      </c>
      <c r="H135" s="151">
        <v>0</v>
      </c>
      <c r="I135" s="151">
        <v>0</v>
      </c>
      <c r="J135" s="151">
        <v>0</v>
      </c>
      <c r="K135" s="151">
        <v>0</v>
      </c>
      <c r="L135" s="151">
        <v>0</v>
      </c>
      <c r="M135" s="151">
        <v>0</v>
      </c>
      <c r="N135" s="151">
        <v>0</v>
      </c>
      <c r="O135" s="151">
        <v>0</v>
      </c>
      <c r="P135" s="151">
        <v>0</v>
      </c>
      <c r="Q135" s="151">
        <v>0</v>
      </c>
      <c r="R135" s="264" t="str">
        <f>IF(SUM(D3_Mengen[[#This Row],[Stromkreis AC km (Stromkreis)]:[Konverter DC Anzahl]])&gt;0,"ja","nein")</f>
        <v>nein</v>
      </c>
      <c r="S135" s="296"/>
    </row>
    <row r="136" spans="1:19" ht="14.85" customHeight="1" x14ac:dyDescent="0.2">
      <c r="A136" s="263"/>
      <c r="B136" s="108"/>
      <c r="C136" s="108"/>
      <c r="D136" s="108"/>
      <c r="E136" s="108"/>
      <c r="F1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6" s="151">
        <v>0</v>
      </c>
      <c r="H136" s="151">
        <v>0</v>
      </c>
      <c r="I136" s="151">
        <v>0</v>
      </c>
      <c r="J136" s="151">
        <v>0</v>
      </c>
      <c r="K136" s="151">
        <v>0</v>
      </c>
      <c r="L136" s="151">
        <v>0</v>
      </c>
      <c r="M136" s="151">
        <v>0</v>
      </c>
      <c r="N136" s="151">
        <v>0</v>
      </c>
      <c r="O136" s="151">
        <v>0</v>
      </c>
      <c r="P136" s="151">
        <v>0</v>
      </c>
      <c r="Q136" s="151">
        <v>0</v>
      </c>
      <c r="R136" s="264" t="str">
        <f>IF(SUM(D3_Mengen[[#This Row],[Stromkreis AC km (Stromkreis)]:[Konverter DC Anzahl]])&gt;0,"ja","nein")</f>
        <v>nein</v>
      </c>
      <c r="S136" s="296"/>
    </row>
    <row r="137" spans="1:19" ht="14.85" customHeight="1" x14ac:dyDescent="0.2">
      <c r="A137" s="263"/>
      <c r="B137" s="108"/>
      <c r="C137" s="108"/>
      <c r="D137" s="108"/>
      <c r="E137" s="108"/>
      <c r="F1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7" s="151">
        <v>0</v>
      </c>
      <c r="H137" s="151">
        <v>0</v>
      </c>
      <c r="I137" s="151">
        <v>0</v>
      </c>
      <c r="J137" s="151">
        <v>0</v>
      </c>
      <c r="K137" s="151">
        <v>0</v>
      </c>
      <c r="L137" s="151">
        <v>0</v>
      </c>
      <c r="M137" s="151">
        <v>0</v>
      </c>
      <c r="N137" s="151">
        <v>0</v>
      </c>
      <c r="O137" s="151">
        <v>0</v>
      </c>
      <c r="P137" s="151">
        <v>0</v>
      </c>
      <c r="Q137" s="151">
        <v>0</v>
      </c>
      <c r="R137" s="264" t="str">
        <f>IF(SUM(D3_Mengen[[#This Row],[Stromkreis AC km (Stromkreis)]:[Konverter DC Anzahl]])&gt;0,"ja","nein")</f>
        <v>nein</v>
      </c>
      <c r="S137" s="296"/>
    </row>
    <row r="138" spans="1:19" ht="14.85" customHeight="1" x14ac:dyDescent="0.2">
      <c r="A138" s="263"/>
      <c r="B138" s="108"/>
      <c r="C138" s="108"/>
      <c r="D138" s="108"/>
      <c r="E138" s="108"/>
      <c r="F1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8" s="151">
        <v>0</v>
      </c>
      <c r="H138" s="151">
        <v>0</v>
      </c>
      <c r="I138" s="151">
        <v>0</v>
      </c>
      <c r="J138" s="151">
        <v>0</v>
      </c>
      <c r="K138" s="151">
        <v>0</v>
      </c>
      <c r="L138" s="151">
        <v>0</v>
      </c>
      <c r="M138" s="151">
        <v>0</v>
      </c>
      <c r="N138" s="151">
        <v>0</v>
      </c>
      <c r="O138" s="151">
        <v>0</v>
      </c>
      <c r="P138" s="151">
        <v>0</v>
      </c>
      <c r="Q138" s="151">
        <v>0</v>
      </c>
      <c r="R138" s="264" t="str">
        <f>IF(SUM(D3_Mengen[[#This Row],[Stromkreis AC km (Stromkreis)]:[Konverter DC Anzahl]])&gt;0,"ja","nein")</f>
        <v>nein</v>
      </c>
      <c r="S138" s="296"/>
    </row>
    <row r="139" spans="1:19" ht="14.85" customHeight="1" x14ac:dyDescent="0.2">
      <c r="A139" s="263"/>
      <c r="B139" s="108"/>
      <c r="C139" s="108"/>
      <c r="D139" s="108"/>
      <c r="E139" s="108"/>
      <c r="F1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39" s="151">
        <v>0</v>
      </c>
      <c r="H139" s="151">
        <v>0</v>
      </c>
      <c r="I139" s="151">
        <v>0</v>
      </c>
      <c r="J139" s="151">
        <v>0</v>
      </c>
      <c r="K139" s="151">
        <v>0</v>
      </c>
      <c r="L139" s="151">
        <v>0</v>
      </c>
      <c r="M139" s="151">
        <v>0</v>
      </c>
      <c r="N139" s="151">
        <v>0</v>
      </c>
      <c r="O139" s="151">
        <v>0</v>
      </c>
      <c r="P139" s="151">
        <v>0</v>
      </c>
      <c r="Q139" s="151">
        <v>0</v>
      </c>
      <c r="R139" s="264" t="str">
        <f>IF(SUM(D3_Mengen[[#This Row],[Stromkreis AC km (Stromkreis)]:[Konverter DC Anzahl]])&gt;0,"ja","nein")</f>
        <v>nein</v>
      </c>
      <c r="S139" s="296"/>
    </row>
    <row r="140" spans="1:19" ht="14.85" customHeight="1" x14ac:dyDescent="0.2">
      <c r="A140" s="263"/>
      <c r="B140" s="108"/>
      <c r="C140" s="108"/>
      <c r="D140" s="108"/>
      <c r="E140" s="108"/>
      <c r="F1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0" s="151">
        <v>0</v>
      </c>
      <c r="H140" s="151">
        <v>0</v>
      </c>
      <c r="I140" s="151">
        <v>0</v>
      </c>
      <c r="J140" s="151">
        <v>0</v>
      </c>
      <c r="K140" s="151">
        <v>0</v>
      </c>
      <c r="L140" s="151">
        <v>0</v>
      </c>
      <c r="M140" s="151">
        <v>0</v>
      </c>
      <c r="N140" s="151">
        <v>0</v>
      </c>
      <c r="O140" s="151">
        <v>0</v>
      </c>
      <c r="P140" s="151">
        <v>0</v>
      </c>
      <c r="Q140" s="151">
        <v>0</v>
      </c>
      <c r="R140" s="264" t="str">
        <f>IF(SUM(D3_Mengen[[#This Row],[Stromkreis AC km (Stromkreis)]:[Konverter DC Anzahl]])&gt;0,"ja","nein")</f>
        <v>nein</v>
      </c>
      <c r="S140" s="296"/>
    </row>
    <row r="141" spans="1:19" ht="14.85" customHeight="1" x14ac:dyDescent="0.2">
      <c r="A141" s="263"/>
      <c r="B141" s="108"/>
      <c r="C141" s="108"/>
      <c r="D141" s="108"/>
      <c r="E141" s="108"/>
      <c r="F1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1" s="151">
        <v>0</v>
      </c>
      <c r="H141" s="151">
        <v>0</v>
      </c>
      <c r="I141" s="151">
        <v>0</v>
      </c>
      <c r="J141" s="151">
        <v>0</v>
      </c>
      <c r="K141" s="151">
        <v>0</v>
      </c>
      <c r="L141" s="151">
        <v>0</v>
      </c>
      <c r="M141" s="151">
        <v>0</v>
      </c>
      <c r="N141" s="151">
        <v>0</v>
      </c>
      <c r="O141" s="151">
        <v>0</v>
      </c>
      <c r="P141" s="151">
        <v>0</v>
      </c>
      <c r="Q141" s="151">
        <v>0</v>
      </c>
      <c r="R141" s="264" t="str">
        <f>IF(SUM(D3_Mengen[[#This Row],[Stromkreis AC km (Stromkreis)]:[Konverter DC Anzahl]])&gt;0,"ja","nein")</f>
        <v>nein</v>
      </c>
      <c r="S141" s="296"/>
    </row>
    <row r="142" spans="1:19" ht="14.85" customHeight="1" x14ac:dyDescent="0.2">
      <c r="A142" s="263"/>
      <c r="B142" s="108"/>
      <c r="C142" s="108"/>
      <c r="D142" s="108"/>
      <c r="E142" s="108"/>
      <c r="F1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2" s="151">
        <v>0</v>
      </c>
      <c r="H142" s="151">
        <v>0</v>
      </c>
      <c r="I142" s="151">
        <v>0</v>
      </c>
      <c r="J142" s="151">
        <v>0</v>
      </c>
      <c r="K142" s="151">
        <v>0</v>
      </c>
      <c r="L142" s="151">
        <v>0</v>
      </c>
      <c r="M142" s="151">
        <v>0</v>
      </c>
      <c r="N142" s="151">
        <v>0</v>
      </c>
      <c r="O142" s="151">
        <v>0</v>
      </c>
      <c r="P142" s="151">
        <v>0</v>
      </c>
      <c r="Q142" s="151">
        <v>0</v>
      </c>
      <c r="R142" s="264" t="str">
        <f>IF(SUM(D3_Mengen[[#This Row],[Stromkreis AC km (Stromkreis)]:[Konverter DC Anzahl]])&gt;0,"ja","nein")</f>
        <v>nein</v>
      </c>
      <c r="S142" s="296"/>
    </row>
    <row r="143" spans="1:19" ht="14.85" customHeight="1" x14ac:dyDescent="0.2">
      <c r="A143" s="263"/>
      <c r="B143" s="108"/>
      <c r="C143" s="108"/>
      <c r="D143" s="108"/>
      <c r="E143" s="108"/>
      <c r="F1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3" s="151">
        <v>0</v>
      </c>
      <c r="H143" s="151">
        <v>0</v>
      </c>
      <c r="I143" s="151">
        <v>0</v>
      </c>
      <c r="J143" s="151">
        <v>0</v>
      </c>
      <c r="K143" s="151">
        <v>0</v>
      </c>
      <c r="L143" s="151">
        <v>0</v>
      </c>
      <c r="M143" s="151">
        <v>0</v>
      </c>
      <c r="N143" s="151">
        <v>0</v>
      </c>
      <c r="O143" s="151">
        <v>0</v>
      </c>
      <c r="P143" s="151">
        <v>0</v>
      </c>
      <c r="Q143" s="151">
        <v>0</v>
      </c>
      <c r="R143" s="264" t="str">
        <f>IF(SUM(D3_Mengen[[#This Row],[Stromkreis AC km (Stromkreis)]:[Konverter DC Anzahl]])&gt;0,"ja","nein")</f>
        <v>nein</v>
      </c>
      <c r="S143" s="296"/>
    </row>
    <row r="144" spans="1:19" ht="14.85" customHeight="1" x14ac:dyDescent="0.2">
      <c r="A144" s="263"/>
      <c r="B144" s="108"/>
      <c r="C144" s="108"/>
      <c r="D144" s="108"/>
      <c r="E144" s="108"/>
      <c r="F1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4" s="151">
        <v>0</v>
      </c>
      <c r="H144" s="151">
        <v>0</v>
      </c>
      <c r="I144" s="151">
        <v>0</v>
      </c>
      <c r="J144" s="151">
        <v>0</v>
      </c>
      <c r="K144" s="151">
        <v>0</v>
      </c>
      <c r="L144" s="151">
        <v>0</v>
      </c>
      <c r="M144" s="151">
        <v>0</v>
      </c>
      <c r="N144" s="151">
        <v>0</v>
      </c>
      <c r="O144" s="151">
        <v>0</v>
      </c>
      <c r="P144" s="151">
        <v>0</v>
      </c>
      <c r="Q144" s="151">
        <v>0</v>
      </c>
      <c r="R144" s="264" t="str">
        <f>IF(SUM(D3_Mengen[[#This Row],[Stromkreis AC km (Stromkreis)]:[Konverter DC Anzahl]])&gt;0,"ja","nein")</f>
        <v>nein</v>
      </c>
      <c r="S144" s="296"/>
    </row>
    <row r="145" spans="1:19" ht="14.85" customHeight="1" x14ac:dyDescent="0.2">
      <c r="A145" s="263"/>
      <c r="B145" s="108"/>
      <c r="C145" s="108"/>
      <c r="D145" s="108"/>
      <c r="E145" s="108"/>
      <c r="F1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5" s="151">
        <v>0</v>
      </c>
      <c r="H145" s="151">
        <v>0</v>
      </c>
      <c r="I145" s="151">
        <v>0</v>
      </c>
      <c r="J145" s="151">
        <v>0</v>
      </c>
      <c r="K145" s="151">
        <v>0</v>
      </c>
      <c r="L145" s="151">
        <v>0</v>
      </c>
      <c r="M145" s="151">
        <v>0</v>
      </c>
      <c r="N145" s="151">
        <v>0</v>
      </c>
      <c r="O145" s="151">
        <v>0</v>
      </c>
      <c r="P145" s="151">
        <v>0</v>
      </c>
      <c r="Q145" s="151">
        <v>0</v>
      </c>
      <c r="R145" s="264" t="str">
        <f>IF(SUM(D3_Mengen[[#This Row],[Stromkreis AC km (Stromkreis)]:[Konverter DC Anzahl]])&gt;0,"ja","nein")</f>
        <v>nein</v>
      </c>
      <c r="S145" s="296"/>
    </row>
    <row r="146" spans="1:19" ht="14.85" customHeight="1" x14ac:dyDescent="0.2">
      <c r="A146" s="263"/>
      <c r="B146" s="108"/>
      <c r="C146" s="108"/>
      <c r="D146" s="108"/>
      <c r="E146" s="108"/>
      <c r="F1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6" s="151">
        <v>0</v>
      </c>
      <c r="H146" s="151">
        <v>0</v>
      </c>
      <c r="I146" s="151">
        <v>0</v>
      </c>
      <c r="J146" s="151">
        <v>0</v>
      </c>
      <c r="K146" s="151">
        <v>0</v>
      </c>
      <c r="L146" s="151">
        <v>0</v>
      </c>
      <c r="M146" s="151">
        <v>0</v>
      </c>
      <c r="N146" s="151">
        <v>0</v>
      </c>
      <c r="O146" s="151">
        <v>0</v>
      </c>
      <c r="P146" s="151">
        <v>0</v>
      </c>
      <c r="Q146" s="151">
        <v>0</v>
      </c>
      <c r="R146" s="264" t="str">
        <f>IF(SUM(D3_Mengen[[#This Row],[Stromkreis AC km (Stromkreis)]:[Konverter DC Anzahl]])&gt;0,"ja","nein")</f>
        <v>nein</v>
      </c>
      <c r="S146" s="296"/>
    </row>
    <row r="147" spans="1:19" ht="14.85" customHeight="1" x14ac:dyDescent="0.2">
      <c r="A147" s="263"/>
      <c r="B147" s="108"/>
      <c r="C147" s="108"/>
      <c r="D147" s="108"/>
      <c r="E147" s="108"/>
      <c r="F1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7" s="151">
        <v>0</v>
      </c>
      <c r="H147" s="151">
        <v>0</v>
      </c>
      <c r="I147" s="151">
        <v>0</v>
      </c>
      <c r="J147" s="151">
        <v>0</v>
      </c>
      <c r="K147" s="151">
        <v>0</v>
      </c>
      <c r="L147" s="151">
        <v>0</v>
      </c>
      <c r="M147" s="151">
        <v>0</v>
      </c>
      <c r="N147" s="151">
        <v>0</v>
      </c>
      <c r="O147" s="151">
        <v>0</v>
      </c>
      <c r="P147" s="151">
        <v>0</v>
      </c>
      <c r="Q147" s="151">
        <v>0</v>
      </c>
      <c r="R147" s="264" t="str">
        <f>IF(SUM(D3_Mengen[[#This Row],[Stromkreis AC km (Stromkreis)]:[Konverter DC Anzahl]])&gt;0,"ja","nein")</f>
        <v>nein</v>
      </c>
      <c r="S147" s="296"/>
    </row>
    <row r="148" spans="1:19" ht="14.85" customHeight="1" x14ac:dyDescent="0.2">
      <c r="A148" s="263"/>
      <c r="B148" s="108"/>
      <c r="C148" s="108"/>
      <c r="D148" s="108"/>
      <c r="E148" s="108"/>
      <c r="F1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8" s="151">
        <v>0</v>
      </c>
      <c r="H148" s="151">
        <v>0</v>
      </c>
      <c r="I148" s="151">
        <v>0</v>
      </c>
      <c r="J148" s="151">
        <v>0</v>
      </c>
      <c r="K148" s="151">
        <v>0</v>
      </c>
      <c r="L148" s="151">
        <v>0</v>
      </c>
      <c r="M148" s="151">
        <v>0</v>
      </c>
      <c r="N148" s="151">
        <v>0</v>
      </c>
      <c r="O148" s="151">
        <v>0</v>
      </c>
      <c r="P148" s="151">
        <v>0</v>
      </c>
      <c r="Q148" s="151">
        <v>0</v>
      </c>
      <c r="R148" s="264" t="str">
        <f>IF(SUM(D3_Mengen[[#This Row],[Stromkreis AC km (Stromkreis)]:[Konverter DC Anzahl]])&gt;0,"ja","nein")</f>
        <v>nein</v>
      </c>
      <c r="S148" s="296"/>
    </row>
    <row r="149" spans="1:19" ht="14.85" customHeight="1" x14ac:dyDescent="0.2">
      <c r="A149" s="263"/>
      <c r="B149" s="108"/>
      <c r="C149" s="108"/>
      <c r="D149" s="108"/>
      <c r="E149" s="108"/>
      <c r="F1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49" s="151">
        <v>0</v>
      </c>
      <c r="H149" s="151">
        <v>0</v>
      </c>
      <c r="I149" s="151">
        <v>0</v>
      </c>
      <c r="J149" s="151">
        <v>0</v>
      </c>
      <c r="K149" s="151">
        <v>0</v>
      </c>
      <c r="L149" s="151">
        <v>0</v>
      </c>
      <c r="M149" s="151">
        <v>0</v>
      </c>
      <c r="N149" s="151">
        <v>0</v>
      </c>
      <c r="O149" s="151">
        <v>0</v>
      </c>
      <c r="P149" s="151">
        <v>0</v>
      </c>
      <c r="Q149" s="151">
        <v>0</v>
      </c>
      <c r="R149" s="264" t="str">
        <f>IF(SUM(D3_Mengen[[#This Row],[Stromkreis AC km (Stromkreis)]:[Konverter DC Anzahl]])&gt;0,"ja","nein")</f>
        <v>nein</v>
      </c>
      <c r="S149" s="296"/>
    </row>
    <row r="150" spans="1:19" ht="14.85" customHeight="1" x14ac:dyDescent="0.2">
      <c r="A150" s="263"/>
      <c r="B150" s="108"/>
      <c r="C150" s="108"/>
      <c r="D150" s="108"/>
      <c r="E150" s="108"/>
      <c r="F1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0" s="151">
        <v>0</v>
      </c>
      <c r="H150" s="151">
        <v>0</v>
      </c>
      <c r="I150" s="151">
        <v>0</v>
      </c>
      <c r="J150" s="151">
        <v>0</v>
      </c>
      <c r="K150" s="151">
        <v>0</v>
      </c>
      <c r="L150" s="151">
        <v>0</v>
      </c>
      <c r="M150" s="151">
        <v>0</v>
      </c>
      <c r="N150" s="151">
        <v>0</v>
      </c>
      <c r="O150" s="151">
        <v>0</v>
      </c>
      <c r="P150" s="151">
        <v>0</v>
      </c>
      <c r="Q150" s="151">
        <v>0</v>
      </c>
      <c r="R150" s="264" t="str">
        <f>IF(SUM(D3_Mengen[[#This Row],[Stromkreis AC km (Stromkreis)]:[Konverter DC Anzahl]])&gt;0,"ja","nein")</f>
        <v>nein</v>
      </c>
      <c r="S150" s="296"/>
    </row>
    <row r="151" spans="1:19" ht="14.85" customHeight="1" x14ac:dyDescent="0.2">
      <c r="A151" s="263"/>
      <c r="B151" s="108"/>
      <c r="C151" s="108"/>
      <c r="D151" s="108"/>
      <c r="E151" s="108"/>
      <c r="F1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1" s="151">
        <v>0</v>
      </c>
      <c r="H151" s="151">
        <v>0</v>
      </c>
      <c r="I151" s="151">
        <v>0</v>
      </c>
      <c r="J151" s="151">
        <v>0</v>
      </c>
      <c r="K151" s="151">
        <v>0</v>
      </c>
      <c r="L151" s="151">
        <v>0</v>
      </c>
      <c r="M151" s="151">
        <v>0</v>
      </c>
      <c r="N151" s="151">
        <v>0</v>
      </c>
      <c r="O151" s="151">
        <v>0</v>
      </c>
      <c r="P151" s="151">
        <v>0</v>
      </c>
      <c r="Q151" s="151">
        <v>0</v>
      </c>
      <c r="R151" s="264" t="str">
        <f>IF(SUM(D3_Mengen[[#This Row],[Stromkreis AC km (Stromkreis)]:[Konverter DC Anzahl]])&gt;0,"ja","nein")</f>
        <v>nein</v>
      </c>
      <c r="S151" s="296"/>
    </row>
    <row r="152" spans="1:19" ht="14.85" customHeight="1" x14ac:dyDescent="0.2">
      <c r="A152" s="263"/>
      <c r="B152" s="108"/>
      <c r="C152" s="108"/>
      <c r="D152" s="108"/>
      <c r="E152" s="108"/>
      <c r="F1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2" s="151">
        <v>0</v>
      </c>
      <c r="H152" s="151">
        <v>0</v>
      </c>
      <c r="I152" s="151">
        <v>0</v>
      </c>
      <c r="J152" s="151">
        <v>0</v>
      </c>
      <c r="K152" s="151">
        <v>0</v>
      </c>
      <c r="L152" s="151">
        <v>0</v>
      </c>
      <c r="M152" s="151">
        <v>0</v>
      </c>
      <c r="N152" s="151">
        <v>0</v>
      </c>
      <c r="O152" s="151">
        <v>0</v>
      </c>
      <c r="P152" s="151">
        <v>0</v>
      </c>
      <c r="Q152" s="151">
        <v>0</v>
      </c>
      <c r="R152" s="264" t="str">
        <f>IF(SUM(D3_Mengen[[#This Row],[Stromkreis AC km (Stromkreis)]:[Konverter DC Anzahl]])&gt;0,"ja","nein")</f>
        <v>nein</v>
      </c>
      <c r="S152" s="296"/>
    </row>
    <row r="153" spans="1:19" ht="14.85" customHeight="1" x14ac:dyDescent="0.2">
      <c r="A153" s="263"/>
      <c r="B153" s="108"/>
      <c r="C153" s="108"/>
      <c r="D153" s="108"/>
      <c r="E153" s="108"/>
      <c r="F1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3" s="151">
        <v>0</v>
      </c>
      <c r="H153" s="151">
        <v>0</v>
      </c>
      <c r="I153" s="151">
        <v>0</v>
      </c>
      <c r="J153" s="151">
        <v>0</v>
      </c>
      <c r="K153" s="151">
        <v>0</v>
      </c>
      <c r="L153" s="151">
        <v>0</v>
      </c>
      <c r="M153" s="151">
        <v>0</v>
      </c>
      <c r="N153" s="151">
        <v>0</v>
      </c>
      <c r="O153" s="151">
        <v>0</v>
      </c>
      <c r="P153" s="151">
        <v>0</v>
      </c>
      <c r="Q153" s="151">
        <v>0</v>
      </c>
      <c r="R153" s="264" t="str">
        <f>IF(SUM(D3_Mengen[[#This Row],[Stromkreis AC km (Stromkreis)]:[Konverter DC Anzahl]])&gt;0,"ja","nein")</f>
        <v>nein</v>
      </c>
      <c r="S153" s="296"/>
    </row>
    <row r="154" spans="1:19" ht="14.85" customHeight="1" x14ac:dyDescent="0.2">
      <c r="A154" s="263"/>
      <c r="B154" s="108"/>
      <c r="C154" s="108"/>
      <c r="D154" s="108"/>
      <c r="E154" s="108"/>
      <c r="F1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4" s="151">
        <v>0</v>
      </c>
      <c r="H154" s="151">
        <v>0</v>
      </c>
      <c r="I154" s="151">
        <v>0</v>
      </c>
      <c r="J154" s="151">
        <v>0</v>
      </c>
      <c r="K154" s="151">
        <v>0</v>
      </c>
      <c r="L154" s="151">
        <v>0</v>
      </c>
      <c r="M154" s="151">
        <v>0</v>
      </c>
      <c r="N154" s="151">
        <v>0</v>
      </c>
      <c r="O154" s="151">
        <v>0</v>
      </c>
      <c r="P154" s="151">
        <v>0</v>
      </c>
      <c r="Q154" s="151">
        <v>0</v>
      </c>
      <c r="R154" s="264" t="str">
        <f>IF(SUM(D3_Mengen[[#This Row],[Stromkreis AC km (Stromkreis)]:[Konverter DC Anzahl]])&gt;0,"ja","nein")</f>
        <v>nein</v>
      </c>
      <c r="S154" s="296"/>
    </row>
    <row r="155" spans="1:19" ht="14.85" customHeight="1" x14ac:dyDescent="0.2">
      <c r="A155" s="263"/>
      <c r="B155" s="108"/>
      <c r="C155" s="108"/>
      <c r="D155" s="108"/>
      <c r="E155" s="108"/>
      <c r="F1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5" s="151">
        <v>0</v>
      </c>
      <c r="H155" s="151">
        <v>0</v>
      </c>
      <c r="I155" s="151">
        <v>0</v>
      </c>
      <c r="J155" s="151">
        <v>0</v>
      </c>
      <c r="K155" s="151">
        <v>0</v>
      </c>
      <c r="L155" s="151">
        <v>0</v>
      </c>
      <c r="M155" s="151">
        <v>0</v>
      </c>
      <c r="N155" s="151">
        <v>0</v>
      </c>
      <c r="O155" s="151">
        <v>0</v>
      </c>
      <c r="P155" s="151">
        <v>0</v>
      </c>
      <c r="Q155" s="151">
        <v>0</v>
      </c>
      <c r="R155" s="264" t="str">
        <f>IF(SUM(D3_Mengen[[#This Row],[Stromkreis AC km (Stromkreis)]:[Konverter DC Anzahl]])&gt;0,"ja","nein")</f>
        <v>nein</v>
      </c>
      <c r="S155" s="296"/>
    </row>
    <row r="156" spans="1:19" ht="14.85" customHeight="1" x14ac:dyDescent="0.2">
      <c r="A156" s="263"/>
      <c r="B156" s="108"/>
      <c r="C156" s="108"/>
      <c r="D156" s="108"/>
      <c r="E156" s="108"/>
      <c r="F1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6" s="151">
        <v>0</v>
      </c>
      <c r="H156" s="151">
        <v>0</v>
      </c>
      <c r="I156" s="151">
        <v>0</v>
      </c>
      <c r="J156" s="151">
        <v>0</v>
      </c>
      <c r="K156" s="151">
        <v>0</v>
      </c>
      <c r="L156" s="151">
        <v>0</v>
      </c>
      <c r="M156" s="151">
        <v>0</v>
      </c>
      <c r="N156" s="151">
        <v>0</v>
      </c>
      <c r="O156" s="151">
        <v>0</v>
      </c>
      <c r="P156" s="151">
        <v>0</v>
      </c>
      <c r="Q156" s="151">
        <v>0</v>
      </c>
      <c r="R156" s="264" t="str">
        <f>IF(SUM(D3_Mengen[[#This Row],[Stromkreis AC km (Stromkreis)]:[Konverter DC Anzahl]])&gt;0,"ja","nein")</f>
        <v>nein</v>
      </c>
      <c r="S156" s="296"/>
    </row>
    <row r="157" spans="1:19" ht="14.85" customHeight="1" x14ac:dyDescent="0.2">
      <c r="A157" s="263"/>
      <c r="B157" s="108"/>
      <c r="C157" s="108"/>
      <c r="D157" s="108"/>
      <c r="E157" s="108"/>
      <c r="F1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7" s="151">
        <v>0</v>
      </c>
      <c r="H157" s="151">
        <v>0</v>
      </c>
      <c r="I157" s="151">
        <v>0</v>
      </c>
      <c r="J157" s="151">
        <v>0</v>
      </c>
      <c r="K157" s="151">
        <v>0</v>
      </c>
      <c r="L157" s="151">
        <v>0</v>
      </c>
      <c r="M157" s="151">
        <v>0</v>
      </c>
      <c r="N157" s="151">
        <v>0</v>
      </c>
      <c r="O157" s="151">
        <v>0</v>
      </c>
      <c r="P157" s="151">
        <v>0</v>
      </c>
      <c r="Q157" s="151">
        <v>0</v>
      </c>
      <c r="R157" s="264" t="str">
        <f>IF(SUM(D3_Mengen[[#This Row],[Stromkreis AC km (Stromkreis)]:[Konverter DC Anzahl]])&gt;0,"ja","nein")</f>
        <v>nein</v>
      </c>
      <c r="S157" s="296"/>
    </row>
    <row r="158" spans="1:19" ht="14.85" customHeight="1" x14ac:dyDescent="0.2">
      <c r="A158" s="263"/>
      <c r="B158" s="108"/>
      <c r="C158" s="108"/>
      <c r="D158" s="108"/>
      <c r="E158" s="108"/>
      <c r="F1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8" s="151">
        <v>0</v>
      </c>
      <c r="H158" s="151">
        <v>0</v>
      </c>
      <c r="I158" s="151">
        <v>0</v>
      </c>
      <c r="J158" s="151">
        <v>0</v>
      </c>
      <c r="K158" s="151">
        <v>0</v>
      </c>
      <c r="L158" s="151">
        <v>0</v>
      </c>
      <c r="M158" s="151">
        <v>0</v>
      </c>
      <c r="N158" s="151">
        <v>0</v>
      </c>
      <c r="O158" s="151">
        <v>0</v>
      </c>
      <c r="P158" s="151">
        <v>0</v>
      </c>
      <c r="Q158" s="151">
        <v>0</v>
      </c>
      <c r="R158" s="264" t="str">
        <f>IF(SUM(D3_Mengen[[#This Row],[Stromkreis AC km (Stromkreis)]:[Konverter DC Anzahl]])&gt;0,"ja","nein")</f>
        <v>nein</v>
      </c>
      <c r="S158" s="296"/>
    </row>
    <row r="159" spans="1:19" ht="14.85" customHeight="1" x14ac:dyDescent="0.2">
      <c r="A159" s="263"/>
      <c r="B159" s="108"/>
      <c r="C159" s="108"/>
      <c r="D159" s="108"/>
      <c r="E159" s="108"/>
      <c r="F1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59" s="151">
        <v>0</v>
      </c>
      <c r="H159" s="151">
        <v>0</v>
      </c>
      <c r="I159" s="151">
        <v>0</v>
      </c>
      <c r="J159" s="151">
        <v>0</v>
      </c>
      <c r="K159" s="151">
        <v>0</v>
      </c>
      <c r="L159" s="151">
        <v>0</v>
      </c>
      <c r="M159" s="151">
        <v>0</v>
      </c>
      <c r="N159" s="151">
        <v>0</v>
      </c>
      <c r="O159" s="151">
        <v>0</v>
      </c>
      <c r="P159" s="151">
        <v>0</v>
      </c>
      <c r="Q159" s="151">
        <v>0</v>
      </c>
      <c r="R159" s="264" t="str">
        <f>IF(SUM(D3_Mengen[[#This Row],[Stromkreis AC km (Stromkreis)]:[Konverter DC Anzahl]])&gt;0,"ja","nein")</f>
        <v>nein</v>
      </c>
      <c r="S159" s="296"/>
    </row>
    <row r="160" spans="1:19" ht="14.85" customHeight="1" x14ac:dyDescent="0.2">
      <c r="A160" s="263"/>
      <c r="B160" s="108"/>
      <c r="C160" s="108"/>
      <c r="D160" s="108"/>
      <c r="E160" s="108"/>
      <c r="F1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0" s="151">
        <v>0</v>
      </c>
      <c r="H160" s="151">
        <v>0</v>
      </c>
      <c r="I160" s="151">
        <v>0</v>
      </c>
      <c r="J160" s="151">
        <v>0</v>
      </c>
      <c r="K160" s="151">
        <v>0</v>
      </c>
      <c r="L160" s="151">
        <v>0</v>
      </c>
      <c r="M160" s="151">
        <v>0</v>
      </c>
      <c r="N160" s="151">
        <v>0</v>
      </c>
      <c r="O160" s="151">
        <v>0</v>
      </c>
      <c r="P160" s="151">
        <v>0</v>
      </c>
      <c r="Q160" s="151">
        <v>0</v>
      </c>
      <c r="R160" s="264" t="str">
        <f>IF(SUM(D3_Mengen[[#This Row],[Stromkreis AC km (Stromkreis)]:[Konverter DC Anzahl]])&gt;0,"ja","nein")</f>
        <v>nein</v>
      </c>
      <c r="S160" s="296"/>
    </row>
    <row r="161" spans="1:19" ht="14.85" customHeight="1" x14ac:dyDescent="0.2">
      <c r="A161" s="263"/>
      <c r="B161" s="108"/>
      <c r="C161" s="108"/>
      <c r="D161" s="108"/>
      <c r="E161" s="108"/>
      <c r="F1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1" s="151">
        <v>0</v>
      </c>
      <c r="H161" s="151">
        <v>0</v>
      </c>
      <c r="I161" s="151">
        <v>0</v>
      </c>
      <c r="J161" s="151">
        <v>0</v>
      </c>
      <c r="K161" s="151">
        <v>0</v>
      </c>
      <c r="L161" s="151">
        <v>0</v>
      </c>
      <c r="M161" s="151">
        <v>0</v>
      </c>
      <c r="N161" s="151">
        <v>0</v>
      </c>
      <c r="O161" s="151">
        <v>0</v>
      </c>
      <c r="P161" s="151">
        <v>0</v>
      </c>
      <c r="Q161" s="151">
        <v>0</v>
      </c>
      <c r="R161" s="264" t="str">
        <f>IF(SUM(D3_Mengen[[#This Row],[Stromkreis AC km (Stromkreis)]:[Konverter DC Anzahl]])&gt;0,"ja","nein")</f>
        <v>nein</v>
      </c>
      <c r="S161" s="296"/>
    </row>
    <row r="162" spans="1:19" ht="14.85" customHeight="1" x14ac:dyDescent="0.2">
      <c r="A162" s="263"/>
      <c r="B162" s="108"/>
      <c r="C162" s="108"/>
      <c r="D162" s="108"/>
      <c r="E162" s="108"/>
      <c r="F1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2" s="151">
        <v>0</v>
      </c>
      <c r="H162" s="151">
        <v>0</v>
      </c>
      <c r="I162" s="151">
        <v>0</v>
      </c>
      <c r="J162" s="151">
        <v>0</v>
      </c>
      <c r="K162" s="151">
        <v>0</v>
      </c>
      <c r="L162" s="151">
        <v>0</v>
      </c>
      <c r="M162" s="151">
        <v>0</v>
      </c>
      <c r="N162" s="151">
        <v>0</v>
      </c>
      <c r="O162" s="151">
        <v>0</v>
      </c>
      <c r="P162" s="151">
        <v>0</v>
      </c>
      <c r="Q162" s="151">
        <v>0</v>
      </c>
      <c r="R162" s="264" t="str">
        <f>IF(SUM(D3_Mengen[[#This Row],[Stromkreis AC km (Stromkreis)]:[Konverter DC Anzahl]])&gt;0,"ja","nein")</f>
        <v>nein</v>
      </c>
      <c r="S162" s="296"/>
    </row>
    <row r="163" spans="1:19" ht="14.85" customHeight="1" x14ac:dyDescent="0.2">
      <c r="A163" s="263"/>
      <c r="B163" s="108"/>
      <c r="C163" s="108"/>
      <c r="D163" s="108"/>
      <c r="E163" s="108"/>
      <c r="F1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3" s="151">
        <v>0</v>
      </c>
      <c r="H163" s="151">
        <v>0</v>
      </c>
      <c r="I163" s="151">
        <v>0</v>
      </c>
      <c r="J163" s="151">
        <v>0</v>
      </c>
      <c r="K163" s="151">
        <v>0</v>
      </c>
      <c r="L163" s="151">
        <v>0</v>
      </c>
      <c r="M163" s="151">
        <v>0</v>
      </c>
      <c r="N163" s="151">
        <v>0</v>
      </c>
      <c r="O163" s="151">
        <v>0</v>
      </c>
      <c r="P163" s="151">
        <v>0</v>
      </c>
      <c r="Q163" s="151">
        <v>0</v>
      </c>
      <c r="R163" s="264" t="str">
        <f>IF(SUM(D3_Mengen[[#This Row],[Stromkreis AC km (Stromkreis)]:[Konverter DC Anzahl]])&gt;0,"ja","nein")</f>
        <v>nein</v>
      </c>
      <c r="S163" s="296"/>
    </row>
    <row r="164" spans="1:19" ht="14.85" customHeight="1" x14ac:dyDescent="0.2">
      <c r="A164" s="263"/>
      <c r="B164" s="108"/>
      <c r="C164" s="108"/>
      <c r="D164" s="108"/>
      <c r="E164" s="108"/>
      <c r="F1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4" s="151">
        <v>0</v>
      </c>
      <c r="H164" s="151">
        <v>0</v>
      </c>
      <c r="I164" s="151">
        <v>0</v>
      </c>
      <c r="J164" s="151">
        <v>0</v>
      </c>
      <c r="K164" s="151">
        <v>0</v>
      </c>
      <c r="L164" s="151">
        <v>0</v>
      </c>
      <c r="M164" s="151">
        <v>0</v>
      </c>
      <c r="N164" s="151">
        <v>0</v>
      </c>
      <c r="O164" s="151">
        <v>0</v>
      </c>
      <c r="P164" s="151">
        <v>0</v>
      </c>
      <c r="Q164" s="151">
        <v>0</v>
      </c>
      <c r="R164" s="264" t="str">
        <f>IF(SUM(D3_Mengen[[#This Row],[Stromkreis AC km (Stromkreis)]:[Konverter DC Anzahl]])&gt;0,"ja","nein")</f>
        <v>nein</v>
      </c>
      <c r="S164" s="296"/>
    </row>
    <row r="165" spans="1:19" ht="14.85" customHeight="1" x14ac:dyDescent="0.2">
      <c r="A165" s="263"/>
      <c r="B165" s="108"/>
      <c r="C165" s="108"/>
      <c r="D165" s="108"/>
      <c r="E165" s="108"/>
      <c r="F1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5" s="151">
        <v>0</v>
      </c>
      <c r="H165" s="151">
        <v>0</v>
      </c>
      <c r="I165" s="151">
        <v>0</v>
      </c>
      <c r="J165" s="151">
        <v>0</v>
      </c>
      <c r="K165" s="151">
        <v>0</v>
      </c>
      <c r="L165" s="151">
        <v>0</v>
      </c>
      <c r="M165" s="151">
        <v>0</v>
      </c>
      <c r="N165" s="151">
        <v>0</v>
      </c>
      <c r="O165" s="151">
        <v>0</v>
      </c>
      <c r="P165" s="151">
        <v>0</v>
      </c>
      <c r="Q165" s="151">
        <v>0</v>
      </c>
      <c r="R165" s="264" t="str">
        <f>IF(SUM(D3_Mengen[[#This Row],[Stromkreis AC km (Stromkreis)]:[Konverter DC Anzahl]])&gt;0,"ja","nein")</f>
        <v>nein</v>
      </c>
      <c r="S165" s="296"/>
    </row>
    <row r="166" spans="1:19" ht="14.85" customHeight="1" x14ac:dyDescent="0.2">
      <c r="A166" s="263"/>
      <c r="B166" s="108"/>
      <c r="C166" s="108"/>
      <c r="D166" s="108"/>
      <c r="E166" s="108"/>
      <c r="F1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6" s="151">
        <v>0</v>
      </c>
      <c r="H166" s="151">
        <v>0</v>
      </c>
      <c r="I166" s="151">
        <v>0</v>
      </c>
      <c r="J166" s="151">
        <v>0</v>
      </c>
      <c r="K166" s="151">
        <v>0</v>
      </c>
      <c r="L166" s="151">
        <v>0</v>
      </c>
      <c r="M166" s="151">
        <v>0</v>
      </c>
      <c r="N166" s="151">
        <v>0</v>
      </c>
      <c r="O166" s="151">
        <v>0</v>
      </c>
      <c r="P166" s="151">
        <v>0</v>
      </c>
      <c r="Q166" s="151">
        <v>0</v>
      </c>
      <c r="R166" s="264" t="str">
        <f>IF(SUM(D3_Mengen[[#This Row],[Stromkreis AC km (Stromkreis)]:[Konverter DC Anzahl]])&gt;0,"ja","nein")</f>
        <v>nein</v>
      </c>
      <c r="S166" s="296"/>
    </row>
    <row r="167" spans="1:19" ht="14.85" customHeight="1" x14ac:dyDescent="0.2">
      <c r="A167" s="263"/>
      <c r="B167" s="108"/>
      <c r="C167" s="108"/>
      <c r="D167" s="108"/>
      <c r="E167" s="108"/>
      <c r="F1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7" s="151">
        <v>0</v>
      </c>
      <c r="H167" s="151">
        <v>0</v>
      </c>
      <c r="I167" s="151">
        <v>0</v>
      </c>
      <c r="J167" s="151">
        <v>0</v>
      </c>
      <c r="K167" s="151">
        <v>0</v>
      </c>
      <c r="L167" s="151">
        <v>0</v>
      </c>
      <c r="M167" s="151">
        <v>0</v>
      </c>
      <c r="N167" s="151">
        <v>0</v>
      </c>
      <c r="O167" s="151">
        <v>0</v>
      </c>
      <c r="P167" s="151">
        <v>0</v>
      </c>
      <c r="Q167" s="151">
        <v>0</v>
      </c>
      <c r="R167" s="264" t="str">
        <f>IF(SUM(D3_Mengen[[#This Row],[Stromkreis AC km (Stromkreis)]:[Konverter DC Anzahl]])&gt;0,"ja","nein")</f>
        <v>nein</v>
      </c>
      <c r="S167" s="296"/>
    </row>
    <row r="168" spans="1:19" ht="14.85" customHeight="1" x14ac:dyDescent="0.2">
      <c r="A168" s="263"/>
      <c r="B168" s="108"/>
      <c r="C168" s="108"/>
      <c r="D168" s="108"/>
      <c r="E168" s="108"/>
      <c r="F1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8" s="151">
        <v>0</v>
      </c>
      <c r="H168" s="151">
        <v>0</v>
      </c>
      <c r="I168" s="151">
        <v>0</v>
      </c>
      <c r="J168" s="151">
        <v>0</v>
      </c>
      <c r="K168" s="151">
        <v>0</v>
      </c>
      <c r="L168" s="151">
        <v>0</v>
      </c>
      <c r="M168" s="151">
        <v>0</v>
      </c>
      <c r="N168" s="151">
        <v>0</v>
      </c>
      <c r="O168" s="151">
        <v>0</v>
      </c>
      <c r="P168" s="151">
        <v>0</v>
      </c>
      <c r="Q168" s="151">
        <v>0</v>
      </c>
      <c r="R168" s="264" t="str">
        <f>IF(SUM(D3_Mengen[[#This Row],[Stromkreis AC km (Stromkreis)]:[Konverter DC Anzahl]])&gt;0,"ja","nein")</f>
        <v>nein</v>
      </c>
      <c r="S168" s="296"/>
    </row>
    <row r="169" spans="1:19" ht="14.85" customHeight="1" x14ac:dyDescent="0.2">
      <c r="A169" s="263"/>
      <c r="B169" s="108"/>
      <c r="C169" s="108"/>
      <c r="D169" s="108"/>
      <c r="E169" s="108"/>
      <c r="F1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69" s="151">
        <v>0</v>
      </c>
      <c r="H169" s="151">
        <v>0</v>
      </c>
      <c r="I169" s="151">
        <v>0</v>
      </c>
      <c r="J169" s="151">
        <v>0</v>
      </c>
      <c r="K169" s="151">
        <v>0</v>
      </c>
      <c r="L169" s="151">
        <v>0</v>
      </c>
      <c r="M169" s="151">
        <v>0</v>
      </c>
      <c r="N169" s="151">
        <v>0</v>
      </c>
      <c r="O169" s="151">
        <v>0</v>
      </c>
      <c r="P169" s="151">
        <v>0</v>
      </c>
      <c r="Q169" s="151">
        <v>0</v>
      </c>
      <c r="R169" s="264" t="str">
        <f>IF(SUM(D3_Mengen[[#This Row],[Stromkreis AC km (Stromkreis)]:[Konverter DC Anzahl]])&gt;0,"ja","nein")</f>
        <v>nein</v>
      </c>
      <c r="S169" s="296"/>
    </row>
    <row r="170" spans="1:19" ht="14.85" customHeight="1" x14ac:dyDescent="0.2">
      <c r="A170" s="263"/>
      <c r="B170" s="108"/>
      <c r="C170" s="108"/>
      <c r="D170" s="108"/>
      <c r="E170" s="108"/>
      <c r="F1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0" s="151">
        <v>0</v>
      </c>
      <c r="H170" s="151">
        <v>0</v>
      </c>
      <c r="I170" s="151">
        <v>0</v>
      </c>
      <c r="J170" s="151">
        <v>0</v>
      </c>
      <c r="K170" s="151">
        <v>0</v>
      </c>
      <c r="L170" s="151">
        <v>0</v>
      </c>
      <c r="M170" s="151">
        <v>0</v>
      </c>
      <c r="N170" s="151">
        <v>0</v>
      </c>
      <c r="O170" s="151">
        <v>0</v>
      </c>
      <c r="P170" s="151">
        <v>0</v>
      </c>
      <c r="Q170" s="151">
        <v>0</v>
      </c>
      <c r="R170" s="264" t="str">
        <f>IF(SUM(D3_Mengen[[#This Row],[Stromkreis AC km (Stromkreis)]:[Konverter DC Anzahl]])&gt;0,"ja","nein")</f>
        <v>nein</v>
      </c>
      <c r="S170" s="296"/>
    </row>
    <row r="171" spans="1:19" ht="14.85" customHeight="1" x14ac:dyDescent="0.2">
      <c r="A171" s="263"/>
      <c r="B171" s="108"/>
      <c r="C171" s="108"/>
      <c r="D171" s="108"/>
      <c r="E171" s="108"/>
      <c r="F1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1" s="151">
        <v>0</v>
      </c>
      <c r="H171" s="151">
        <v>0</v>
      </c>
      <c r="I171" s="151">
        <v>0</v>
      </c>
      <c r="J171" s="151">
        <v>0</v>
      </c>
      <c r="K171" s="151">
        <v>0</v>
      </c>
      <c r="L171" s="151">
        <v>0</v>
      </c>
      <c r="M171" s="151">
        <v>0</v>
      </c>
      <c r="N171" s="151">
        <v>0</v>
      </c>
      <c r="O171" s="151">
        <v>0</v>
      </c>
      <c r="P171" s="151">
        <v>0</v>
      </c>
      <c r="Q171" s="151">
        <v>0</v>
      </c>
      <c r="R171" s="264" t="str">
        <f>IF(SUM(D3_Mengen[[#This Row],[Stromkreis AC km (Stromkreis)]:[Konverter DC Anzahl]])&gt;0,"ja","nein")</f>
        <v>nein</v>
      </c>
      <c r="S171" s="296"/>
    </row>
    <row r="172" spans="1:19" ht="14.85" customHeight="1" x14ac:dyDescent="0.2">
      <c r="A172" s="263"/>
      <c r="B172" s="108"/>
      <c r="C172" s="108"/>
      <c r="D172" s="108"/>
      <c r="E172" s="108"/>
      <c r="F1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2" s="151">
        <v>0</v>
      </c>
      <c r="H172" s="151">
        <v>0</v>
      </c>
      <c r="I172" s="151">
        <v>0</v>
      </c>
      <c r="J172" s="151">
        <v>0</v>
      </c>
      <c r="K172" s="151">
        <v>0</v>
      </c>
      <c r="L172" s="151">
        <v>0</v>
      </c>
      <c r="M172" s="151">
        <v>0</v>
      </c>
      <c r="N172" s="151">
        <v>0</v>
      </c>
      <c r="O172" s="151">
        <v>0</v>
      </c>
      <c r="P172" s="151">
        <v>0</v>
      </c>
      <c r="Q172" s="151">
        <v>0</v>
      </c>
      <c r="R172" s="264" t="str">
        <f>IF(SUM(D3_Mengen[[#This Row],[Stromkreis AC km (Stromkreis)]:[Konverter DC Anzahl]])&gt;0,"ja","nein")</f>
        <v>nein</v>
      </c>
      <c r="S172" s="296"/>
    </row>
    <row r="173" spans="1:19" ht="14.85" customHeight="1" x14ac:dyDescent="0.2">
      <c r="A173" s="263"/>
      <c r="B173" s="108"/>
      <c r="C173" s="108"/>
      <c r="D173" s="108"/>
      <c r="E173" s="108"/>
      <c r="F1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3" s="151">
        <v>0</v>
      </c>
      <c r="H173" s="151">
        <v>0</v>
      </c>
      <c r="I173" s="151">
        <v>0</v>
      </c>
      <c r="J173" s="151">
        <v>0</v>
      </c>
      <c r="K173" s="151">
        <v>0</v>
      </c>
      <c r="L173" s="151">
        <v>0</v>
      </c>
      <c r="M173" s="151">
        <v>0</v>
      </c>
      <c r="N173" s="151">
        <v>0</v>
      </c>
      <c r="O173" s="151">
        <v>0</v>
      </c>
      <c r="P173" s="151">
        <v>0</v>
      </c>
      <c r="Q173" s="151">
        <v>0</v>
      </c>
      <c r="R173" s="264" t="str">
        <f>IF(SUM(D3_Mengen[[#This Row],[Stromkreis AC km (Stromkreis)]:[Konverter DC Anzahl]])&gt;0,"ja","nein")</f>
        <v>nein</v>
      </c>
      <c r="S173" s="296"/>
    </row>
    <row r="174" spans="1:19" ht="14.85" customHeight="1" x14ac:dyDescent="0.2">
      <c r="A174" s="263"/>
      <c r="B174" s="108"/>
      <c r="C174" s="108"/>
      <c r="D174" s="108"/>
      <c r="E174" s="108"/>
      <c r="F1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4" s="151">
        <v>0</v>
      </c>
      <c r="H174" s="151">
        <v>0</v>
      </c>
      <c r="I174" s="151">
        <v>0</v>
      </c>
      <c r="J174" s="151">
        <v>0</v>
      </c>
      <c r="K174" s="151">
        <v>0</v>
      </c>
      <c r="L174" s="151">
        <v>0</v>
      </c>
      <c r="M174" s="151">
        <v>0</v>
      </c>
      <c r="N174" s="151">
        <v>0</v>
      </c>
      <c r="O174" s="151">
        <v>0</v>
      </c>
      <c r="P174" s="151">
        <v>0</v>
      </c>
      <c r="Q174" s="151">
        <v>0</v>
      </c>
      <c r="R174" s="264" t="str">
        <f>IF(SUM(D3_Mengen[[#This Row],[Stromkreis AC km (Stromkreis)]:[Konverter DC Anzahl]])&gt;0,"ja","nein")</f>
        <v>nein</v>
      </c>
      <c r="S174" s="296"/>
    </row>
    <row r="175" spans="1:19" ht="14.85" customHeight="1" x14ac:dyDescent="0.2">
      <c r="A175" s="263"/>
      <c r="B175" s="108"/>
      <c r="C175" s="108"/>
      <c r="D175" s="108"/>
      <c r="E175" s="108"/>
      <c r="F1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5" s="151">
        <v>0</v>
      </c>
      <c r="H175" s="151">
        <v>0</v>
      </c>
      <c r="I175" s="151">
        <v>0</v>
      </c>
      <c r="J175" s="151">
        <v>0</v>
      </c>
      <c r="K175" s="151">
        <v>0</v>
      </c>
      <c r="L175" s="151">
        <v>0</v>
      </c>
      <c r="M175" s="151">
        <v>0</v>
      </c>
      <c r="N175" s="151">
        <v>0</v>
      </c>
      <c r="O175" s="151">
        <v>0</v>
      </c>
      <c r="P175" s="151">
        <v>0</v>
      </c>
      <c r="Q175" s="151">
        <v>0</v>
      </c>
      <c r="R175" s="264" t="str">
        <f>IF(SUM(D3_Mengen[[#This Row],[Stromkreis AC km (Stromkreis)]:[Konverter DC Anzahl]])&gt;0,"ja","nein")</f>
        <v>nein</v>
      </c>
      <c r="S175" s="296"/>
    </row>
    <row r="176" spans="1:19" ht="14.85" customHeight="1" x14ac:dyDescent="0.2">
      <c r="A176" s="263"/>
      <c r="B176" s="108"/>
      <c r="C176" s="108"/>
      <c r="D176" s="108"/>
      <c r="E176" s="108"/>
      <c r="F1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6" s="151">
        <v>0</v>
      </c>
      <c r="H176" s="151">
        <v>0</v>
      </c>
      <c r="I176" s="151">
        <v>0</v>
      </c>
      <c r="J176" s="151">
        <v>0</v>
      </c>
      <c r="K176" s="151">
        <v>0</v>
      </c>
      <c r="L176" s="151">
        <v>0</v>
      </c>
      <c r="M176" s="151">
        <v>0</v>
      </c>
      <c r="N176" s="151">
        <v>0</v>
      </c>
      <c r="O176" s="151">
        <v>0</v>
      </c>
      <c r="P176" s="151">
        <v>0</v>
      </c>
      <c r="Q176" s="151">
        <v>0</v>
      </c>
      <c r="R176" s="264" t="str">
        <f>IF(SUM(D3_Mengen[[#This Row],[Stromkreis AC km (Stromkreis)]:[Konverter DC Anzahl]])&gt;0,"ja","nein")</f>
        <v>nein</v>
      </c>
      <c r="S176" s="296"/>
    </row>
    <row r="177" spans="1:19" ht="14.85" customHeight="1" x14ac:dyDescent="0.2">
      <c r="A177" s="263"/>
      <c r="B177" s="108"/>
      <c r="C177" s="108"/>
      <c r="D177" s="108"/>
      <c r="E177" s="108"/>
      <c r="F1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7" s="151">
        <v>0</v>
      </c>
      <c r="H177" s="151">
        <v>0</v>
      </c>
      <c r="I177" s="151">
        <v>0</v>
      </c>
      <c r="J177" s="151">
        <v>0</v>
      </c>
      <c r="K177" s="151">
        <v>0</v>
      </c>
      <c r="L177" s="151">
        <v>0</v>
      </c>
      <c r="M177" s="151">
        <v>0</v>
      </c>
      <c r="N177" s="151">
        <v>0</v>
      </c>
      <c r="O177" s="151">
        <v>0</v>
      </c>
      <c r="P177" s="151">
        <v>0</v>
      </c>
      <c r="Q177" s="151">
        <v>0</v>
      </c>
      <c r="R177" s="264" t="str">
        <f>IF(SUM(D3_Mengen[[#This Row],[Stromkreis AC km (Stromkreis)]:[Konverter DC Anzahl]])&gt;0,"ja","nein")</f>
        <v>nein</v>
      </c>
      <c r="S177" s="296"/>
    </row>
    <row r="178" spans="1:19" ht="14.85" customHeight="1" x14ac:dyDescent="0.2">
      <c r="A178" s="263"/>
      <c r="B178" s="108"/>
      <c r="C178" s="108"/>
      <c r="D178" s="108"/>
      <c r="E178" s="108"/>
      <c r="F1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8" s="151">
        <v>0</v>
      </c>
      <c r="H178" s="151">
        <v>0</v>
      </c>
      <c r="I178" s="151">
        <v>0</v>
      </c>
      <c r="J178" s="151">
        <v>0</v>
      </c>
      <c r="K178" s="151">
        <v>0</v>
      </c>
      <c r="L178" s="151">
        <v>0</v>
      </c>
      <c r="M178" s="151">
        <v>0</v>
      </c>
      <c r="N178" s="151">
        <v>0</v>
      </c>
      <c r="O178" s="151">
        <v>0</v>
      </c>
      <c r="P178" s="151">
        <v>0</v>
      </c>
      <c r="Q178" s="151">
        <v>0</v>
      </c>
      <c r="R178" s="264" t="str">
        <f>IF(SUM(D3_Mengen[[#This Row],[Stromkreis AC km (Stromkreis)]:[Konverter DC Anzahl]])&gt;0,"ja","nein")</f>
        <v>nein</v>
      </c>
      <c r="S178" s="296"/>
    </row>
    <row r="179" spans="1:19" ht="14.85" customHeight="1" x14ac:dyDescent="0.2">
      <c r="A179" s="263"/>
      <c r="B179" s="108"/>
      <c r="C179" s="108"/>
      <c r="D179" s="108"/>
      <c r="E179" s="108"/>
      <c r="F1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79" s="151">
        <v>0</v>
      </c>
      <c r="H179" s="151">
        <v>0</v>
      </c>
      <c r="I179" s="151">
        <v>0</v>
      </c>
      <c r="J179" s="151">
        <v>0</v>
      </c>
      <c r="K179" s="151">
        <v>0</v>
      </c>
      <c r="L179" s="151">
        <v>0</v>
      </c>
      <c r="M179" s="151">
        <v>0</v>
      </c>
      <c r="N179" s="151">
        <v>0</v>
      </c>
      <c r="O179" s="151">
        <v>0</v>
      </c>
      <c r="P179" s="151">
        <v>0</v>
      </c>
      <c r="Q179" s="151">
        <v>0</v>
      </c>
      <c r="R179" s="264" t="str">
        <f>IF(SUM(D3_Mengen[[#This Row],[Stromkreis AC km (Stromkreis)]:[Konverter DC Anzahl]])&gt;0,"ja","nein")</f>
        <v>nein</v>
      </c>
      <c r="S179" s="296"/>
    </row>
    <row r="180" spans="1:19" ht="14.85" customHeight="1" x14ac:dyDescent="0.2">
      <c r="A180" s="263"/>
      <c r="B180" s="108"/>
      <c r="C180" s="108"/>
      <c r="D180" s="108"/>
      <c r="E180" s="108"/>
      <c r="F1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0" s="151">
        <v>0</v>
      </c>
      <c r="H180" s="151">
        <v>0</v>
      </c>
      <c r="I180" s="151">
        <v>0</v>
      </c>
      <c r="J180" s="151">
        <v>0</v>
      </c>
      <c r="K180" s="151">
        <v>0</v>
      </c>
      <c r="L180" s="151">
        <v>0</v>
      </c>
      <c r="M180" s="151">
        <v>0</v>
      </c>
      <c r="N180" s="151">
        <v>0</v>
      </c>
      <c r="O180" s="151">
        <v>0</v>
      </c>
      <c r="P180" s="151">
        <v>0</v>
      </c>
      <c r="Q180" s="151">
        <v>0</v>
      </c>
      <c r="R180" s="264" t="str">
        <f>IF(SUM(D3_Mengen[[#This Row],[Stromkreis AC km (Stromkreis)]:[Konverter DC Anzahl]])&gt;0,"ja","nein")</f>
        <v>nein</v>
      </c>
      <c r="S180" s="296"/>
    </row>
    <row r="181" spans="1:19" ht="14.85" customHeight="1" x14ac:dyDescent="0.2">
      <c r="A181" s="263"/>
      <c r="B181" s="108"/>
      <c r="C181" s="108"/>
      <c r="D181" s="108"/>
      <c r="E181" s="108"/>
      <c r="F1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1" s="151">
        <v>0</v>
      </c>
      <c r="H181" s="151">
        <v>0</v>
      </c>
      <c r="I181" s="151">
        <v>0</v>
      </c>
      <c r="J181" s="151">
        <v>0</v>
      </c>
      <c r="K181" s="151">
        <v>0</v>
      </c>
      <c r="L181" s="151">
        <v>0</v>
      </c>
      <c r="M181" s="151">
        <v>0</v>
      </c>
      <c r="N181" s="151">
        <v>0</v>
      </c>
      <c r="O181" s="151">
        <v>0</v>
      </c>
      <c r="P181" s="151">
        <v>0</v>
      </c>
      <c r="Q181" s="151">
        <v>0</v>
      </c>
      <c r="R181" s="264" t="str">
        <f>IF(SUM(D3_Mengen[[#This Row],[Stromkreis AC km (Stromkreis)]:[Konverter DC Anzahl]])&gt;0,"ja","nein")</f>
        <v>nein</v>
      </c>
      <c r="S181" s="296"/>
    </row>
    <row r="182" spans="1:19" ht="14.85" customHeight="1" x14ac:dyDescent="0.2">
      <c r="A182" s="263"/>
      <c r="B182" s="108"/>
      <c r="C182" s="108"/>
      <c r="D182" s="108"/>
      <c r="E182" s="108"/>
      <c r="F1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2" s="151">
        <v>0</v>
      </c>
      <c r="H182" s="151">
        <v>0</v>
      </c>
      <c r="I182" s="151">
        <v>0</v>
      </c>
      <c r="J182" s="151">
        <v>0</v>
      </c>
      <c r="K182" s="151">
        <v>0</v>
      </c>
      <c r="L182" s="151">
        <v>0</v>
      </c>
      <c r="M182" s="151">
        <v>0</v>
      </c>
      <c r="N182" s="151">
        <v>0</v>
      </c>
      <c r="O182" s="151">
        <v>0</v>
      </c>
      <c r="P182" s="151">
        <v>0</v>
      </c>
      <c r="Q182" s="151">
        <v>0</v>
      </c>
      <c r="R182" s="264" t="str">
        <f>IF(SUM(D3_Mengen[[#This Row],[Stromkreis AC km (Stromkreis)]:[Konverter DC Anzahl]])&gt;0,"ja","nein")</f>
        <v>nein</v>
      </c>
      <c r="S182" s="296"/>
    </row>
    <row r="183" spans="1:19" ht="14.85" customHeight="1" x14ac:dyDescent="0.2">
      <c r="A183" s="263"/>
      <c r="B183" s="108"/>
      <c r="C183" s="108"/>
      <c r="D183" s="108"/>
      <c r="E183" s="108"/>
      <c r="F1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3" s="151">
        <v>0</v>
      </c>
      <c r="H183" s="151">
        <v>0</v>
      </c>
      <c r="I183" s="151">
        <v>0</v>
      </c>
      <c r="J183" s="151">
        <v>0</v>
      </c>
      <c r="K183" s="151">
        <v>0</v>
      </c>
      <c r="L183" s="151">
        <v>0</v>
      </c>
      <c r="M183" s="151">
        <v>0</v>
      </c>
      <c r="N183" s="151">
        <v>0</v>
      </c>
      <c r="O183" s="151">
        <v>0</v>
      </c>
      <c r="P183" s="151">
        <v>0</v>
      </c>
      <c r="Q183" s="151">
        <v>0</v>
      </c>
      <c r="R183" s="264" t="str">
        <f>IF(SUM(D3_Mengen[[#This Row],[Stromkreis AC km (Stromkreis)]:[Konverter DC Anzahl]])&gt;0,"ja","nein")</f>
        <v>nein</v>
      </c>
      <c r="S183" s="296"/>
    </row>
    <row r="184" spans="1:19" ht="14.85" customHeight="1" x14ac:dyDescent="0.2">
      <c r="A184" s="263"/>
      <c r="B184" s="108"/>
      <c r="C184" s="108"/>
      <c r="D184" s="108"/>
      <c r="E184" s="108"/>
      <c r="F1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4" s="151">
        <v>0</v>
      </c>
      <c r="H184" s="151">
        <v>0</v>
      </c>
      <c r="I184" s="151">
        <v>0</v>
      </c>
      <c r="J184" s="151">
        <v>0</v>
      </c>
      <c r="K184" s="151">
        <v>0</v>
      </c>
      <c r="L184" s="151">
        <v>0</v>
      </c>
      <c r="M184" s="151">
        <v>0</v>
      </c>
      <c r="N184" s="151">
        <v>0</v>
      </c>
      <c r="O184" s="151">
        <v>0</v>
      </c>
      <c r="P184" s="151">
        <v>0</v>
      </c>
      <c r="Q184" s="151">
        <v>0</v>
      </c>
      <c r="R184" s="264" t="str">
        <f>IF(SUM(D3_Mengen[[#This Row],[Stromkreis AC km (Stromkreis)]:[Konverter DC Anzahl]])&gt;0,"ja","nein")</f>
        <v>nein</v>
      </c>
      <c r="S184" s="296"/>
    </row>
    <row r="185" spans="1:19" ht="14.85" customHeight="1" x14ac:dyDescent="0.2">
      <c r="A185" s="263"/>
      <c r="B185" s="108"/>
      <c r="C185" s="108"/>
      <c r="D185" s="108"/>
      <c r="E185" s="108"/>
      <c r="F1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5" s="151">
        <v>0</v>
      </c>
      <c r="H185" s="151">
        <v>0</v>
      </c>
      <c r="I185" s="151">
        <v>0</v>
      </c>
      <c r="J185" s="151">
        <v>0</v>
      </c>
      <c r="K185" s="151">
        <v>0</v>
      </c>
      <c r="L185" s="151">
        <v>0</v>
      </c>
      <c r="M185" s="151">
        <v>0</v>
      </c>
      <c r="N185" s="151">
        <v>0</v>
      </c>
      <c r="O185" s="151">
        <v>0</v>
      </c>
      <c r="P185" s="151">
        <v>0</v>
      </c>
      <c r="Q185" s="151">
        <v>0</v>
      </c>
      <c r="R185" s="264" t="str">
        <f>IF(SUM(D3_Mengen[[#This Row],[Stromkreis AC km (Stromkreis)]:[Konverter DC Anzahl]])&gt;0,"ja","nein")</f>
        <v>nein</v>
      </c>
      <c r="S185" s="296"/>
    </row>
    <row r="186" spans="1:19" ht="14.85" customHeight="1" x14ac:dyDescent="0.2">
      <c r="A186" s="263"/>
      <c r="B186" s="108"/>
      <c r="C186" s="108"/>
      <c r="D186" s="108"/>
      <c r="E186" s="108"/>
      <c r="F1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6" s="151">
        <v>0</v>
      </c>
      <c r="H186" s="151">
        <v>0</v>
      </c>
      <c r="I186" s="151">
        <v>0</v>
      </c>
      <c r="J186" s="151">
        <v>0</v>
      </c>
      <c r="K186" s="151">
        <v>0</v>
      </c>
      <c r="L186" s="151">
        <v>0</v>
      </c>
      <c r="M186" s="151">
        <v>0</v>
      </c>
      <c r="N186" s="151">
        <v>0</v>
      </c>
      <c r="O186" s="151">
        <v>0</v>
      </c>
      <c r="P186" s="151">
        <v>0</v>
      </c>
      <c r="Q186" s="151">
        <v>0</v>
      </c>
      <c r="R186" s="264" t="str">
        <f>IF(SUM(D3_Mengen[[#This Row],[Stromkreis AC km (Stromkreis)]:[Konverter DC Anzahl]])&gt;0,"ja","nein")</f>
        <v>nein</v>
      </c>
      <c r="S186" s="296"/>
    </row>
    <row r="187" spans="1:19" ht="14.85" customHeight="1" x14ac:dyDescent="0.2">
      <c r="A187" s="263"/>
      <c r="B187" s="108"/>
      <c r="C187" s="108"/>
      <c r="D187" s="108"/>
      <c r="E187" s="108"/>
      <c r="F1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7" s="151">
        <v>0</v>
      </c>
      <c r="H187" s="151">
        <v>0</v>
      </c>
      <c r="I187" s="151">
        <v>0</v>
      </c>
      <c r="J187" s="151">
        <v>0</v>
      </c>
      <c r="K187" s="151">
        <v>0</v>
      </c>
      <c r="L187" s="151">
        <v>0</v>
      </c>
      <c r="M187" s="151">
        <v>0</v>
      </c>
      <c r="N187" s="151">
        <v>0</v>
      </c>
      <c r="O187" s="151">
        <v>0</v>
      </c>
      <c r="P187" s="151">
        <v>0</v>
      </c>
      <c r="Q187" s="151">
        <v>0</v>
      </c>
      <c r="R187" s="264" t="str">
        <f>IF(SUM(D3_Mengen[[#This Row],[Stromkreis AC km (Stromkreis)]:[Konverter DC Anzahl]])&gt;0,"ja","nein")</f>
        <v>nein</v>
      </c>
      <c r="S187" s="296"/>
    </row>
    <row r="188" spans="1:19" ht="14.85" customHeight="1" x14ac:dyDescent="0.2">
      <c r="A188" s="263"/>
      <c r="B188" s="108"/>
      <c r="C188" s="108"/>
      <c r="D188" s="108"/>
      <c r="E188" s="108"/>
      <c r="F1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8" s="151">
        <v>0</v>
      </c>
      <c r="H188" s="151">
        <v>0</v>
      </c>
      <c r="I188" s="151">
        <v>0</v>
      </c>
      <c r="J188" s="151">
        <v>0</v>
      </c>
      <c r="K188" s="151">
        <v>0</v>
      </c>
      <c r="L188" s="151">
        <v>0</v>
      </c>
      <c r="M188" s="151">
        <v>0</v>
      </c>
      <c r="N188" s="151">
        <v>0</v>
      </c>
      <c r="O188" s="151">
        <v>0</v>
      </c>
      <c r="P188" s="151">
        <v>0</v>
      </c>
      <c r="Q188" s="151">
        <v>0</v>
      </c>
      <c r="R188" s="264" t="str">
        <f>IF(SUM(D3_Mengen[[#This Row],[Stromkreis AC km (Stromkreis)]:[Konverter DC Anzahl]])&gt;0,"ja","nein")</f>
        <v>nein</v>
      </c>
      <c r="S188" s="296"/>
    </row>
    <row r="189" spans="1:19" ht="14.85" customHeight="1" x14ac:dyDescent="0.2">
      <c r="A189" s="263"/>
      <c r="B189" s="108"/>
      <c r="C189" s="108"/>
      <c r="D189" s="108"/>
      <c r="E189" s="108"/>
      <c r="F1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89" s="151">
        <v>0</v>
      </c>
      <c r="H189" s="151">
        <v>0</v>
      </c>
      <c r="I189" s="151">
        <v>0</v>
      </c>
      <c r="J189" s="151">
        <v>0</v>
      </c>
      <c r="K189" s="151">
        <v>0</v>
      </c>
      <c r="L189" s="151">
        <v>0</v>
      </c>
      <c r="M189" s="151">
        <v>0</v>
      </c>
      <c r="N189" s="151">
        <v>0</v>
      </c>
      <c r="O189" s="151">
        <v>0</v>
      </c>
      <c r="P189" s="151">
        <v>0</v>
      </c>
      <c r="Q189" s="151">
        <v>0</v>
      </c>
      <c r="R189" s="264" t="str">
        <f>IF(SUM(D3_Mengen[[#This Row],[Stromkreis AC km (Stromkreis)]:[Konverter DC Anzahl]])&gt;0,"ja","nein")</f>
        <v>nein</v>
      </c>
      <c r="S189" s="296"/>
    </row>
    <row r="190" spans="1:19" ht="14.85" customHeight="1" x14ac:dyDescent="0.2">
      <c r="A190" s="263"/>
      <c r="B190" s="108"/>
      <c r="C190" s="108"/>
      <c r="D190" s="108"/>
      <c r="E190" s="108"/>
      <c r="F1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0" s="151">
        <v>0</v>
      </c>
      <c r="H190" s="151">
        <v>0</v>
      </c>
      <c r="I190" s="151">
        <v>0</v>
      </c>
      <c r="J190" s="151">
        <v>0</v>
      </c>
      <c r="K190" s="151">
        <v>0</v>
      </c>
      <c r="L190" s="151">
        <v>0</v>
      </c>
      <c r="M190" s="151">
        <v>0</v>
      </c>
      <c r="N190" s="151">
        <v>0</v>
      </c>
      <c r="O190" s="151">
        <v>0</v>
      </c>
      <c r="P190" s="151">
        <v>0</v>
      </c>
      <c r="Q190" s="151">
        <v>0</v>
      </c>
      <c r="R190" s="264" t="str">
        <f>IF(SUM(D3_Mengen[[#This Row],[Stromkreis AC km (Stromkreis)]:[Konverter DC Anzahl]])&gt;0,"ja","nein")</f>
        <v>nein</v>
      </c>
      <c r="S190" s="296"/>
    </row>
    <row r="191" spans="1:19" ht="14.85" customHeight="1" x14ac:dyDescent="0.2">
      <c r="A191" s="263"/>
      <c r="B191" s="108"/>
      <c r="C191" s="108"/>
      <c r="D191" s="108"/>
      <c r="E191" s="108"/>
      <c r="F1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1" s="151">
        <v>0</v>
      </c>
      <c r="H191" s="151">
        <v>0</v>
      </c>
      <c r="I191" s="151">
        <v>0</v>
      </c>
      <c r="J191" s="151">
        <v>0</v>
      </c>
      <c r="K191" s="151">
        <v>0</v>
      </c>
      <c r="L191" s="151">
        <v>0</v>
      </c>
      <c r="M191" s="151">
        <v>0</v>
      </c>
      <c r="N191" s="151">
        <v>0</v>
      </c>
      <c r="O191" s="151">
        <v>0</v>
      </c>
      <c r="P191" s="151">
        <v>0</v>
      </c>
      <c r="Q191" s="151">
        <v>0</v>
      </c>
      <c r="R191" s="264" t="str">
        <f>IF(SUM(D3_Mengen[[#This Row],[Stromkreis AC km (Stromkreis)]:[Konverter DC Anzahl]])&gt;0,"ja","nein")</f>
        <v>nein</v>
      </c>
      <c r="S191" s="296"/>
    </row>
    <row r="192" spans="1:19" ht="14.85" customHeight="1" x14ac:dyDescent="0.2">
      <c r="A192" s="263"/>
      <c r="B192" s="108"/>
      <c r="C192" s="108"/>
      <c r="D192" s="108"/>
      <c r="E192" s="108"/>
      <c r="F1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2" s="151">
        <v>0</v>
      </c>
      <c r="H192" s="151">
        <v>0</v>
      </c>
      <c r="I192" s="151">
        <v>0</v>
      </c>
      <c r="J192" s="151">
        <v>0</v>
      </c>
      <c r="K192" s="151">
        <v>0</v>
      </c>
      <c r="L192" s="151">
        <v>0</v>
      </c>
      <c r="M192" s="151">
        <v>0</v>
      </c>
      <c r="N192" s="151">
        <v>0</v>
      </c>
      <c r="O192" s="151">
        <v>0</v>
      </c>
      <c r="P192" s="151">
        <v>0</v>
      </c>
      <c r="Q192" s="151">
        <v>0</v>
      </c>
      <c r="R192" s="264" t="str">
        <f>IF(SUM(D3_Mengen[[#This Row],[Stromkreis AC km (Stromkreis)]:[Konverter DC Anzahl]])&gt;0,"ja","nein")</f>
        <v>nein</v>
      </c>
      <c r="S192" s="296"/>
    </row>
    <row r="193" spans="1:19" ht="14.85" customHeight="1" x14ac:dyDescent="0.2">
      <c r="A193" s="263"/>
      <c r="B193" s="108"/>
      <c r="C193" s="108"/>
      <c r="D193" s="108"/>
      <c r="E193" s="108"/>
      <c r="F1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3" s="151">
        <v>0</v>
      </c>
      <c r="H193" s="151">
        <v>0</v>
      </c>
      <c r="I193" s="151">
        <v>0</v>
      </c>
      <c r="J193" s="151">
        <v>0</v>
      </c>
      <c r="K193" s="151">
        <v>0</v>
      </c>
      <c r="L193" s="151">
        <v>0</v>
      </c>
      <c r="M193" s="151">
        <v>0</v>
      </c>
      <c r="N193" s="151">
        <v>0</v>
      </c>
      <c r="O193" s="151">
        <v>0</v>
      </c>
      <c r="P193" s="151">
        <v>0</v>
      </c>
      <c r="Q193" s="151">
        <v>0</v>
      </c>
      <c r="R193" s="264" t="str">
        <f>IF(SUM(D3_Mengen[[#This Row],[Stromkreis AC km (Stromkreis)]:[Konverter DC Anzahl]])&gt;0,"ja","nein")</f>
        <v>nein</v>
      </c>
      <c r="S193" s="296"/>
    </row>
    <row r="194" spans="1:19" ht="14.85" customHeight="1" x14ac:dyDescent="0.2">
      <c r="A194" s="263"/>
      <c r="B194" s="108"/>
      <c r="C194" s="108"/>
      <c r="D194" s="108"/>
      <c r="E194" s="108"/>
      <c r="F1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4" s="151">
        <v>0</v>
      </c>
      <c r="H194" s="151">
        <v>0</v>
      </c>
      <c r="I194" s="151">
        <v>0</v>
      </c>
      <c r="J194" s="151">
        <v>0</v>
      </c>
      <c r="K194" s="151">
        <v>0</v>
      </c>
      <c r="L194" s="151">
        <v>0</v>
      </c>
      <c r="M194" s="151">
        <v>0</v>
      </c>
      <c r="N194" s="151">
        <v>0</v>
      </c>
      <c r="O194" s="151">
        <v>0</v>
      </c>
      <c r="P194" s="151">
        <v>0</v>
      </c>
      <c r="Q194" s="151">
        <v>0</v>
      </c>
      <c r="R194" s="264" t="str">
        <f>IF(SUM(D3_Mengen[[#This Row],[Stromkreis AC km (Stromkreis)]:[Konverter DC Anzahl]])&gt;0,"ja","nein")</f>
        <v>nein</v>
      </c>
      <c r="S194" s="296"/>
    </row>
    <row r="195" spans="1:19" ht="14.85" customHeight="1" x14ac:dyDescent="0.2">
      <c r="A195" s="263"/>
      <c r="B195" s="108"/>
      <c r="C195" s="108"/>
      <c r="D195" s="108"/>
      <c r="E195" s="108"/>
      <c r="F1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5" s="151">
        <v>0</v>
      </c>
      <c r="H195" s="151">
        <v>0</v>
      </c>
      <c r="I195" s="151">
        <v>0</v>
      </c>
      <c r="J195" s="151">
        <v>0</v>
      </c>
      <c r="K195" s="151">
        <v>0</v>
      </c>
      <c r="L195" s="151">
        <v>0</v>
      </c>
      <c r="M195" s="151">
        <v>0</v>
      </c>
      <c r="N195" s="151">
        <v>0</v>
      </c>
      <c r="O195" s="151">
        <v>0</v>
      </c>
      <c r="P195" s="151">
        <v>0</v>
      </c>
      <c r="Q195" s="151">
        <v>0</v>
      </c>
      <c r="R195" s="264" t="str">
        <f>IF(SUM(D3_Mengen[[#This Row],[Stromkreis AC km (Stromkreis)]:[Konverter DC Anzahl]])&gt;0,"ja","nein")</f>
        <v>nein</v>
      </c>
      <c r="S195" s="296"/>
    </row>
    <row r="196" spans="1:19" ht="14.85" customHeight="1" x14ac:dyDescent="0.2">
      <c r="A196" s="263"/>
      <c r="B196" s="108"/>
      <c r="C196" s="108"/>
      <c r="D196" s="108"/>
      <c r="E196" s="108"/>
      <c r="F1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6" s="151">
        <v>0</v>
      </c>
      <c r="H196" s="151">
        <v>0</v>
      </c>
      <c r="I196" s="151">
        <v>0</v>
      </c>
      <c r="J196" s="151">
        <v>0</v>
      </c>
      <c r="K196" s="151">
        <v>0</v>
      </c>
      <c r="L196" s="151">
        <v>0</v>
      </c>
      <c r="M196" s="151">
        <v>0</v>
      </c>
      <c r="N196" s="151">
        <v>0</v>
      </c>
      <c r="O196" s="151">
        <v>0</v>
      </c>
      <c r="P196" s="151">
        <v>0</v>
      </c>
      <c r="Q196" s="151">
        <v>0</v>
      </c>
      <c r="R196" s="264" t="str">
        <f>IF(SUM(D3_Mengen[[#This Row],[Stromkreis AC km (Stromkreis)]:[Konverter DC Anzahl]])&gt;0,"ja","nein")</f>
        <v>nein</v>
      </c>
      <c r="S196" s="296"/>
    </row>
    <row r="197" spans="1:19" ht="14.85" customHeight="1" x14ac:dyDescent="0.2">
      <c r="A197" s="263"/>
      <c r="B197" s="108"/>
      <c r="C197" s="108"/>
      <c r="D197" s="108"/>
      <c r="E197" s="108"/>
      <c r="F1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7" s="151">
        <v>0</v>
      </c>
      <c r="H197" s="151">
        <v>0</v>
      </c>
      <c r="I197" s="151">
        <v>0</v>
      </c>
      <c r="J197" s="151">
        <v>0</v>
      </c>
      <c r="K197" s="151">
        <v>0</v>
      </c>
      <c r="L197" s="151">
        <v>0</v>
      </c>
      <c r="M197" s="151">
        <v>0</v>
      </c>
      <c r="N197" s="151">
        <v>0</v>
      </c>
      <c r="O197" s="151">
        <v>0</v>
      </c>
      <c r="P197" s="151">
        <v>0</v>
      </c>
      <c r="Q197" s="151">
        <v>0</v>
      </c>
      <c r="R197" s="264" t="str">
        <f>IF(SUM(D3_Mengen[[#This Row],[Stromkreis AC km (Stromkreis)]:[Konverter DC Anzahl]])&gt;0,"ja","nein")</f>
        <v>nein</v>
      </c>
      <c r="S197" s="296"/>
    </row>
    <row r="198" spans="1:19" ht="14.85" customHeight="1" x14ac:dyDescent="0.2">
      <c r="A198" s="263"/>
      <c r="B198" s="108"/>
      <c r="C198" s="108"/>
      <c r="D198" s="108"/>
      <c r="E198" s="108"/>
      <c r="F1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8" s="151">
        <v>0</v>
      </c>
      <c r="H198" s="151">
        <v>0</v>
      </c>
      <c r="I198" s="151">
        <v>0</v>
      </c>
      <c r="J198" s="151">
        <v>0</v>
      </c>
      <c r="K198" s="151">
        <v>0</v>
      </c>
      <c r="L198" s="151">
        <v>0</v>
      </c>
      <c r="M198" s="151">
        <v>0</v>
      </c>
      <c r="N198" s="151">
        <v>0</v>
      </c>
      <c r="O198" s="151">
        <v>0</v>
      </c>
      <c r="P198" s="151">
        <v>0</v>
      </c>
      <c r="Q198" s="151">
        <v>0</v>
      </c>
      <c r="R198" s="264" t="str">
        <f>IF(SUM(D3_Mengen[[#This Row],[Stromkreis AC km (Stromkreis)]:[Konverter DC Anzahl]])&gt;0,"ja","nein")</f>
        <v>nein</v>
      </c>
      <c r="S198" s="296"/>
    </row>
    <row r="199" spans="1:19" ht="14.85" customHeight="1" x14ac:dyDescent="0.2">
      <c r="A199" s="263"/>
      <c r="B199" s="108"/>
      <c r="C199" s="108"/>
      <c r="D199" s="108"/>
      <c r="E199" s="108"/>
      <c r="F1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199" s="151">
        <v>0</v>
      </c>
      <c r="H199" s="151">
        <v>0</v>
      </c>
      <c r="I199" s="151">
        <v>0</v>
      </c>
      <c r="J199" s="151">
        <v>0</v>
      </c>
      <c r="K199" s="151">
        <v>0</v>
      </c>
      <c r="L199" s="151">
        <v>0</v>
      </c>
      <c r="M199" s="151">
        <v>0</v>
      </c>
      <c r="N199" s="151">
        <v>0</v>
      </c>
      <c r="O199" s="151">
        <v>0</v>
      </c>
      <c r="P199" s="151">
        <v>0</v>
      </c>
      <c r="Q199" s="151">
        <v>0</v>
      </c>
      <c r="R199" s="264" t="str">
        <f>IF(SUM(D3_Mengen[[#This Row],[Stromkreis AC km (Stromkreis)]:[Konverter DC Anzahl]])&gt;0,"ja","nein")</f>
        <v>nein</v>
      </c>
      <c r="S199" s="296"/>
    </row>
    <row r="200" spans="1:19" ht="14.85" customHeight="1" x14ac:dyDescent="0.2">
      <c r="A200" s="263"/>
      <c r="B200" s="108"/>
      <c r="C200" s="108"/>
      <c r="D200" s="108"/>
      <c r="E200" s="108"/>
      <c r="F2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0" s="151">
        <v>0</v>
      </c>
      <c r="H200" s="151">
        <v>0</v>
      </c>
      <c r="I200" s="151">
        <v>0</v>
      </c>
      <c r="J200" s="151">
        <v>0</v>
      </c>
      <c r="K200" s="151">
        <v>0</v>
      </c>
      <c r="L200" s="151">
        <v>0</v>
      </c>
      <c r="M200" s="151">
        <v>0</v>
      </c>
      <c r="N200" s="151">
        <v>0</v>
      </c>
      <c r="O200" s="151">
        <v>0</v>
      </c>
      <c r="P200" s="151">
        <v>0</v>
      </c>
      <c r="Q200" s="151">
        <v>0</v>
      </c>
      <c r="R200" s="264" t="str">
        <f>IF(SUM(D3_Mengen[[#This Row],[Stromkreis AC km (Stromkreis)]:[Konverter DC Anzahl]])&gt;0,"ja","nein")</f>
        <v>nein</v>
      </c>
      <c r="S200" s="296"/>
    </row>
    <row r="201" spans="1:19" ht="14.85" customHeight="1" x14ac:dyDescent="0.2">
      <c r="A201" s="263"/>
      <c r="B201" s="108"/>
      <c r="C201" s="108"/>
      <c r="D201" s="108"/>
      <c r="E201" s="108"/>
      <c r="F2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1" s="151">
        <v>0</v>
      </c>
      <c r="H201" s="151">
        <v>0</v>
      </c>
      <c r="I201" s="151">
        <v>0</v>
      </c>
      <c r="J201" s="151">
        <v>0</v>
      </c>
      <c r="K201" s="151">
        <v>0</v>
      </c>
      <c r="L201" s="151">
        <v>0</v>
      </c>
      <c r="M201" s="151">
        <v>0</v>
      </c>
      <c r="N201" s="151">
        <v>0</v>
      </c>
      <c r="O201" s="151">
        <v>0</v>
      </c>
      <c r="P201" s="151">
        <v>0</v>
      </c>
      <c r="Q201" s="151">
        <v>0</v>
      </c>
      <c r="R201" s="264" t="str">
        <f>IF(SUM(D3_Mengen[[#This Row],[Stromkreis AC km (Stromkreis)]:[Konverter DC Anzahl]])&gt;0,"ja","nein")</f>
        <v>nein</v>
      </c>
      <c r="S201" s="296"/>
    </row>
    <row r="202" spans="1:19" ht="14.85" customHeight="1" x14ac:dyDescent="0.2">
      <c r="A202" s="263"/>
      <c r="B202" s="108"/>
      <c r="C202" s="108"/>
      <c r="D202" s="108"/>
      <c r="E202" s="108"/>
      <c r="F2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2" s="151">
        <v>0</v>
      </c>
      <c r="H202" s="151">
        <v>0</v>
      </c>
      <c r="I202" s="151">
        <v>0</v>
      </c>
      <c r="J202" s="151">
        <v>0</v>
      </c>
      <c r="K202" s="151">
        <v>0</v>
      </c>
      <c r="L202" s="151">
        <v>0</v>
      </c>
      <c r="M202" s="151">
        <v>0</v>
      </c>
      <c r="N202" s="151">
        <v>0</v>
      </c>
      <c r="O202" s="151">
        <v>0</v>
      </c>
      <c r="P202" s="151">
        <v>0</v>
      </c>
      <c r="Q202" s="151">
        <v>0</v>
      </c>
      <c r="R202" s="264" t="str">
        <f>IF(SUM(D3_Mengen[[#This Row],[Stromkreis AC km (Stromkreis)]:[Konverter DC Anzahl]])&gt;0,"ja","nein")</f>
        <v>nein</v>
      </c>
      <c r="S202" s="296"/>
    </row>
    <row r="203" spans="1:19" ht="14.85" customHeight="1" x14ac:dyDescent="0.2">
      <c r="A203" s="263"/>
      <c r="B203" s="108"/>
      <c r="C203" s="108"/>
      <c r="D203" s="108"/>
      <c r="E203" s="108"/>
      <c r="F2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3" s="151">
        <v>0</v>
      </c>
      <c r="H203" s="151">
        <v>0</v>
      </c>
      <c r="I203" s="151">
        <v>0</v>
      </c>
      <c r="J203" s="151">
        <v>0</v>
      </c>
      <c r="K203" s="151">
        <v>0</v>
      </c>
      <c r="L203" s="151">
        <v>0</v>
      </c>
      <c r="M203" s="151">
        <v>0</v>
      </c>
      <c r="N203" s="151">
        <v>0</v>
      </c>
      <c r="O203" s="151">
        <v>0</v>
      </c>
      <c r="P203" s="151">
        <v>0</v>
      </c>
      <c r="Q203" s="151">
        <v>0</v>
      </c>
      <c r="R203" s="264" t="str">
        <f>IF(SUM(D3_Mengen[[#This Row],[Stromkreis AC km (Stromkreis)]:[Konverter DC Anzahl]])&gt;0,"ja","nein")</f>
        <v>nein</v>
      </c>
      <c r="S203" s="296"/>
    </row>
    <row r="204" spans="1:19" ht="14.85" customHeight="1" x14ac:dyDescent="0.2">
      <c r="A204" s="263"/>
      <c r="B204" s="108"/>
      <c r="C204" s="108"/>
      <c r="D204" s="108"/>
      <c r="E204" s="108"/>
      <c r="F2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4" s="151">
        <v>0</v>
      </c>
      <c r="H204" s="151">
        <v>0</v>
      </c>
      <c r="I204" s="151">
        <v>0</v>
      </c>
      <c r="J204" s="151">
        <v>0</v>
      </c>
      <c r="K204" s="151">
        <v>0</v>
      </c>
      <c r="L204" s="151">
        <v>0</v>
      </c>
      <c r="M204" s="151">
        <v>0</v>
      </c>
      <c r="N204" s="151">
        <v>0</v>
      </c>
      <c r="O204" s="151">
        <v>0</v>
      </c>
      <c r="P204" s="151">
        <v>0</v>
      </c>
      <c r="Q204" s="151">
        <v>0</v>
      </c>
      <c r="R204" s="264" t="str">
        <f>IF(SUM(D3_Mengen[[#This Row],[Stromkreis AC km (Stromkreis)]:[Konverter DC Anzahl]])&gt;0,"ja","nein")</f>
        <v>nein</v>
      </c>
      <c r="S204" s="296"/>
    </row>
    <row r="205" spans="1:19" ht="14.85" customHeight="1" x14ac:dyDescent="0.2">
      <c r="A205" s="263"/>
      <c r="B205" s="108"/>
      <c r="C205" s="108"/>
      <c r="D205" s="108"/>
      <c r="E205" s="108"/>
      <c r="F2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5" s="151">
        <v>0</v>
      </c>
      <c r="H205" s="151">
        <v>0</v>
      </c>
      <c r="I205" s="151">
        <v>0</v>
      </c>
      <c r="J205" s="151">
        <v>0</v>
      </c>
      <c r="K205" s="151">
        <v>0</v>
      </c>
      <c r="L205" s="151">
        <v>0</v>
      </c>
      <c r="M205" s="151">
        <v>0</v>
      </c>
      <c r="N205" s="151">
        <v>0</v>
      </c>
      <c r="O205" s="151">
        <v>0</v>
      </c>
      <c r="P205" s="151">
        <v>0</v>
      </c>
      <c r="Q205" s="151">
        <v>0</v>
      </c>
      <c r="R205" s="264" t="str">
        <f>IF(SUM(D3_Mengen[[#This Row],[Stromkreis AC km (Stromkreis)]:[Konverter DC Anzahl]])&gt;0,"ja","nein")</f>
        <v>nein</v>
      </c>
      <c r="S205" s="296"/>
    </row>
    <row r="206" spans="1:19" ht="14.85" customHeight="1" x14ac:dyDescent="0.2">
      <c r="A206" s="263"/>
      <c r="B206" s="108"/>
      <c r="C206" s="108"/>
      <c r="D206" s="108"/>
      <c r="E206" s="108"/>
      <c r="F2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6" s="151">
        <v>0</v>
      </c>
      <c r="H206" s="151">
        <v>0</v>
      </c>
      <c r="I206" s="151">
        <v>0</v>
      </c>
      <c r="J206" s="151">
        <v>0</v>
      </c>
      <c r="K206" s="151">
        <v>0</v>
      </c>
      <c r="L206" s="151">
        <v>0</v>
      </c>
      <c r="M206" s="151">
        <v>0</v>
      </c>
      <c r="N206" s="151">
        <v>0</v>
      </c>
      <c r="O206" s="151">
        <v>0</v>
      </c>
      <c r="P206" s="151">
        <v>0</v>
      </c>
      <c r="Q206" s="151">
        <v>0</v>
      </c>
      <c r="R206" s="264" t="str">
        <f>IF(SUM(D3_Mengen[[#This Row],[Stromkreis AC km (Stromkreis)]:[Konverter DC Anzahl]])&gt;0,"ja","nein")</f>
        <v>nein</v>
      </c>
      <c r="S206" s="296"/>
    </row>
    <row r="207" spans="1:19" ht="14.85" customHeight="1" x14ac:dyDescent="0.2">
      <c r="A207" s="263"/>
      <c r="B207" s="108"/>
      <c r="C207" s="108"/>
      <c r="D207" s="108"/>
      <c r="E207" s="108"/>
      <c r="F2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7" s="151">
        <v>0</v>
      </c>
      <c r="H207" s="151">
        <v>0</v>
      </c>
      <c r="I207" s="151">
        <v>0</v>
      </c>
      <c r="J207" s="151">
        <v>0</v>
      </c>
      <c r="K207" s="151">
        <v>0</v>
      </c>
      <c r="L207" s="151">
        <v>0</v>
      </c>
      <c r="M207" s="151">
        <v>0</v>
      </c>
      <c r="N207" s="151">
        <v>0</v>
      </c>
      <c r="O207" s="151">
        <v>0</v>
      </c>
      <c r="P207" s="151">
        <v>0</v>
      </c>
      <c r="Q207" s="151">
        <v>0</v>
      </c>
      <c r="R207" s="264" t="str">
        <f>IF(SUM(D3_Mengen[[#This Row],[Stromkreis AC km (Stromkreis)]:[Konverter DC Anzahl]])&gt;0,"ja","nein")</f>
        <v>nein</v>
      </c>
      <c r="S207" s="296"/>
    </row>
    <row r="208" spans="1:19" ht="14.85" customHeight="1" x14ac:dyDescent="0.2">
      <c r="A208" s="263"/>
      <c r="B208" s="108"/>
      <c r="C208" s="108"/>
      <c r="D208" s="108"/>
      <c r="E208" s="108"/>
      <c r="F2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8" s="151">
        <v>0</v>
      </c>
      <c r="H208" s="151">
        <v>0</v>
      </c>
      <c r="I208" s="151">
        <v>0</v>
      </c>
      <c r="J208" s="151">
        <v>0</v>
      </c>
      <c r="K208" s="151">
        <v>0</v>
      </c>
      <c r="L208" s="151">
        <v>0</v>
      </c>
      <c r="M208" s="151">
        <v>0</v>
      </c>
      <c r="N208" s="151">
        <v>0</v>
      </c>
      <c r="O208" s="151">
        <v>0</v>
      </c>
      <c r="P208" s="151">
        <v>0</v>
      </c>
      <c r="Q208" s="151">
        <v>0</v>
      </c>
      <c r="R208" s="264" t="str">
        <f>IF(SUM(D3_Mengen[[#This Row],[Stromkreis AC km (Stromkreis)]:[Konverter DC Anzahl]])&gt;0,"ja","nein")</f>
        <v>nein</v>
      </c>
      <c r="S208" s="296"/>
    </row>
    <row r="209" spans="1:19" ht="14.85" customHeight="1" x14ac:dyDescent="0.2">
      <c r="A209" s="263"/>
      <c r="B209" s="108"/>
      <c r="C209" s="108"/>
      <c r="D209" s="108"/>
      <c r="E209" s="108"/>
      <c r="F2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09" s="151">
        <v>0</v>
      </c>
      <c r="H209" s="151">
        <v>0</v>
      </c>
      <c r="I209" s="151">
        <v>0</v>
      </c>
      <c r="J209" s="151">
        <v>0</v>
      </c>
      <c r="K209" s="151">
        <v>0</v>
      </c>
      <c r="L209" s="151">
        <v>0</v>
      </c>
      <c r="M209" s="151">
        <v>0</v>
      </c>
      <c r="N209" s="151">
        <v>0</v>
      </c>
      <c r="O209" s="151">
        <v>0</v>
      </c>
      <c r="P209" s="151">
        <v>0</v>
      </c>
      <c r="Q209" s="151">
        <v>0</v>
      </c>
      <c r="R209" s="264" t="str">
        <f>IF(SUM(D3_Mengen[[#This Row],[Stromkreis AC km (Stromkreis)]:[Konverter DC Anzahl]])&gt;0,"ja","nein")</f>
        <v>nein</v>
      </c>
      <c r="S209" s="296"/>
    </row>
    <row r="210" spans="1:19" ht="14.85" customHeight="1" x14ac:dyDescent="0.2">
      <c r="A210" s="263"/>
      <c r="B210" s="108"/>
      <c r="C210" s="108"/>
      <c r="D210" s="108"/>
      <c r="E210" s="108"/>
      <c r="F2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0" s="151">
        <v>0</v>
      </c>
      <c r="H210" s="151">
        <v>0</v>
      </c>
      <c r="I210" s="151">
        <v>0</v>
      </c>
      <c r="J210" s="151">
        <v>0</v>
      </c>
      <c r="K210" s="151">
        <v>0</v>
      </c>
      <c r="L210" s="151">
        <v>0</v>
      </c>
      <c r="M210" s="151">
        <v>0</v>
      </c>
      <c r="N210" s="151">
        <v>0</v>
      </c>
      <c r="O210" s="151">
        <v>0</v>
      </c>
      <c r="P210" s="151">
        <v>0</v>
      </c>
      <c r="Q210" s="151">
        <v>0</v>
      </c>
      <c r="R210" s="264" t="str">
        <f>IF(SUM(D3_Mengen[[#This Row],[Stromkreis AC km (Stromkreis)]:[Konverter DC Anzahl]])&gt;0,"ja","nein")</f>
        <v>nein</v>
      </c>
      <c r="S210" s="296"/>
    </row>
    <row r="211" spans="1:19" ht="14.85" customHeight="1" x14ac:dyDescent="0.2">
      <c r="A211" s="263"/>
      <c r="B211" s="108"/>
      <c r="C211" s="108"/>
      <c r="D211" s="108"/>
      <c r="E211" s="108"/>
      <c r="F2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1" s="151">
        <v>0</v>
      </c>
      <c r="H211" s="151">
        <v>0</v>
      </c>
      <c r="I211" s="151">
        <v>0</v>
      </c>
      <c r="J211" s="151">
        <v>0</v>
      </c>
      <c r="K211" s="151">
        <v>0</v>
      </c>
      <c r="L211" s="151">
        <v>0</v>
      </c>
      <c r="M211" s="151">
        <v>0</v>
      </c>
      <c r="N211" s="151">
        <v>0</v>
      </c>
      <c r="O211" s="151">
        <v>0</v>
      </c>
      <c r="P211" s="151">
        <v>0</v>
      </c>
      <c r="Q211" s="151">
        <v>0</v>
      </c>
      <c r="R211" s="264" t="str">
        <f>IF(SUM(D3_Mengen[[#This Row],[Stromkreis AC km (Stromkreis)]:[Konverter DC Anzahl]])&gt;0,"ja","nein")</f>
        <v>nein</v>
      </c>
      <c r="S211" s="296"/>
    </row>
    <row r="212" spans="1:19" ht="14.85" customHeight="1" x14ac:dyDescent="0.2">
      <c r="A212" s="263"/>
      <c r="B212" s="108"/>
      <c r="C212" s="108"/>
      <c r="D212" s="108"/>
      <c r="E212" s="108"/>
      <c r="F2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2" s="151">
        <v>0</v>
      </c>
      <c r="H212" s="151">
        <v>0</v>
      </c>
      <c r="I212" s="151">
        <v>0</v>
      </c>
      <c r="J212" s="151">
        <v>0</v>
      </c>
      <c r="K212" s="151">
        <v>0</v>
      </c>
      <c r="L212" s="151">
        <v>0</v>
      </c>
      <c r="M212" s="151">
        <v>0</v>
      </c>
      <c r="N212" s="151">
        <v>0</v>
      </c>
      <c r="O212" s="151">
        <v>0</v>
      </c>
      <c r="P212" s="151">
        <v>0</v>
      </c>
      <c r="Q212" s="151">
        <v>0</v>
      </c>
      <c r="R212" s="264" t="str">
        <f>IF(SUM(D3_Mengen[[#This Row],[Stromkreis AC km (Stromkreis)]:[Konverter DC Anzahl]])&gt;0,"ja","nein")</f>
        <v>nein</v>
      </c>
      <c r="S212" s="296"/>
    </row>
    <row r="213" spans="1:19" ht="14.85" customHeight="1" x14ac:dyDescent="0.2">
      <c r="A213" s="263"/>
      <c r="B213" s="108"/>
      <c r="C213" s="108"/>
      <c r="D213" s="108"/>
      <c r="E213" s="108"/>
      <c r="F2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3" s="151">
        <v>0</v>
      </c>
      <c r="H213" s="151">
        <v>0</v>
      </c>
      <c r="I213" s="151">
        <v>0</v>
      </c>
      <c r="J213" s="151">
        <v>0</v>
      </c>
      <c r="K213" s="151">
        <v>0</v>
      </c>
      <c r="L213" s="151">
        <v>0</v>
      </c>
      <c r="M213" s="151">
        <v>0</v>
      </c>
      <c r="N213" s="151">
        <v>0</v>
      </c>
      <c r="O213" s="151">
        <v>0</v>
      </c>
      <c r="P213" s="151">
        <v>0</v>
      </c>
      <c r="Q213" s="151">
        <v>0</v>
      </c>
      <c r="R213" s="264" t="str">
        <f>IF(SUM(D3_Mengen[[#This Row],[Stromkreis AC km (Stromkreis)]:[Konverter DC Anzahl]])&gt;0,"ja","nein")</f>
        <v>nein</v>
      </c>
      <c r="S213" s="296"/>
    </row>
    <row r="214" spans="1:19" ht="14.85" customHeight="1" x14ac:dyDescent="0.2">
      <c r="A214" s="263"/>
      <c r="B214" s="108"/>
      <c r="C214" s="108"/>
      <c r="D214" s="108"/>
      <c r="E214" s="108"/>
      <c r="F2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4" s="151">
        <v>0</v>
      </c>
      <c r="H214" s="151">
        <v>0</v>
      </c>
      <c r="I214" s="151">
        <v>0</v>
      </c>
      <c r="J214" s="151">
        <v>0</v>
      </c>
      <c r="K214" s="151">
        <v>0</v>
      </c>
      <c r="L214" s="151">
        <v>0</v>
      </c>
      <c r="M214" s="151">
        <v>0</v>
      </c>
      <c r="N214" s="151">
        <v>0</v>
      </c>
      <c r="O214" s="151">
        <v>0</v>
      </c>
      <c r="P214" s="151">
        <v>0</v>
      </c>
      <c r="Q214" s="151">
        <v>0</v>
      </c>
      <c r="R214" s="264" t="str">
        <f>IF(SUM(D3_Mengen[[#This Row],[Stromkreis AC km (Stromkreis)]:[Konverter DC Anzahl]])&gt;0,"ja","nein")</f>
        <v>nein</v>
      </c>
      <c r="S214" s="296"/>
    </row>
    <row r="215" spans="1:19" ht="14.85" customHeight="1" x14ac:dyDescent="0.2">
      <c r="A215" s="263"/>
      <c r="B215" s="108"/>
      <c r="C215" s="108"/>
      <c r="D215" s="108"/>
      <c r="E215" s="108"/>
      <c r="F2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5" s="151">
        <v>0</v>
      </c>
      <c r="H215" s="151">
        <v>0</v>
      </c>
      <c r="I215" s="151">
        <v>0</v>
      </c>
      <c r="J215" s="151">
        <v>0</v>
      </c>
      <c r="K215" s="151">
        <v>0</v>
      </c>
      <c r="L215" s="151">
        <v>0</v>
      </c>
      <c r="M215" s="151">
        <v>0</v>
      </c>
      <c r="N215" s="151">
        <v>0</v>
      </c>
      <c r="O215" s="151">
        <v>0</v>
      </c>
      <c r="P215" s="151">
        <v>0</v>
      </c>
      <c r="Q215" s="151">
        <v>0</v>
      </c>
      <c r="R215" s="264" t="str">
        <f>IF(SUM(D3_Mengen[[#This Row],[Stromkreis AC km (Stromkreis)]:[Konverter DC Anzahl]])&gt;0,"ja","nein")</f>
        <v>nein</v>
      </c>
      <c r="S215" s="296"/>
    </row>
    <row r="216" spans="1:19" ht="14.85" customHeight="1" x14ac:dyDescent="0.2">
      <c r="A216" s="263"/>
      <c r="B216" s="108"/>
      <c r="C216" s="108"/>
      <c r="D216" s="108"/>
      <c r="E216" s="108"/>
      <c r="F2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6" s="151">
        <v>0</v>
      </c>
      <c r="H216" s="151">
        <v>0</v>
      </c>
      <c r="I216" s="151">
        <v>0</v>
      </c>
      <c r="J216" s="151">
        <v>0</v>
      </c>
      <c r="K216" s="151">
        <v>0</v>
      </c>
      <c r="L216" s="151">
        <v>0</v>
      </c>
      <c r="M216" s="151">
        <v>0</v>
      </c>
      <c r="N216" s="151">
        <v>0</v>
      </c>
      <c r="O216" s="151">
        <v>0</v>
      </c>
      <c r="P216" s="151">
        <v>0</v>
      </c>
      <c r="Q216" s="151">
        <v>0</v>
      </c>
      <c r="R216" s="264" t="str">
        <f>IF(SUM(D3_Mengen[[#This Row],[Stromkreis AC km (Stromkreis)]:[Konverter DC Anzahl]])&gt;0,"ja","nein")</f>
        <v>nein</v>
      </c>
      <c r="S216" s="296"/>
    </row>
    <row r="217" spans="1:19" ht="14.85" customHeight="1" x14ac:dyDescent="0.2">
      <c r="A217" s="263"/>
      <c r="B217" s="108"/>
      <c r="C217" s="108"/>
      <c r="D217" s="108"/>
      <c r="E217" s="108"/>
      <c r="F2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7" s="151">
        <v>0</v>
      </c>
      <c r="H217" s="151">
        <v>0</v>
      </c>
      <c r="I217" s="151">
        <v>0</v>
      </c>
      <c r="J217" s="151">
        <v>0</v>
      </c>
      <c r="K217" s="151">
        <v>0</v>
      </c>
      <c r="L217" s="151">
        <v>0</v>
      </c>
      <c r="M217" s="151">
        <v>0</v>
      </c>
      <c r="N217" s="151">
        <v>0</v>
      </c>
      <c r="O217" s="151">
        <v>0</v>
      </c>
      <c r="P217" s="151">
        <v>0</v>
      </c>
      <c r="Q217" s="151">
        <v>0</v>
      </c>
      <c r="R217" s="264" t="str">
        <f>IF(SUM(D3_Mengen[[#This Row],[Stromkreis AC km (Stromkreis)]:[Konverter DC Anzahl]])&gt;0,"ja","nein")</f>
        <v>nein</v>
      </c>
      <c r="S217" s="296"/>
    </row>
    <row r="218" spans="1:19" ht="14.85" customHeight="1" x14ac:dyDescent="0.2">
      <c r="A218" s="263"/>
      <c r="B218" s="108"/>
      <c r="C218" s="108"/>
      <c r="D218" s="108"/>
      <c r="E218" s="108"/>
      <c r="F2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8" s="151">
        <v>0</v>
      </c>
      <c r="H218" s="151">
        <v>0</v>
      </c>
      <c r="I218" s="151">
        <v>0</v>
      </c>
      <c r="J218" s="151">
        <v>0</v>
      </c>
      <c r="K218" s="151">
        <v>0</v>
      </c>
      <c r="L218" s="151">
        <v>0</v>
      </c>
      <c r="M218" s="151">
        <v>0</v>
      </c>
      <c r="N218" s="151">
        <v>0</v>
      </c>
      <c r="O218" s="151">
        <v>0</v>
      </c>
      <c r="P218" s="151">
        <v>0</v>
      </c>
      <c r="Q218" s="151">
        <v>0</v>
      </c>
      <c r="R218" s="264" t="str">
        <f>IF(SUM(D3_Mengen[[#This Row],[Stromkreis AC km (Stromkreis)]:[Konverter DC Anzahl]])&gt;0,"ja","nein")</f>
        <v>nein</v>
      </c>
      <c r="S218" s="296"/>
    </row>
    <row r="219" spans="1:19" ht="14.85" customHeight="1" x14ac:dyDescent="0.2">
      <c r="A219" s="263"/>
      <c r="B219" s="108"/>
      <c r="C219" s="108"/>
      <c r="D219" s="108"/>
      <c r="E219" s="108"/>
      <c r="F2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19" s="151">
        <v>0</v>
      </c>
      <c r="H219" s="151">
        <v>0</v>
      </c>
      <c r="I219" s="151">
        <v>0</v>
      </c>
      <c r="J219" s="151">
        <v>0</v>
      </c>
      <c r="K219" s="151">
        <v>0</v>
      </c>
      <c r="L219" s="151">
        <v>0</v>
      </c>
      <c r="M219" s="151">
        <v>0</v>
      </c>
      <c r="N219" s="151">
        <v>0</v>
      </c>
      <c r="O219" s="151">
        <v>0</v>
      </c>
      <c r="P219" s="151">
        <v>0</v>
      </c>
      <c r="Q219" s="151">
        <v>0</v>
      </c>
      <c r="R219" s="264" t="str">
        <f>IF(SUM(D3_Mengen[[#This Row],[Stromkreis AC km (Stromkreis)]:[Konverter DC Anzahl]])&gt;0,"ja","nein")</f>
        <v>nein</v>
      </c>
      <c r="S219" s="296"/>
    </row>
    <row r="220" spans="1:19" ht="14.85" customHeight="1" x14ac:dyDescent="0.2">
      <c r="A220" s="263"/>
      <c r="B220" s="108"/>
      <c r="C220" s="108"/>
      <c r="D220" s="108"/>
      <c r="E220" s="108"/>
      <c r="F2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0" s="151">
        <v>0</v>
      </c>
      <c r="H220" s="151">
        <v>0</v>
      </c>
      <c r="I220" s="151">
        <v>0</v>
      </c>
      <c r="J220" s="151">
        <v>0</v>
      </c>
      <c r="K220" s="151">
        <v>0</v>
      </c>
      <c r="L220" s="151">
        <v>0</v>
      </c>
      <c r="M220" s="151">
        <v>0</v>
      </c>
      <c r="N220" s="151">
        <v>0</v>
      </c>
      <c r="O220" s="151">
        <v>0</v>
      </c>
      <c r="P220" s="151">
        <v>0</v>
      </c>
      <c r="Q220" s="151">
        <v>0</v>
      </c>
      <c r="R220" s="264" t="str">
        <f>IF(SUM(D3_Mengen[[#This Row],[Stromkreis AC km (Stromkreis)]:[Konverter DC Anzahl]])&gt;0,"ja","nein")</f>
        <v>nein</v>
      </c>
      <c r="S220" s="296"/>
    </row>
    <row r="221" spans="1:19" ht="14.85" customHeight="1" x14ac:dyDescent="0.2">
      <c r="A221" s="263"/>
      <c r="B221" s="108"/>
      <c r="C221" s="108"/>
      <c r="D221" s="108"/>
      <c r="E221" s="108"/>
      <c r="F2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1" s="151">
        <v>0</v>
      </c>
      <c r="H221" s="151">
        <v>0</v>
      </c>
      <c r="I221" s="151">
        <v>0</v>
      </c>
      <c r="J221" s="151">
        <v>0</v>
      </c>
      <c r="K221" s="151">
        <v>0</v>
      </c>
      <c r="L221" s="151">
        <v>0</v>
      </c>
      <c r="M221" s="151">
        <v>0</v>
      </c>
      <c r="N221" s="151">
        <v>0</v>
      </c>
      <c r="O221" s="151">
        <v>0</v>
      </c>
      <c r="P221" s="151">
        <v>0</v>
      </c>
      <c r="Q221" s="151">
        <v>0</v>
      </c>
      <c r="R221" s="264" t="str">
        <f>IF(SUM(D3_Mengen[[#This Row],[Stromkreis AC km (Stromkreis)]:[Konverter DC Anzahl]])&gt;0,"ja","nein")</f>
        <v>nein</v>
      </c>
      <c r="S221" s="296"/>
    </row>
    <row r="222" spans="1:19" ht="14.85" customHeight="1" x14ac:dyDescent="0.2">
      <c r="A222" s="263"/>
      <c r="B222" s="108"/>
      <c r="C222" s="108"/>
      <c r="D222" s="108"/>
      <c r="E222" s="108"/>
      <c r="F2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2" s="151">
        <v>0</v>
      </c>
      <c r="H222" s="151">
        <v>0</v>
      </c>
      <c r="I222" s="151">
        <v>0</v>
      </c>
      <c r="J222" s="151">
        <v>0</v>
      </c>
      <c r="K222" s="151">
        <v>0</v>
      </c>
      <c r="L222" s="151">
        <v>0</v>
      </c>
      <c r="M222" s="151">
        <v>0</v>
      </c>
      <c r="N222" s="151">
        <v>0</v>
      </c>
      <c r="O222" s="151">
        <v>0</v>
      </c>
      <c r="P222" s="151">
        <v>0</v>
      </c>
      <c r="Q222" s="151">
        <v>0</v>
      </c>
      <c r="R222" s="264" t="str">
        <f>IF(SUM(D3_Mengen[[#This Row],[Stromkreis AC km (Stromkreis)]:[Konverter DC Anzahl]])&gt;0,"ja","nein")</f>
        <v>nein</v>
      </c>
      <c r="S222" s="296"/>
    </row>
    <row r="223" spans="1:19" ht="14.85" customHeight="1" x14ac:dyDescent="0.2">
      <c r="A223" s="263"/>
      <c r="B223" s="108"/>
      <c r="C223" s="108"/>
      <c r="D223" s="108"/>
      <c r="E223" s="108"/>
      <c r="F2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3" s="151">
        <v>0</v>
      </c>
      <c r="H223" s="151">
        <v>0</v>
      </c>
      <c r="I223" s="151">
        <v>0</v>
      </c>
      <c r="J223" s="151">
        <v>0</v>
      </c>
      <c r="K223" s="151">
        <v>0</v>
      </c>
      <c r="L223" s="151">
        <v>0</v>
      </c>
      <c r="M223" s="151">
        <v>0</v>
      </c>
      <c r="N223" s="151">
        <v>0</v>
      </c>
      <c r="O223" s="151">
        <v>0</v>
      </c>
      <c r="P223" s="151">
        <v>0</v>
      </c>
      <c r="Q223" s="151">
        <v>0</v>
      </c>
      <c r="R223" s="264" t="str">
        <f>IF(SUM(D3_Mengen[[#This Row],[Stromkreis AC km (Stromkreis)]:[Konverter DC Anzahl]])&gt;0,"ja","nein")</f>
        <v>nein</v>
      </c>
      <c r="S223" s="296"/>
    </row>
    <row r="224" spans="1:19" ht="14.85" customHeight="1" x14ac:dyDescent="0.2">
      <c r="A224" s="263"/>
      <c r="B224" s="108"/>
      <c r="C224" s="108"/>
      <c r="D224" s="108"/>
      <c r="E224" s="108"/>
      <c r="F2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4" s="151">
        <v>0</v>
      </c>
      <c r="H224" s="151">
        <v>0</v>
      </c>
      <c r="I224" s="151">
        <v>0</v>
      </c>
      <c r="J224" s="151">
        <v>0</v>
      </c>
      <c r="K224" s="151">
        <v>0</v>
      </c>
      <c r="L224" s="151">
        <v>0</v>
      </c>
      <c r="M224" s="151">
        <v>0</v>
      </c>
      <c r="N224" s="151">
        <v>0</v>
      </c>
      <c r="O224" s="151">
        <v>0</v>
      </c>
      <c r="P224" s="151">
        <v>0</v>
      </c>
      <c r="Q224" s="151">
        <v>0</v>
      </c>
      <c r="R224" s="264" t="str">
        <f>IF(SUM(D3_Mengen[[#This Row],[Stromkreis AC km (Stromkreis)]:[Konverter DC Anzahl]])&gt;0,"ja","nein")</f>
        <v>nein</v>
      </c>
      <c r="S224" s="296"/>
    </row>
    <row r="225" spans="1:19" ht="14.85" customHeight="1" x14ac:dyDescent="0.2">
      <c r="A225" s="263"/>
      <c r="B225" s="108"/>
      <c r="C225" s="108"/>
      <c r="D225" s="108"/>
      <c r="E225" s="108"/>
      <c r="F2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5" s="151">
        <v>0</v>
      </c>
      <c r="H225" s="151">
        <v>0</v>
      </c>
      <c r="I225" s="151">
        <v>0</v>
      </c>
      <c r="J225" s="151">
        <v>0</v>
      </c>
      <c r="K225" s="151">
        <v>0</v>
      </c>
      <c r="L225" s="151">
        <v>0</v>
      </c>
      <c r="M225" s="151">
        <v>0</v>
      </c>
      <c r="N225" s="151">
        <v>0</v>
      </c>
      <c r="O225" s="151">
        <v>0</v>
      </c>
      <c r="P225" s="151">
        <v>0</v>
      </c>
      <c r="Q225" s="151">
        <v>0</v>
      </c>
      <c r="R225" s="264" t="str">
        <f>IF(SUM(D3_Mengen[[#This Row],[Stromkreis AC km (Stromkreis)]:[Konverter DC Anzahl]])&gt;0,"ja","nein")</f>
        <v>nein</v>
      </c>
      <c r="S225" s="296"/>
    </row>
    <row r="226" spans="1:19" ht="14.85" customHeight="1" x14ac:dyDescent="0.2">
      <c r="A226" s="263"/>
      <c r="B226" s="108"/>
      <c r="C226" s="108"/>
      <c r="D226" s="108"/>
      <c r="E226" s="108"/>
      <c r="F2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6" s="151">
        <v>0</v>
      </c>
      <c r="H226" s="151">
        <v>0</v>
      </c>
      <c r="I226" s="151">
        <v>0</v>
      </c>
      <c r="J226" s="151">
        <v>0</v>
      </c>
      <c r="K226" s="151">
        <v>0</v>
      </c>
      <c r="L226" s="151">
        <v>0</v>
      </c>
      <c r="M226" s="151">
        <v>0</v>
      </c>
      <c r="N226" s="151">
        <v>0</v>
      </c>
      <c r="O226" s="151">
        <v>0</v>
      </c>
      <c r="P226" s="151">
        <v>0</v>
      </c>
      <c r="Q226" s="151">
        <v>0</v>
      </c>
      <c r="R226" s="264" t="str">
        <f>IF(SUM(D3_Mengen[[#This Row],[Stromkreis AC km (Stromkreis)]:[Konverter DC Anzahl]])&gt;0,"ja","nein")</f>
        <v>nein</v>
      </c>
      <c r="S226" s="296"/>
    </row>
    <row r="227" spans="1:19" ht="14.85" customHeight="1" x14ac:dyDescent="0.2">
      <c r="A227" s="263"/>
      <c r="B227" s="108"/>
      <c r="C227" s="108"/>
      <c r="D227" s="108"/>
      <c r="E227" s="108"/>
      <c r="F2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7" s="151">
        <v>0</v>
      </c>
      <c r="H227" s="151">
        <v>0</v>
      </c>
      <c r="I227" s="151">
        <v>0</v>
      </c>
      <c r="J227" s="151">
        <v>0</v>
      </c>
      <c r="K227" s="151">
        <v>0</v>
      </c>
      <c r="L227" s="151">
        <v>0</v>
      </c>
      <c r="M227" s="151">
        <v>0</v>
      </c>
      <c r="N227" s="151">
        <v>0</v>
      </c>
      <c r="O227" s="151">
        <v>0</v>
      </c>
      <c r="P227" s="151">
        <v>0</v>
      </c>
      <c r="Q227" s="151">
        <v>0</v>
      </c>
      <c r="R227" s="264" t="str">
        <f>IF(SUM(D3_Mengen[[#This Row],[Stromkreis AC km (Stromkreis)]:[Konverter DC Anzahl]])&gt;0,"ja","nein")</f>
        <v>nein</v>
      </c>
      <c r="S227" s="296"/>
    </row>
    <row r="228" spans="1:19" ht="14.85" customHeight="1" x14ac:dyDescent="0.2">
      <c r="A228" s="263"/>
      <c r="B228" s="108"/>
      <c r="C228" s="108"/>
      <c r="D228" s="108"/>
      <c r="E228" s="108"/>
      <c r="F2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8" s="151">
        <v>0</v>
      </c>
      <c r="H228" s="151">
        <v>0</v>
      </c>
      <c r="I228" s="151">
        <v>0</v>
      </c>
      <c r="J228" s="151">
        <v>0</v>
      </c>
      <c r="K228" s="151">
        <v>0</v>
      </c>
      <c r="L228" s="151">
        <v>0</v>
      </c>
      <c r="M228" s="151">
        <v>0</v>
      </c>
      <c r="N228" s="151">
        <v>0</v>
      </c>
      <c r="O228" s="151">
        <v>0</v>
      </c>
      <c r="P228" s="151">
        <v>0</v>
      </c>
      <c r="Q228" s="151">
        <v>0</v>
      </c>
      <c r="R228" s="264" t="str">
        <f>IF(SUM(D3_Mengen[[#This Row],[Stromkreis AC km (Stromkreis)]:[Konverter DC Anzahl]])&gt;0,"ja","nein")</f>
        <v>nein</v>
      </c>
      <c r="S228" s="296"/>
    </row>
    <row r="229" spans="1:19" ht="14.85" customHeight="1" x14ac:dyDescent="0.2">
      <c r="A229" s="263"/>
      <c r="B229" s="108"/>
      <c r="C229" s="108"/>
      <c r="D229" s="108"/>
      <c r="E229" s="108"/>
      <c r="F2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29" s="151">
        <v>0</v>
      </c>
      <c r="H229" s="151">
        <v>0</v>
      </c>
      <c r="I229" s="151">
        <v>0</v>
      </c>
      <c r="J229" s="151">
        <v>0</v>
      </c>
      <c r="K229" s="151">
        <v>0</v>
      </c>
      <c r="L229" s="151">
        <v>0</v>
      </c>
      <c r="M229" s="151">
        <v>0</v>
      </c>
      <c r="N229" s="151">
        <v>0</v>
      </c>
      <c r="O229" s="151">
        <v>0</v>
      </c>
      <c r="P229" s="151">
        <v>0</v>
      </c>
      <c r="Q229" s="151">
        <v>0</v>
      </c>
      <c r="R229" s="264" t="str">
        <f>IF(SUM(D3_Mengen[[#This Row],[Stromkreis AC km (Stromkreis)]:[Konverter DC Anzahl]])&gt;0,"ja","nein")</f>
        <v>nein</v>
      </c>
      <c r="S229" s="296"/>
    </row>
    <row r="230" spans="1:19" ht="14.85" customHeight="1" x14ac:dyDescent="0.2">
      <c r="A230" s="263"/>
      <c r="B230" s="108"/>
      <c r="C230" s="108"/>
      <c r="D230" s="108"/>
      <c r="E230" s="108"/>
      <c r="F2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0" s="151">
        <v>0</v>
      </c>
      <c r="H230" s="151">
        <v>0</v>
      </c>
      <c r="I230" s="151">
        <v>0</v>
      </c>
      <c r="J230" s="151">
        <v>0</v>
      </c>
      <c r="K230" s="151">
        <v>0</v>
      </c>
      <c r="L230" s="151">
        <v>0</v>
      </c>
      <c r="M230" s="151">
        <v>0</v>
      </c>
      <c r="N230" s="151">
        <v>0</v>
      </c>
      <c r="O230" s="151">
        <v>0</v>
      </c>
      <c r="P230" s="151">
        <v>0</v>
      </c>
      <c r="Q230" s="151">
        <v>0</v>
      </c>
      <c r="R230" s="264" t="str">
        <f>IF(SUM(D3_Mengen[[#This Row],[Stromkreis AC km (Stromkreis)]:[Konverter DC Anzahl]])&gt;0,"ja","nein")</f>
        <v>nein</v>
      </c>
      <c r="S230" s="296"/>
    </row>
    <row r="231" spans="1:19" ht="14.85" customHeight="1" x14ac:dyDescent="0.2">
      <c r="A231" s="263"/>
      <c r="B231" s="108"/>
      <c r="C231" s="108"/>
      <c r="D231" s="108"/>
      <c r="E231" s="108"/>
      <c r="F2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1" s="151">
        <v>0</v>
      </c>
      <c r="H231" s="151">
        <v>0</v>
      </c>
      <c r="I231" s="151">
        <v>0</v>
      </c>
      <c r="J231" s="151">
        <v>0</v>
      </c>
      <c r="K231" s="151">
        <v>0</v>
      </c>
      <c r="L231" s="151">
        <v>0</v>
      </c>
      <c r="M231" s="151">
        <v>0</v>
      </c>
      <c r="N231" s="151">
        <v>0</v>
      </c>
      <c r="O231" s="151">
        <v>0</v>
      </c>
      <c r="P231" s="151">
        <v>0</v>
      </c>
      <c r="Q231" s="151">
        <v>0</v>
      </c>
      <c r="R231" s="264" t="str">
        <f>IF(SUM(D3_Mengen[[#This Row],[Stromkreis AC km (Stromkreis)]:[Konverter DC Anzahl]])&gt;0,"ja","nein")</f>
        <v>nein</v>
      </c>
      <c r="S231" s="296"/>
    </row>
    <row r="232" spans="1:19" ht="14.85" customHeight="1" x14ac:dyDescent="0.2">
      <c r="A232" s="263"/>
      <c r="B232" s="108"/>
      <c r="C232" s="108"/>
      <c r="D232" s="108"/>
      <c r="E232" s="108"/>
      <c r="F2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2" s="151">
        <v>0</v>
      </c>
      <c r="H232" s="151">
        <v>0</v>
      </c>
      <c r="I232" s="151">
        <v>0</v>
      </c>
      <c r="J232" s="151">
        <v>0</v>
      </c>
      <c r="K232" s="151">
        <v>0</v>
      </c>
      <c r="L232" s="151">
        <v>0</v>
      </c>
      <c r="M232" s="151">
        <v>0</v>
      </c>
      <c r="N232" s="151">
        <v>0</v>
      </c>
      <c r="O232" s="151">
        <v>0</v>
      </c>
      <c r="P232" s="151">
        <v>0</v>
      </c>
      <c r="Q232" s="151">
        <v>0</v>
      </c>
      <c r="R232" s="264" t="str">
        <f>IF(SUM(D3_Mengen[[#This Row],[Stromkreis AC km (Stromkreis)]:[Konverter DC Anzahl]])&gt;0,"ja","nein")</f>
        <v>nein</v>
      </c>
      <c r="S232" s="296"/>
    </row>
    <row r="233" spans="1:19" ht="14.85" customHeight="1" x14ac:dyDescent="0.2">
      <c r="A233" s="263"/>
      <c r="B233" s="108"/>
      <c r="C233" s="108"/>
      <c r="D233" s="108"/>
      <c r="E233" s="108"/>
      <c r="F2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3" s="151">
        <v>0</v>
      </c>
      <c r="H233" s="151">
        <v>0</v>
      </c>
      <c r="I233" s="151">
        <v>0</v>
      </c>
      <c r="J233" s="151">
        <v>0</v>
      </c>
      <c r="K233" s="151">
        <v>0</v>
      </c>
      <c r="L233" s="151">
        <v>0</v>
      </c>
      <c r="M233" s="151">
        <v>0</v>
      </c>
      <c r="N233" s="151">
        <v>0</v>
      </c>
      <c r="O233" s="151">
        <v>0</v>
      </c>
      <c r="P233" s="151">
        <v>0</v>
      </c>
      <c r="Q233" s="151">
        <v>0</v>
      </c>
      <c r="R233" s="264" t="str">
        <f>IF(SUM(D3_Mengen[[#This Row],[Stromkreis AC km (Stromkreis)]:[Konverter DC Anzahl]])&gt;0,"ja","nein")</f>
        <v>nein</v>
      </c>
      <c r="S233" s="296"/>
    </row>
    <row r="234" spans="1:19" ht="14.85" customHeight="1" x14ac:dyDescent="0.2">
      <c r="A234" s="263"/>
      <c r="B234" s="108"/>
      <c r="C234" s="108"/>
      <c r="D234" s="108"/>
      <c r="E234" s="108"/>
      <c r="F2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4" s="151">
        <v>0</v>
      </c>
      <c r="H234" s="151">
        <v>0</v>
      </c>
      <c r="I234" s="151">
        <v>0</v>
      </c>
      <c r="J234" s="151">
        <v>0</v>
      </c>
      <c r="K234" s="151">
        <v>0</v>
      </c>
      <c r="L234" s="151">
        <v>0</v>
      </c>
      <c r="M234" s="151">
        <v>0</v>
      </c>
      <c r="N234" s="151">
        <v>0</v>
      </c>
      <c r="O234" s="151">
        <v>0</v>
      </c>
      <c r="P234" s="151">
        <v>0</v>
      </c>
      <c r="Q234" s="151">
        <v>0</v>
      </c>
      <c r="R234" s="264" t="str">
        <f>IF(SUM(D3_Mengen[[#This Row],[Stromkreis AC km (Stromkreis)]:[Konverter DC Anzahl]])&gt;0,"ja","nein")</f>
        <v>nein</v>
      </c>
      <c r="S234" s="296"/>
    </row>
    <row r="235" spans="1:19" ht="14.85" customHeight="1" x14ac:dyDescent="0.2">
      <c r="A235" s="263"/>
      <c r="B235" s="108"/>
      <c r="C235" s="108"/>
      <c r="D235" s="108"/>
      <c r="E235" s="108"/>
      <c r="F2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5" s="151">
        <v>0</v>
      </c>
      <c r="H235" s="151">
        <v>0</v>
      </c>
      <c r="I235" s="151">
        <v>0</v>
      </c>
      <c r="J235" s="151">
        <v>0</v>
      </c>
      <c r="K235" s="151">
        <v>0</v>
      </c>
      <c r="L235" s="151">
        <v>0</v>
      </c>
      <c r="M235" s="151">
        <v>0</v>
      </c>
      <c r="N235" s="151">
        <v>0</v>
      </c>
      <c r="O235" s="151">
        <v>0</v>
      </c>
      <c r="P235" s="151">
        <v>0</v>
      </c>
      <c r="Q235" s="151">
        <v>0</v>
      </c>
      <c r="R235" s="264" t="str">
        <f>IF(SUM(D3_Mengen[[#This Row],[Stromkreis AC km (Stromkreis)]:[Konverter DC Anzahl]])&gt;0,"ja","nein")</f>
        <v>nein</v>
      </c>
      <c r="S235" s="296"/>
    </row>
    <row r="236" spans="1:19" ht="14.85" customHeight="1" x14ac:dyDescent="0.2">
      <c r="A236" s="263"/>
      <c r="B236" s="108"/>
      <c r="C236" s="108"/>
      <c r="D236" s="108"/>
      <c r="E236" s="108"/>
      <c r="F2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6" s="151">
        <v>0</v>
      </c>
      <c r="H236" s="151">
        <v>0</v>
      </c>
      <c r="I236" s="151">
        <v>0</v>
      </c>
      <c r="J236" s="151">
        <v>0</v>
      </c>
      <c r="K236" s="151">
        <v>0</v>
      </c>
      <c r="L236" s="151">
        <v>0</v>
      </c>
      <c r="M236" s="151">
        <v>0</v>
      </c>
      <c r="N236" s="151">
        <v>0</v>
      </c>
      <c r="O236" s="151">
        <v>0</v>
      </c>
      <c r="P236" s="151">
        <v>0</v>
      </c>
      <c r="Q236" s="151">
        <v>0</v>
      </c>
      <c r="R236" s="264" t="str">
        <f>IF(SUM(D3_Mengen[[#This Row],[Stromkreis AC km (Stromkreis)]:[Konverter DC Anzahl]])&gt;0,"ja","nein")</f>
        <v>nein</v>
      </c>
      <c r="S236" s="296"/>
    </row>
    <row r="237" spans="1:19" ht="14.85" customHeight="1" x14ac:dyDescent="0.2">
      <c r="A237" s="263"/>
      <c r="B237" s="108"/>
      <c r="C237" s="108"/>
      <c r="D237" s="108"/>
      <c r="E237" s="108"/>
      <c r="F2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7" s="151">
        <v>0</v>
      </c>
      <c r="H237" s="151">
        <v>0</v>
      </c>
      <c r="I237" s="151">
        <v>0</v>
      </c>
      <c r="J237" s="151">
        <v>0</v>
      </c>
      <c r="K237" s="151">
        <v>0</v>
      </c>
      <c r="L237" s="151">
        <v>0</v>
      </c>
      <c r="M237" s="151">
        <v>0</v>
      </c>
      <c r="N237" s="151">
        <v>0</v>
      </c>
      <c r="O237" s="151">
        <v>0</v>
      </c>
      <c r="P237" s="151">
        <v>0</v>
      </c>
      <c r="Q237" s="151">
        <v>0</v>
      </c>
      <c r="R237" s="264" t="str">
        <f>IF(SUM(D3_Mengen[[#This Row],[Stromkreis AC km (Stromkreis)]:[Konverter DC Anzahl]])&gt;0,"ja","nein")</f>
        <v>nein</v>
      </c>
      <c r="S237" s="296"/>
    </row>
    <row r="238" spans="1:19" ht="14.85" customHeight="1" x14ac:dyDescent="0.2">
      <c r="A238" s="263"/>
      <c r="B238" s="108"/>
      <c r="C238" s="108"/>
      <c r="D238" s="108"/>
      <c r="E238" s="108"/>
      <c r="F2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8" s="151">
        <v>0</v>
      </c>
      <c r="H238" s="151">
        <v>0</v>
      </c>
      <c r="I238" s="151">
        <v>0</v>
      </c>
      <c r="J238" s="151">
        <v>0</v>
      </c>
      <c r="K238" s="151">
        <v>0</v>
      </c>
      <c r="L238" s="151">
        <v>0</v>
      </c>
      <c r="M238" s="151">
        <v>0</v>
      </c>
      <c r="N238" s="151">
        <v>0</v>
      </c>
      <c r="O238" s="151">
        <v>0</v>
      </c>
      <c r="P238" s="151">
        <v>0</v>
      </c>
      <c r="Q238" s="151">
        <v>0</v>
      </c>
      <c r="R238" s="264" t="str">
        <f>IF(SUM(D3_Mengen[[#This Row],[Stromkreis AC km (Stromkreis)]:[Konverter DC Anzahl]])&gt;0,"ja","nein")</f>
        <v>nein</v>
      </c>
      <c r="S238" s="296"/>
    </row>
    <row r="239" spans="1:19" ht="14.85" customHeight="1" x14ac:dyDescent="0.2">
      <c r="A239" s="263"/>
      <c r="B239" s="108"/>
      <c r="C239" s="108"/>
      <c r="D239" s="108"/>
      <c r="E239" s="108"/>
      <c r="F2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39" s="151">
        <v>0</v>
      </c>
      <c r="H239" s="151">
        <v>0</v>
      </c>
      <c r="I239" s="151">
        <v>0</v>
      </c>
      <c r="J239" s="151">
        <v>0</v>
      </c>
      <c r="K239" s="151">
        <v>0</v>
      </c>
      <c r="L239" s="151">
        <v>0</v>
      </c>
      <c r="M239" s="151">
        <v>0</v>
      </c>
      <c r="N239" s="151">
        <v>0</v>
      </c>
      <c r="O239" s="151">
        <v>0</v>
      </c>
      <c r="P239" s="151">
        <v>0</v>
      </c>
      <c r="Q239" s="151">
        <v>0</v>
      </c>
      <c r="R239" s="264" t="str">
        <f>IF(SUM(D3_Mengen[[#This Row],[Stromkreis AC km (Stromkreis)]:[Konverter DC Anzahl]])&gt;0,"ja","nein")</f>
        <v>nein</v>
      </c>
      <c r="S239" s="296"/>
    </row>
    <row r="240" spans="1:19" ht="14.85" customHeight="1" x14ac:dyDescent="0.2">
      <c r="A240" s="263"/>
      <c r="B240" s="108"/>
      <c r="C240" s="108"/>
      <c r="D240" s="108"/>
      <c r="E240" s="108"/>
      <c r="F2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0" s="151">
        <v>0</v>
      </c>
      <c r="H240" s="151">
        <v>0</v>
      </c>
      <c r="I240" s="151">
        <v>0</v>
      </c>
      <c r="J240" s="151">
        <v>0</v>
      </c>
      <c r="K240" s="151">
        <v>0</v>
      </c>
      <c r="L240" s="151">
        <v>0</v>
      </c>
      <c r="M240" s="151">
        <v>0</v>
      </c>
      <c r="N240" s="151">
        <v>0</v>
      </c>
      <c r="O240" s="151">
        <v>0</v>
      </c>
      <c r="P240" s="151">
        <v>0</v>
      </c>
      <c r="Q240" s="151">
        <v>0</v>
      </c>
      <c r="R240" s="264" t="str">
        <f>IF(SUM(D3_Mengen[[#This Row],[Stromkreis AC km (Stromkreis)]:[Konverter DC Anzahl]])&gt;0,"ja","nein")</f>
        <v>nein</v>
      </c>
      <c r="S240" s="296"/>
    </row>
    <row r="241" spans="1:19" ht="14.85" customHeight="1" x14ac:dyDescent="0.2">
      <c r="A241" s="263"/>
      <c r="B241" s="108"/>
      <c r="C241" s="108"/>
      <c r="D241" s="108"/>
      <c r="E241" s="108"/>
      <c r="F2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1" s="151">
        <v>0</v>
      </c>
      <c r="H241" s="151">
        <v>0</v>
      </c>
      <c r="I241" s="151">
        <v>0</v>
      </c>
      <c r="J241" s="151">
        <v>0</v>
      </c>
      <c r="K241" s="151">
        <v>0</v>
      </c>
      <c r="L241" s="151">
        <v>0</v>
      </c>
      <c r="M241" s="151">
        <v>0</v>
      </c>
      <c r="N241" s="151">
        <v>0</v>
      </c>
      <c r="O241" s="151">
        <v>0</v>
      </c>
      <c r="P241" s="151">
        <v>0</v>
      </c>
      <c r="Q241" s="151">
        <v>0</v>
      </c>
      <c r="R241" s="264" t="str">
        <f>IF(SUM(D3_Mengen[[#This Row],[Stromkreis AC km (Stromkreis)]:[Konverter DC Anzahl]])&gt;0,"ja","nein")</f>
        <v>nein</v>
      </c>
      <c r="S241" s="296"/>
    </row>
    <row r="242" spans="1:19" ht="14.85" customHeight="1" x14ac:dyDescent="0.2">
      <c r="A242" s="263"/>
      <c r="B242" s="108"/>
      <c r="C242" s="108"/>
      <c r="D242" s="108"/>
      <c r="E242" s="108"/>
      <c r="F2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2" s="151">
        <v>0</v>
      </c>
      <c r="H242" s="151">
        <v>0</v>
      </c>
      <c r="I242" s="151">
        <v>0</v>
      </c>
      <c r="J242" s="151">
        <v>0</v>
      </c>
      <c r="K242" s="151">
        <v>0</v>
      </c>
      <c r="L242" s="151">
        <v>0</v>
      </c>
      <c r="M242" s="151">
        <v>0</v>
      </c>
      <c r="N242" s="151">
        <v>0</v>
      </c>
      <c r="O242" s="151">
        <v>0</v>
      </c>
      <c r="P242" s="151">
        <v>0</v>
      </c>
      <c r="Q242" s="151">
        <v>0</v>
      </c>
      <c r="R242" s="264" t="str">
        <f>IF(SUM(D3_Mengen[[#This Row],[Stromkreis AC km (Stromkreis)]:[Konverter DC Anzahl]])&gt;0,"ja","nein")</f>
        <v>nein</v>
      </c>
      <c r="S242" s="296"/>
    </row>
    <row r="243" spans="1:19" ht="14.85" customHeight="1" x14ac:dyDescent="0.2">
      <c r="A243" s="263"/>
      <c r="B243" s="108"/>
      <c r="C243" s="108"/>
      <c r="D243" s="108"/>
      <c r="E243" s="108"/>
      <c r="F2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3" s="151">
        <v>0</v>
      </c>
      <c r="H243" s="151">
        <v>0</v>
      </c>
      <c r="I243" s="151">
        <v>0</v>
      </c>
      <c r="J243" s="151">
        <v>0</v>
      </c>
      <c r="K243" s="151">
        <v>0</v>
      </c>
      <c r="L243" s="151">
        <v>0</v>
      </c>
      <c r="M243" s="151">
        <v>0</v>
      </c>
      <c r="N243" s="151">
        <v>0</v>
      </c>
      <c r="O243" s="151">
        <v>0</v>
      </c>
      <c r="P243" s="151">
        <v>0</v>
      </c>
      <c r="Q243" s="151">
        <v>0</v>
      </c>
      <c r="R243" s="264" t="str">
        <f>IF(SUM(D3_Mengen[[#This Row],[Stromkreis AC km (Stromkreis)]:[Konverter DC Anzahl]])&gt;0,"ja","nein")</f>
        <v>nein</v>
      </c>
      <c r="S243" s="296"/>
    </row>
    <row r="244" spans="1:19" ht="14.85" customHeight="1" x14ac:dyDescent="0.2">
      <c r="A244" s="263"/>
      <c r="B244" s="108"/>
      <c r="C244" s="108"/>
      <c r="D244" s="108"/>
      <c r="E244" s="108"/>
      <c r="F2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4" s="151">
        <v>0</v>
      </c>
      <c r="H244" s="151">
        <v>0</v>
      </c>
      <c r="I244" s="151">
        <v>0</v>
      </c>
      <c r="J244" s="151">
        <v>0</v>
      </c>
      <c r="K244" s="151">
        <v>0</v>
      </c>
      <c r="L244" s="151">
        <v>0</v>
      </c>
      <c r="M244" s="151">
        <v>0</v>
      </c>
      <c r="N244" s="151">
        <v>0</v>
      </c>
      <c r="O244" s="151">
        <v>0</v>
      </c>
      <c r="P244" s="151">
        <v>0</v>
      </c>
      <c r="Q244" s="151">
        <v>0</v>
      </c>
      <c r="R244" s="264" t="str">
        <f>IF(SUM(D3_Mengen[[#This Row],[Stromkreis AC km (Stromkreis)]:[Konverter DC Anzahl]])&gt;0,"ja","nein")</f>
        <v>nein</v>
      </c>
      <c r="S244" s="296"/>
    </row>
    <row r="245" spans="1:19" ht="14.85" customHeight="1" x14ac:dyDescent="0.2">
      <c r="A245" s="263"/>
      <c r="B245" s="108"/>
      <c r="C245" s="108"/>
      <c r="D245" s="108"/>
      <c r="E245" s="108"/>
      <c r="F2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5" s="151">
        <v>0</v>
      </c>
      <c r="H245" s="151">
        <v>0</v>
      </c>
      <c r="I245" s="151">
        <v>0</v>
      </c>
      <c r="J245" s="151">
        <v>0</v>
      </c>
      <c r="K245" s="151">
        <v>0</v>
      </c>
      <c r="L245" s="151">
        <v>0</v>
      </c>
      <c r="M245" s="151">
        <v>0</v>
      </c>
      <c r="N245" s="151">
        <v>0</v>
      </c>
      <c r="O245" s="151">
        <v>0</v>
      </c>
      <c r="P245" s="151">
        <v>0</v>
      </c>
      <c r="Q245" s="151">
        <v>0</v>
      </c>
      <c r="R245" s="264" t="str">
        <f>IF(SUM(D3_Mengen[[#This Row],[Stromkreis AC km (Stromkreis)]:[Konverter DC Anzahl]])&gt;0,"ja","nein")</f>
        <v>nein</v>
      </c>
      <c r="S245" s="296"/>
    </row>
    <row r="246" spans="1:19" ht="14.85" customHeight="1" x14ac:dyDescent="0.2">
      <c r="A246" s="263"/>
      <c r="B246" s="108"/>
      <c r="C246" s="108"/>
      <c r="D246" s="108"/>
      <c r="E246" s="108"/>
      <c r="F2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6" s="151">
        <v>0</v>
      </c>
      <c r="H246" s="151">
        <v>0</v>
      </c>
      <c r="I246" s="151">
        <v>0</v>
      </c>
      <c r="J246" s="151">
        <v>0</v>
      </c>
      <c r="K246" s="151">
        <v>0</v>
      </c>
      <c r="L246" s="151">
        <v>0</v>
      </c>
      <c r="M246" s="151">
        <v>0</v>
      </c>
      <c r="N246" s="151">
        <v>0</v>
      </c>
      <c r="O246" s="151">
        <v>0</v>
      </c>
      <c r="P246" s="151">
        <v>0</v>
      </c>
      <c r="Q246" s="151">
        <v>0</v>
      </c>
      <c r="R246" s="264" t="str">
        <f>IF(SUM(D3_Mengen[[#This Row],[Stromkreis AC km (Stromkreis)]:[Konverter DC Anzahl]])&gt;0,"ja","nein")</f>
        <v>nein</v>
      </c>
      <c r="S246" s="296"/>
    </row>
    <row r="247" spans="1:19" ht="14.85" customHeight="1" x14ac:dyDescent="0.2">
      <c r="A247" s="263"/>
      <c r="B247" s="108"/>
      <c r="C247" s="108"/>
      <c r="D247" s="108"/>
      <c r="E247" s="108"/>
      <c r="F2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7" s="151"/>
      <c r="H247" s="151"/>
      <c r="I247" s="151"/>
      <c r="J247" s="151"/>
      <c r="K247" s="151"/>
      <c r="L247" s="151"/>
      <c r="M247" s="151"/>
      <c r="N247" s="151"/>
      <c r="O247" s="151"/>
      <c r="P247" s="151"/>
      <c r="Q247" s="151"/>
      <c r="R247" s="264" t="str">
        <f>IF(SUM(D3_Mengen[[#This Row],[Stromkreis AC km (Stromkreis)]:[Konverter DC Anzahl]])&gt;0,"ja","nein")</f>
        <v>nein</v>
      </c>
      <c r="S247" s="296"/>
    </row>
    <row r="248" spans="1:19" ht="14.85" customHeight="1" x14ac:dyDescent="0.2">
      <c r="A248" s="263"/>
      <c r="B248" s="108"/>
      <c r="C248" s="108"/>
      <c r="D248" s="108"/>
      <c r="E248" s="108"/>
      <c r="F2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8" s="151"/>
      <c r="H248" s="151"/>
      <c r="I248" s="151"/>
      <c r="J248" s="151"/>
      <c r="K248" s="151"/>
      <c r="L248" s="151"/>
      <c r="M248" s="151"/>
      <c r="N248" s="151"/>
      <c r="O248" s="151"/>
      <c r="P248" s="151"/>
      <c r="Q248" s="151"/>
      <c r="R248" s="264" t="str">
        <f>IF(SUM(D3_Mengen[[#This Row],[Stromkreis AC km (Stromkreis)]:[Konverter DC Anzahl]])&gt;0,"ja","nein")</f>
        <v>nein</v>
      </c>
      <c r="S248" s="296"/>
    </row>
    <row r="249" spans="1:19" ht="14.85" customHeight="1" x14ac:dyDescent="0.2">
      <c r="A249" s="263"/>
      <c r="B249" s="108"/>
      <c r="C249" s="108"/>
      <c r="D249" s="108"/>
      <c r="E249" s="108"/>
      <c r="F2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49" s="151"/>
      <c r="H249" s="151"/>
      <c r="I249" s="151"/>
      <c r="J249" s="151"/>
      <c r="K249" s="151"/>
      <c r="L249" s="151"/>
      <c r="M249" s="151"/>
      <c r="N249" s="151"/>
      <c r="O249" s="151"/>
      <c r="P249" s="151"/>
      <c r="Q249" s="151"/>
      <c r="R249" s="264" t="str">
        <f>IF(SUM(D3_Mengen[[#This Row],[Stromkreis AC km (Stromkreis)]:[Konverter DC Anzahl]])&gt;0,"ja","nein")</f>
        <v>nein</v>
      </c>
      <c r="S249" s="296"/>
    </row>
    <row r="250" spans="1:19" ht="14.85" customHeight="1" x14ac:dyDescent="0.2">
      <c r="A250" s="263"/>
      <c r="B250" s="108"/>
      <c r="C250" s="108"/>
      <c r="D250" s="108"/>
      <c r="E250" s="108"/>
      <c r="F2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0" s="151"/>
      <c r="H250" s="151"/>
      <c r="I250" s="151"/>
      <c r="J250" s="151"/>
      <c r="K250" s="151"/>
      <c r="L250" s="151"/>
      <c r="M250" s="151"/>
      <c r="N250" s="151"/>
      <c r="O250" s="151"/>
      <c r="P250" s="151"/>
      <c r="Q250" s="151"/>
      <c r="R250" s="264" t="str">
        <f>IF(SUM(D3_Mengen[[#This Row],[Stromkreis AC km (Stromkreis)]:[Konverter DC Anzahl]])&gt;0,"ja","nein")</f>
        <v>nein</v>
      </c>
      <c r="S250" s="296"/>
    </row>
    <row r="251" spans="1:19" ht="14.85" customHeight="1" x14ac:dyDescent="0.2">
      <c r="A251" s="263"/>
      <c r="B251" s="108"/>
      <c r="C251" s="108"/>
      <c r="D251" s="108"/>
      <c r="E251" s="108"/>
      <c r="F2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1" s="151"/>
      <c r="H251" s="151"/>
      <c r="I251" s="151"/>
      <c r="J251" s="151"/>
      <c r="K251" s="151"/>
      <c r="L251" s="151"/>
      <c r="M251" s="151"/>
      <c r="N251" s="151"/>
      <c r="O251" s="151"/>
      <c r="P251" s="151"/>
      <c r="Q251" s="151"/>
      <c r="R251" s="264" t="str">
        <f>IF(SUM(D3_Mengen[[#This Row],[Stromkreis AC km (Stromkreis)]:[Konverter DC Anzahl]])&gt;0,"ja","nein")</f>
        <v>nein</v>
      </c>
      <c r="S251" s="296"/>
    </row>
    <row r="252" spans="1:19" ht="14.85" customHeight="1" x14ac:dyDescent="0.2">
      <c r="A252" s="263"/>
      <c r="B252" s="108"/>
      <c r="C252" s="108"/>
      <c r="D252" s="108"/>
      <c r="E252" s="108"/>
      <c r="F2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2" s="151"/>
      <c r="H252" s="151"/>
      <c r="I252" s="151"/>
      <c r="J252" s="151"/>
      <c r="K252" s="151"/>
      <c r="L252" s="151"/>
      <c r="M252" s="151"/>
      <c r="N252" s="151"/>
      <c r="O252" s="151"/>
      <c r="P252" s="151"/>
      <c r="Q252" s="151"/>
      <c r="R252" s="264" t="str">
        <f>IF(SUM(D3_Mengen[[#This Row],[Stromkreis AC km (Stromkreis)]:[Konverter DC Anzahl]])&gt;0,"ja","nein")</f>
        <v>nein</v>
      </c>
      <c r="S252" s="296"/>
    </row>
    <row r="253" spans="1:19" ht="14.85" customHeight="1" x14ac:dyDescent="0.2">
      <c r="A253" s="263"/>
      <c r="B253" s="108"/>
      <c r="C253" s="108"/>
      <c r="D253" s="108"/>
      <c r="E253" s="108"/>
      <c r="F2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3" s="151"/>
      <c r="H253" s="151"/>
      <c r="I253" s="151"/>
      <c r="J253" s="151"/>
      <c r="K253" s="151"/>
      <c r="L253" s="151"/>
      <c r="M253" s="151"/>
      <c r="N253" s="151"/>
      <c r="O253" s="151"/>
      <c r="P253" s="151"/>
      <c r="Q253" s="151"/>
      <c r="R253" s="264" t="str">
        <f>IF(SUM(D3_Mengen[[#This Row],[Stromkreis AC km (Stromkreis)]:[Konverter DC Anzahl]])&gt;0,"ja","nein")</f>
        <v>nein</v>
      </c>
      <c r="S253" s="296"/>
    </row>
    <row r="254" spans="1:19" ht="14.85" customHeight="1" x14ac:dyDescent="0.2">
      <c r="A254" s="263"/>
      <c r="B254" s="108"/>
      <c r="C254" s="108"/>
      <c r="D254" s="108"/>
      <c r="E254" s="108"/>
      <c r="F2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4" s="151"/>
      <c r="H254" s="151"/>
      <c r="I254" s="151"/>
      <c r="J254" s="151"/>
      <c r="K254" s="151"/>
      <c r="L254" s="151"/>
      <c r="M254" s="151"/>
      <c r="N254" s="151"/>
      <c r="O254" s="151"/>
      <c r="P254" s="151"/>
      <c r="Q254" s="151"/>
      <c r="R254" s="264" t="str">
        <f>IF(SUM(D3_Mengen[[#This Row],[Stromkreis AC km (Stromkreis)]:[Konverter DC Anzahl]])&gt;0,"ja","nein")</f>
        <v>nein</v>
      </c>
      <c r="S254" s="296"/>
    </row>
    <row r="255" spans="1:19" ht="14.85" customHeight="1" x14ac:dyDescent="0.2">
      <c r="A255" s="263"/>
      <c r="B255" s="108"/>
      <c r="C255" s="108"/>
      <c r="D255" s="108"/>
      <c r="E255" s="108"/>
      <c r="F2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5" s="151"/>
      <c r="H255" s="151"/>
      <c r="I255" s="151"/>
      <c r="J255" s="151"/>
      <c r="K255" s="151"/>
      <c r="L255" s="151"/>
      <c r="M255" s="151"/>
      <c r="N255" s="151"/>
      <c r="O255" s="151"/>
      <c r="P255" s="151"/>
      <c r="Q255" s="151"/>
      <c r="R255" s="264" t="str">
        <f>IF(SUM(D3_Mengen[[#This Row],[Stromkreis AC km (Stromkreis)]:[Konverter DC Anzahl]])&gt;0,"ja","nein")</f>
        <v>nein</v>
      </c>
      <c r="S255" s="296"/>
    </row>
    <row r="256" spans="1:19" ht="14.85" customHeight="1" x14ac:dyDescent="0.2">
      <c r="A256" s="263"/>
      <c r="B256" s="108"/>
      <c r="C256" s="108"/>
      <c r="D256" s="108"/>
      <c r="E256" s="108"/>
      <c r="F2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6" s="151"/>
      <c r="H256" s="151"/>
      <c r="I256" s="151"/>
      <c r="J256" s="151"/>
      <c r="K256" s="151"/>
      <c r="L256" s="151"/>
      <c r="M256" s="151"/>
      <c r="N256" s="151"/>
      <c r="O256" s="151"/>
      <c r="P256" s="151"/>
      <c r="Q256" s="151"/>
      <c r="R256" s="264" t="str">
        <f>IF(SUM(D3_Mengen[[#This Row],[Stromkreis AC km (Stromkreis)]:[Konverter DC Anzahl]])&gt;0,"ja","nein")</f>
        <v>nein</v>
      </c>
      <c r="S256" s="296"/>
    </row>
    <row r="257" spans="1:19" ht="14.85" customHeight="1" x14ac:dyDescent="0.2">
      <c r="A257" s="263"/>
      <c r="B257" s="108"/>
      <c r="C257" s="108"/>
      <c r="D257" s="108"/>
      <c r="E257" s="108"/>
      <c r="F2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7" s="151"/>
      <c r="H257" s="151"/>
      <c r="I257" s="151"/>
      <c r="J257" s="151"/>
      <c r="K257" s="151"/>
      <c r="L257" s="151"/>
      <c r="M257" s="151"/>
      <c r="N257" s="151"/>
      <c r="O257" s="151"/>
      <c r="P257" s="151"/>
      <c r="Q257" s="151"/>
      <c r="R257" s="264" t="str">
        <f>IF(SUM(D3_Mengen[[#This Row],[Stromkreis AC km (Stromkreis)]:[Konverter DC Anzahl]])&gt;0,"ja","nein")</f>
        <v>nein</v>
      </c>
      <c r="S257" s="296"/>
    </row>
    <row r="258" spans="1:19" ht="14.85" customHeight="1" x14ac:dyDescent="0.2">
      <c r="A258" s="263"/>
      <c r="B258" s="108"/>
      <c r="C258" s="108"/>
      <c r="D258" s="108"/>
      <c r="E258" s="108"/>
      <c r="F2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8" s="151"/>
      <c r="H258" s="151"/>
      <c r="I258" s="151"/>
      <c r="J258" s="151"/>
      <c r="K258" s="151"/>
      <c r="L258" s="151"/>
      <c r="M258" s="151"/>
      <c r="N258" s="151"/>
      <c r="O258" s="151"/>
      <c r="P258" s="151"/>
      <c r="Q258" s="151"/>
      <c r="R258" s="264" t="str">
        <f>IF(SUM(D3_Mengen[[#This Row],[Stromkreis AC km (Stromkreis)]:[Konverter DC Anzahl]])&gt;0,"ja","nein")</f>
        <v>nein</v>
      </c>
      <c r="S258" s="296"/>
    </row>
    <row r="259" spans="1:19" ht="14.85" customHeight="1" x14ac:dyDescent="0.2">
      <c r="A259" s="263"/>
      <c r="B259" s="108"/>
      <c r="C259" s="108"/>
      <c r="D259" s="108"/>
      <c r="E259" s="108"/>
      <c r="F2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59" s="151"/>
      <c r="H259" s="151"/>
      <c r="I259" s="151"/>
      <c r="J259" s="151"/>
      <c r="K259" s="151"/>
      <c r="L259" s="151"/>
      <c r="M259" s="151"/>
      <c r="N259" s="151"/>
      <c r="O259" s="151"/>
      <c r="P259" s="151"/>
      <c r="Q259" s="151"/>
      <c r="R259" s="264" t="str">
        <f>IF(SUM(D3_Mengen[[#This Row],[Stromkreis AC km (Stromkreis)]:[Konverter DC Anzahl]])&gt;0,"ja","nein")</f>
        <v>nein</v>
      </c>
      <c r="S259" s="296"/>
    </row>
    <row r="260" spans="1:19" ht="14.85" customHeight="1" x14ac:dyDescent="0.2">
      <c r="A260" s="263"/>
      <c r="B260" s="108"/>
      <c r="C260" s="108"/>
      <c r="D260" s="108"/>
      <c r="E260" s="108"/>
      <c r="F2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0" s="151"/>
      <c r="H260" s="151"/>
      <c r="I260" s="151"/>
      <c r="J260" s="151"/>
      <c r="K260" s="151"/>
      <c r="L260" s="151"/>
      <c r="M260" s="151"/>
      <c r="N260" s="151"/>
      <c r="O260" s="151"/>
      <c r="P260" s="151"/>
      <c r="Q260" s="151"/>
      <c r="R260" s="264" t="str">
        <f>IF(SUM(D3_Mengen[[#This Row],[Stromkreis AC km (Stromkreis)]:[Konverter DC Anzahl]])&gt;0,"ja","nein")</f>
        <v>nein</v>
      </c>
      <c r="S260" s="296"/>
    </row>
    <row r="261" spans="1:19" ht="14.85" customHeight="1" x14ac:dyDescent="0.2">
      <c r="A261" s="263"/>
      <c r="B261" s="108"/>
      <c r="C261" s="108"/>
      <c r="D261" s="108"/>
      <c r="E261" s="108"/>
      <c r="F2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1" s="151"/>
      <c r="H261" s="151"/>
      <c r="I261" s="151"/>
      <c r="J261" s="151"/>
      <c r="K261" s="151"/>
      <c r="L261" s="151"/>
      <c r="M261" s="151"/>
      <c r="N261" s="151"/>
      <c r="O261" s="151"/>
      <c r="P261" s="151"/>
      <c r="Q261" s="151"/>
      <c r="R261" s="264" t="str">
        <f>IF(SUM(D3_Mengen[[#This Row],[Stromkreis AC km (Stromkreis)]:[Konverter DC Anzahl]])&gt;0,"ja","nein")</f>
        <v>nein</v>
      </c>
      <c r="S261" s="296"/>
    </row>
    <row r="262" spans="1:19" ht="14.85" customHeight="1" x14ac:dyDescent="0.2">
      <c r="A262" s="263"/>
      <c r="B262" s="108"/>
      <c r="C262" s="108"/>
      <c r="D262" s="108"/>
      <c r="E262" s="108"/>
      <c r="F2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2" s="151"/>
      <c r="H262" s="151"/>
      <c r="I262" s="151"/>
      <c r="J262" s="151"/>
      <c r="K262" s="151"/>
      <c r="L262" s="151"/>
      <c r="M262" s="151"/>
      <c r="N262" s="151"/>
      <c r="O262" s="151"/>
      <c r="P262" s="151"/>
      <c r="Q262" s="151"/>
      <c r="R262" s="264" t="str">
        <f>IF(SUM(D3_Mengen[[#This Row],[Stromkreis AC km (Stromkreis)]:[Konverter DC Anzahl]])&gt;0,"ja","nein")</f>
        <v>nein</v>
      </c>
      <c r="S262" s="296"/>
    </row>
    <row r="263" spans="1:19" ht="14.85" customHeight="1" x14ac:dyDescent="0.2">
      <c r="A263" s="263"/>
      <c r="B263" s="108"/>
      <c r="C263" s="108"/>
      <c r="D263" s="108"/>
      <c r="E263" s="108"/>
      <c r="F2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3" s="151"/>
      <c r="H263" s="151"/>
      <c r="I263" s="151"/>
      <c r="J263" s="151"/>
      <c r="K263" s="151"/>
      <c r="L263" s="151"/>
      <c r="M263" s="151"/>
      <c r="N263" s="151"/>
      <c r="O263" s="151"/>
      <c r="P263" s="151"/>
      <c r="Q263" s="151"/>
      <c r="R263" s="264" t="str">
        <f>IF(SUM(D3_Mengen[[#This Row],[Stromkreis AC km (Stromkreis)]:[Konverter DC Anzahl]])&gt;0,"ja","nein")</f>
        <v>nein</v>
      </c>
      <c r="S263" s="296"/>
    </row>
    <row r="264" spans="1:19" ht="14.85" customHeight="1" x14ac:dyDescent="0.2">
      <c r="A264" s="263"/>
      <c r="B264" s="108"/>
      <c r="C264" s="108"/>
      <c r="D264" s="108"/>
      <c r="E264" s="108"/>
      <c r="F2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4" s="151"/>
      <c r="H264" s="151"/>
      <c r="I264" s="151"/>
      <c r="J264" s="151"/>
      <c r="K264" s="151"/>
      <c r="L264" s="151"/>
      <c r="M264" s="151"/>
      <c r="N264" s="151"/>
      <c r="O264" s="151"/>
      <c r="P264" s="151"/>
      <c r="Q264" s="151"/>
      <c r="R264" s="264" t="str">
        <f>IF(SUM(D3_Mengen[[#This Row],[Stromkreis AC km (Stromkreis)]:[Konverter DC Anzahl]])&gt;0,"ja","nein")</f>
        <v>nein</v>
      </c>
      <c r="S264" s="296"/>
    </row>
    <row r="265" spans="1:19" ht="14.85" customHeight="1" x14ac:dyDescent="0.2">
      <c r="A265" s="263"/>
      <c r="B265" s="108"/>
      <c r="C265" s="108"/>
      <c r="D265" s="108"/>
      <c r="E265" s="108"/>
      <c r="F2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5" s="151"/>
      <c r="H265" s="151"/>
      <c r="I265" s="151"/>
      <c r="J265" s="151"/>
      <c r="K265" s="151"/>
      <c r="L265" s="151"/>
      <c r="M265" s="151"/>
      <c r="N265" s="151"/>
      <c r="O265" s="151"/>
      <c r="P265" s="151"/>
      <c r="Q265" s="151"/>
      <c r="R265" s="264" t="str">
        <f>IF(SUM(D3_Mengen[[#This Row],[Stromkreis AC km (Stromkreis)]:[Konverter DC Anzahl]])&gt;0,"ja","nein")</f>
        <v>nein</v>
      </c>
      <c r="S265" s="296"/>
    </row>
    <row r="266" spans="1:19" ht="14.85" customHeight="1" x14ac:dyDescent="0.2">
      <c r="A266" s="263"/>
      <c r="B266" s="108"/>
      <c r="C266" s="108"/>
      <c r="D266" s="108"/>
      <c r="E266" s="108"/>
      <c r="F2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6" s="151"/>
      <c r="H266" s="151"/>
      <c r="I266" s="151"/>
      <c r="J266" s="151"/>
      <c r="K266" s="151"/>
      <c r="L266" s="151"/>
      <c r="M266" s="151"/>
      <c r="N266" s="151"/>
      <c r="O266" s="151"/>
      <c r="P266" s="151"/>
      <c r="Q266" s="151"/>
      <c r="R266" s="264" t="str">
        <f>IF(SUM(D3_Mengen[[#This Row],[Stromkreis AC km (Stromkreis)]:[Konverter DC Anzahl]])&gt;0,"ja","nein")</f>
        <v>nein</v>
      </c>
      <c r="S266" s="296"/>
    </row>
    <row r="267" spans="1:19" ht="14.85" customHeight="1" x14ac:dyDescent="0.2">
      <c r="A267" s="263"/>
      <c r="B267" s="108"/>
      <c r="C267" s="108"/>
      <c r="D267" s="108"/>
      <c r="E267" s="108"/>
      <c r="F2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7" s="151"/>
      <c r="H267" s="151"/>
      <c r="I267" s="151"/>
      <c r="J267" s="151"/>
      <c r="K267" s="151"/>
      <c r="L267" s="151"/>
      <c r="M267" s="151"/>
      <c r="N267" s="151"/>
      <c r="O267" s="151"/>
      <c r="P267" s="151"/>
      <c r="Q267" s="151"/>
      <c r="R267" s="264" t="str">
        <f>IF(SUM(D3_Mengen[[#This Row],[Stromkreis AC km (Stromkreis)]:[Konverter DC Anzahl]])&gt;0,"ja","nein")</f>
        <v>nein</v>
      </c>
      <c r="S267" s="296"/>
    </row>
    <row r="268" spans="1:19" ht="14.85" customHeight="1" x14ac:dyDescent="0.2">
      <c r="A268" s="263"/>
      <c r="B268" s="108"/>
      <c r="C268" s="108"/>
      <c r="D268" s="108"/>
      <c r="E268" s="108"/>
      <c r="F2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8" s="151"/>
      <c r="H268" s="151"/>
      <c r="I268" s="151"/>
      <c r="J268" s="151"/>
      <c r="K268" s="151"/>
      <c r="L268" s="151"/>
      <c r="M268" s="151"/>
      <c r="N268" s="151"/>
      <c r="O268" s="151"/>
      <c r="P268" s="151"/>
      <c r="Q268" s="151"/>
      <c r="R268" s="264" t="str">
        <f>IF(SUM(D3_Mengen[[#This Row],[Stromkreis AC km (Stromkreis)]:[Konverter DC Anzahl]])&gt;0,"ja","nein")</f>
        <v>nein</v>
      </c>
      <c r="S268" s="296"/>
    </row>
    <row r="269" spans="1:19" ht="14.85" customHeight="1" x14ac:dyDescent="0.2">
      <c r="A269" s="263"/>
      <c r="B269" s="108"/>
      <c r="C269" s="108"/>
      <c r="D269" s="108"/>
      <c r="E269" s="108"/>
      <c r="F2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69" s="151"/>
      <c r="H269" s="151"/>
      <c r="I269" s="151"/>
      <c r="J269" s="151"/>
      <c r="K269" s="151"/>
      <c r="L269" s="151"/>
      <c r="M269" s="151"/>
      <c r="N269" s="151"/>
      <c r="O269" s="151"/>
      <c r="P269" s="151"/>
      <c r="Q269" s="151"/>
      <c r="R269" s="264" t="str">
        <f>IF(SUM(D3_Mengen[[#This Row],[Stromkreis AC km (Stromkreis)]:[Konverter DC Anzahl]])&gt;0,"ja","nein")</f>
        <v>nein</v>
      </c>
      <c r="S269" s="296"/>
    </row>
    <row r="270" spans="1:19" ht="14.85" customHeight="1" x14ac:dyDescent="0.2">
      <c r="A270" s="263"/>
      <c r="B270" s="108"/>
      <c r="C270" s="108"/>
      <c r="D270" s="108"/>
      <c r="E270" s="108"/>
      <c r="F2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0" s="151"/>
      <c r="H270" s="151"/>
      <c r="I270" s="151"/>
      <c r="J270" s="151"/>
      <c r="K270" s="151"/>
      <c r="L270" s="151"/>
      <c r="M270" s="151"/>
      <c r="N270" s="151"/>
      <c r="O270" s="151"/>
      <c r="P270" s="151"/>
      <c r="Q270" s="151"/>
      <c r="R270" s="264" t="str">
        <f>IF(SUM(D3_Mengen[[#This Row],[Stromkreis AC km (Stromkreis)]:[Konverter DC Anzahl]])&gt;0,"ja","nein")</f>
        <v>nein</v>
      </c>
      <c r="S270" s="296"/>
    </row>
    <row r="271" spans="1:19" ht="14.85" customHeight="1" x14ac:dyDescent="0.2">
      <c r="A271" s="263"/>
      <c r="B271" s="108"/>
      <c r="C271" s="108"/>
      <c r="D271" s="108"/>
      <c r="E271" s="108"/>
      <c r="F2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1" s="151"/>
      <c r="H271" s="151"/>
      <c r="I271" s="151"/>
      <c r="J271" s="151"/>
      <c r="K271" s="151"/>
      <c r="L271" s="151"/>
      <c r="M271" s="151"/>
      <c r="N271" s="151"/>
      <c r="O271" s="151"/>
      <c r="P271" s="151"/>
      <c r="Q271" s="151"/>
      <c r="R271" s="264" t="str">
        <f>IF(SUM(D3_Mengen[[#This Row],[Stromkreis AC km (Stromkreis)]:[Konverter DC Anzahl]])&gt;0,"ja","nein")</f>
        <v>nein</v>
      </c>
      <c r="S271" s="296"/>
    </row>
    <row r="272" spans="1:19" ht="14.85" customHeight="1" x14ac:dyDescent="0.2">
      <c r="A272" s="263"/>
      <c r="B272" s="108"/>
      <c r="C272" s="108"/>
      <c r="D272" s="108"/>
      <c r="E272" s="108"/>
      <c r="F2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2" s="151"/>
      <c r="H272" s="151"/>
      <c r="I272" s="151"/>
      <c r="J272" s="151"/>
      <c r="K272" s="151"/>
      <c r="L272" s="151"/>
      <c r="M272" s="151"/>
      <c r="N272" s="151"/>
      <c r="O272" s="151"/>
      <c r="P272" s="151"/>
      <c r="Q272" s="151"/>
      <c r="R272" s="264" t="str">
        <f>IF(SUM(D3_Mengen[[#This Row],[Stromkreis AC km (Stromkreis)]:[Konverter DC Anzahl]])&gt;0,"ja","nein")</f>
        <v>nein</v>
      </c>
      <c r="S272" s="296"/>
    </row>
    <row r="273" spans="1:19" ht="14.85" customHeight="1" x14ac:dyDescent="0.2">
      <c r="A273" s="263"/>
      <c r="B273" s="108"/>
      <c r="C273" s="108"/>
      <c r="D273" s="108"/>
      <c r="E273" s="108"/>
      <c r="F2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3" s="151"/>
      <c r="H273" s="151"/>
      <c r="I273" s="151"/>
      <c r="J273" s="151"/>
      <c r="K273" s="151"/>
      <c r="L273" s="151"/>
      <c r="M273" s="151"/>
      <c r="N273" s="151"/>
      <c r="O273" s="151"/>
      <c r="P273" s="151"/>
      <c r="Q273" s="151"/>
      <c r="R273" s="264" t="str">
        <f>IF(SUM(D3_Mengen[[#This Row],[Stromkreis AC km (Stromkreis)]:[Konverter DC Anzahl]])&gt;0,"ja","nein")</f>
        <v>nein</v>
      </c>
      <c r="S273" s="296"/>
    </row>
    <row r="274" spans="1:19" ht="14.85" customHeight="1" x14ac:dyDescent="0.2">
      <c r="A274" s="263"/>
      <c r="B274" s="108"/>
      <c r="C274" s="108"/>
      <c r="D274" s="108"/>
      <c r="E274" s="108"/>
      <c r="F2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4" s="151"/>
      <c r="H274" s="151"/>
      <c r="I274" s="151"/>
      <c r="J274" s="151"/>
      <c r="K274" s="151"/>
      <c r="L274" s="151"/>
      <c r="M274" s="151"/>
      <c r="N274" s="151"/>
      <c r="O274" s="151"/>
      <c r="P274" s="151"/>
      <c r="Q274" s="151"/>
      <c r="R274" s="264" t="str">
        <f>IF(SUM(D3_Mengen[[#This Row],[Stromkreis AC km (Stromkreis)]:[Konverter DC Anzahl]])&gt;0,"ja","nein")</f>
        <v>nein</v>
      </c>
      <c r="S274" s="296"/>
    </row>
    <row r="275" spans="1:19" ht="14.85" customHeight="1" x14ac:dyDescent="0.2">
      <c r="A275" s="263"/>
      <c r="B275" s="108"/>
      <c r="C275" s="108"/>
      <c r="D275" s="108"/>
      <c r="E275" s="108"/>
      <c r="F2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5" s="151"/>
      <c r="H275" s="151"/>
      <c r="I275" s="151"/>
      <c r="J275" s="151"/>
      <c r="K275" s="151"/>
      <c r="L275" s="151"/>
      <c r="M275" s="151"/>
      <c r="N275" s="151"/>
      <c r="O275" s="151"/>
      <c r="P275" s="151"/>
      <c r="Q275" s="151"/>
      <c r="R275" s="264" t="str">
        <f>IF(SUM(D3_Mengen[[#This Row],[Stromkreis AC km (Stromkreis)]:[Konverter DC Anzahl]])&gt;0,"ja","nein")</f>
        <v>nein</v>
      </c>
      <c r="S275" s="296"/>
    </row>
    <row r="276" spans="1:19" ht="14.85" customHeight="1" x14ac:dyDescent="0.2">
      <c r="A276" s="263"/>
      <c r="B276" s="108"/>
      <c r="C276" s="108"/>
      <c r="D276" s="108"/>
      <c r="E276" s="108"/>
      <c r="F2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6" s="151"/>
      <c r="H276" s="151"/>
      <c r="I276" s="151"/>
      <c r="J276" s="151"/>
      <c r="K276" s="151"/>
      <c r="L276" s="151"/>
      <c r="M276" s="151"/>
      <c r="N276" s="151"/>
      <c r="O276" s="151"/>
      <c r="P276" s="151"/>
      <c r="Q276" s="151"/>
      <c r="R276" s="264" t="str">
        <f>IF(SUM(D3_Mengen[[#This Row],[Stromkreis AC km (Stromkreis)]:[Konverter DC Anzahl]])&gt;0,"ja","nein")</f>
        <v>nein</v>
      </c>
      <c r="S276" s="296"/>
    </row>
    <row r="277" spans="1:19" ht="14.85" customHeight="1" x14ac:dyDescent="0.2">
      <c r="A277" s="263"/>
      <c r="B277" s="108"/>
      <c r="C277" s="108"/>
      <c r="D277" s="108"/>
      <c r="E277" s="108"/>
      <c r="F2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7" s="151"/>
      <c r="H277" s="151"/>
      <c r="I277" s="151"/>
      <c r="J277" s="151"/>
      <c r="K277" s="151"/>
      <c r="L277" s="151"/>
      <c r="M277" s="151"/>
      <c r="N277" s="151"/>
      <c r="O277" s="151"/>
      <c r="P277" s="151"/>
      <c r="Q277" s="151"/>
      <c r="R277" s="264" t="str">
        <f>IF(SUM(D3_Mengen[[#This Row],[Stromkreis AC km (Stromkreis)]:[Konverter DC Anzahl]])&gt;0,"ja","nein")</f>
        <v>nein</v>
      </c>
      <c r="S277" s="296"/>
    </row>
    <row r="278" spans="1:19" ht="14.85" customHeight="1" x14ac:dyDescent="0.2">
      <c r="A278" s="263"/>
      <c r="B278" s="108"/>
      <c r="C278" s="108"/>
      <c r="D278" s="108"/>
      <c r="E278" s="108"/>
      <c r="F2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8" s="151"/>
      <c r="H278" s="151"/>
      <c r="I278" s="151"/>
      <c r="J278" s="151"/>
      <c r="K278" s="151"/>
      <c r="L278" s="151"/>
      <c r="M278" s="151"/>
      <c r="N278" s="151"/>
      <c r="O278" s="151"/>
      <c r="P278" s="151"/>
      <c r="Q278" s="151"/>
      <c r="R278" s="264" t="str">
        <f>IF(SUM(D3_Mengen[[#This Row],[Stromkreis AC km (Stromkreis)]:[Konverter DC Anzahl]])&gt;0,"ja","nein")</f>
        <v>nein</v>
      </c>
      <c r="S278" s="296"/>
    </row>
    <row r="279" spans="1:19" ht="14.85" customHeight="1" x14ac:dyDescent="0.2">
      <c r="A279" s="263"/>
      <c r="B279" s="108"/>
      <c r="C279" s="108"/>
      <c r="D279" s="108"/>
      <c r="E279" s="108"/>
      <c r="F2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79" s="151"/>
      <c r="H279" s="151"/>
      <c r="I279" s="151"/>
      <c r="J279" s="151"/>
      <c r="K279" s="151"/>
      <c r="L279" s="151"/>
      <c r="M279" s="151"/>
      <c r="N279" s="151"/>
      <c r="O279" s="151"/>
      <c r="P279" s="151"/>
      <c r="Q279" s="151"/>
      <c r="R279" s="264" t="str">
        <f>IF(SUM(D3_Mengen[[#This Row],[Stromkreis AC km (Stromkreis)]:[Konverter DC Anzahl]])&gt;0,"ja","nein")</f>
        <v>nein</v>
      </c>
      <c r="S279" s="296"/>
    </row>
    <row r="280" spans="1:19" ht="14.85" customHeight="1" x14ac:dyDescent="0.2">
      <c r="A280" s="263"/>
      <c r="B280" s="108"/>
      <c r="C280" s="108"/>
      <c r="D280" s="108"/>
      <c r="E280" s="108"/>
      <c r="F2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0" s="151"/>
      <c r="H280" s="151"/>
      <c r="I280" s="151"/>
      <c r="J280" s="151"/>
      <c r="K280" s="151"/>
      <c r="L280" s="151"/>
      <c r="M280" s="151"/>
      <c r="N280" s="151"/>
      <c r="O280" s="151"/>
      <c r="P280" s="151"/>
      <c r="Q280" s="151"/>
      <c r="R280" s="264" t="str">
        <f>IF(SUM(D3_Mengen[[#This Row],[Stromkreis AC km (Stromkreis)]:[Konverter DC Anzahl]])&gt;0,"ja","nein")</f>
        <v>nein</v>
      </c>
      <c r="S280" s="296"/>
    </row>
    <row r="281" spans="1:19" ht="14.85" customHeight="1" x14ac:dyDescent="0.2">
      <c r="A281" s="263"/>
      <c r="B281" s="108"/>
      <c r="C281" s="108"/>
      <c r="D281" s="108"/>
      <c r="E281" s="108"/>
      <c r="F2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1" s="151"/>
      <c r="H281" s="151"/>
      <c r="I281" s="151"/>
      <c r="J281" s="151"/>
      <c r="K281" s="151"/>
      <c r="L281" s="151"/>
      <c r="M281" s="151"/>
      <c r="N281" s="151"/>
      <c r="O281" s="151"/>
      <c r="P281" s="151"/>
      <c r="Q281" s="151"/>
      <c r="R281" s="264" t="str">
        <f>IF(SUM(D3_Mengen[[#This Row],[Stromkreis AC km (Stromkreis)]:[Konverter DC Anzahl]])&gt;0,"ja","nein")</f>
        <v>nein</v>
      </c>
      <c r="S281" s="296"/>
    </row>
    <row r="282" spans="1:19" ht="14.85" customHeight="1" x14ac:dyDescent="0.2">
      <c r="A282" s="263"/>
      <c r="B282" s="108"/>
      <c r="C282" s="108"/>
      <c r="D282" s="108"/>
      <c r="E282" s="108"/>
      <c r="F2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2" s="151"/>
      <c r="H282" s="151"/>
      <c r="I282" s="151"/>
      <c r="J282" s="151"/>
      <c r="K282" s="151"/>
      <c r="L282" s="151"/>
      <c r="M282" s="151"/>
      <c r="N282" s="151"/>
      <c r="O282" s="151"/>
      <c r="P282" s="151"/>
      <c r="Q282" s="151"/>
      <c r="R282" s="264" t="str">
        <f>IF(SUM(D3_Mengen[[#This Row],[Stromkreis AC km (Stromkreis)]:[Konverter DC Anzahl]])&gt;0,"ja","nein")</f>
        <v>nein</v>
      </c>
      <c r="S282" s="296"/>
    </row>
    <row r="283" spans="1:19" ht="14.85" customHeight="1" x14ac:dyDescent="0.2">
      <c r="A283" s="263"/>
      <c r="B283" s="108"/>
      <c r="C283" s="108"/>
      <c r="D283" s="108"/>
      <c r="E283" s="108"/>
      <c r="F2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3" s="151"/>
      <c r="H283" s="151"/>
      <c r="I283" s="151"/>
      <c r="J283" s="151"/>
      <c r="K283" s="151"/>
      <c r="L283" s="151"/>
      <c r="M283" s="151"/>
      <c r="N283" s="151"/>
      <c r="O283" s="151"/>
      <c r="P283" s="151"/>
      <c r="Q283" s="151"/>
      <c r="R283" s="264" t="str">
        <f>IF(SUM(D3_Mengen[[#This Row],[Stromkreis AC km (Stromkreis)]:[Konverter DC Anzahl]])&gt;0,"ja","nein")</f>
        <v>nein</v>
      </c>
      <c r="S283" s="296"/>
    </row>
    <row r="284" spans="1:19" ht="14.85" customHeight="1" x14ac:dyDescent="0.2">
      <c r="A284" s="263"/>
      <c r="B284" s="108"/>
      <c r="C284" s="108"/>
      <c r="D284" s="108"/>
      <c r="E284" s="108"/>
      <c r="F2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4" s="151"/>
      <c r="H284" s="151"/>
      <c r="I284" s="151"/>
      <c r="J284" s="151"/>
      <c r="K284" s="151"/>
      <c r="L284" s="151"/>
      <c r="M284" s="151"/>
      <c r="N284" s="151"/>
      <c r="O284" s="151"/>
      <c r="P284" s="151"/>
      <c r="Q284" s="151"/>
      <c r="R284" s="264" t="str">
        <f>IF(SUM(D3_Mengen[[#This Row],[Stromkreis AC km (Stromkreis)]:[Konverter DC Anzahl]])&gt;0,"ja","nein")</f>
        <v>nein</v>
      </c>
      <c r="S284" s="296"/>
    </row>
    <row r="285" spans="1:19" ht="14.85" customHeight="1" x14ac:dyDescent="0.2">
      <c r="A285" s="263"/>
      <c r="B285" s="108"/>
      <c r="C285" s="108"/>
      <c r="D285" s="108"/>
      <c r="E285" s="108"/>
      <c r="F2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5" s="151"/>
      <c r="H285" s="151"/>
      <c r="I285" s="151"/>
      <c r="J285" s="151"/>
      <c r="K285" s="151"/>
      <c r="L285" s="151"/>
      <c r="M285" s="151"/>
      <c r="N285" s="151"/>
      <c r="O285" s="151"/>
      <c r="P285" s="151"/>
      <c r="Q285" s="151"/>
      <c r="R285" s="264" t="str">
        <f>IF(SUM(D3_Mengen[[#This Row],[Stromkreis AC km (Stromkreis)]:[Konverter DC Anzahl]])&gt;0,"ja","nein")</f>
        <v>nein</v>
      </c>
      <c r="S285" s="296"/>
    </row>
    <row r="286" spans="1:19" ht="14.85" customHeight="1" x14ac:dyDescent="0.2">
      <c r="A286" s="263"/>
      <c r="B286" s="108"/>
      <c r="C286" s="108"/>
      <c r="D286" s="108"/>
      <c r="E286" s="108"/>
      <c r="F2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6" s="151"/>
      <c r="H286" s="151"/>
      <c r="I286" s="151"/>
      <c r="J286" s="151"/>
      <c r="K286" s="151"/>
      <c r="L286" s="151"/>
      <c r="M286" s="151"/>
      <c r="N286" s="151"/>
      <c r="O286" s="151"/>
      <c r="P286" s="151"/>
      <c r="Q286" s="151"/>
      <c r="R286" s="264" t="str">
        <f>IF(SUM(D3_Mengen[[#This Row],[Stromkreis AC km (Stromkreis)]:[Konverter DC Anzahl]])&gt;0,"ja","nein")</f>
        <v>nein</v>
      </c>
      <c r="S286" s="296"/>
    </row>
    <row r="287" spans="1:19" ht="14.85" customHeight="1" x14ac:dyDescent="0.2">
      <c r="A287" s="263"/>
      <c r="B287" s="108"/>
      <c r="C287" s="108"/>
      <c r="D287" s="108"/>
      <c r="E287" s="108"/>
      <c r="F2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7" s="151"/>
      <c r="H287" s="151"/>
      <c r="I287" s="151"/>
      <c r="J287" s="151"/>
      <c r="K287" s="151"/>
      <c r="L287" s="151"/>
      <c r="M287" s="151"/>
      <c r="N287" s="151"/>
      <c r="O287" s="151"/>
      <c r="P287" s="151"/>
      <c r="Q287" s="151"/>
      <c r="R287" s="264" t="str">
        <f>IF(SUM(D3_Mengen[[#This Row],[Stromkreis AC km (Stromkreis)]:[Konverter DC Anzahl]])&gt;0,"ja","nein")</f>
        <v>nein</v>
      </c>
      <c r="S287" s="296"/>
    </row>
    <row r="288" spans="1:19" ht="14.85" customHeight="1" x14ac:dyDescent="0.2">
      <c r="A288" s="263"/>
      <c r="B288" s="108"/>
      <c r="C288" s="108"/>
      <c r="D288" s="108"/>
      <c r="E288" s="108"/>
      <c r="F2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8" s="151"/>
      <c r="H288" s="151"/>
      <c r="I288" s="151"/>
      <c r="J288" s="151"/>
      <c r="K288" s="151"/>
      <c r="L288" s="151"/>
      <c r="M288" s="151"/>
      <c r="N288" s="151"/>
      <c r="O288" s="151"/>
      <c r="P288" s="151"/>
      <c r="Q288" s="151"/>
      <c r="R288" s="264" t="str">
        <f>IF(SUM(D3_Mengen[[#This Row],[Stromkreis AC km (Stromkreis)]:[Konverter DC Anzahl]])&gt;0,"ja","nein")</f>
        <v>nein</v>
      </c>
      <c r="S288" s="296"/>
    </row>
    <row r="289" spans="1:19" ht="14.85" customHeight="1" x14ac:dyDescent="0.2">
      <c r="A289" s="263"/>
      <c r="B289" s="108"/>
      <c r="C289" s="108"/>
      <c r="D289" s="108"/>
      <c r="E289" s="108"/>
      <c r="F2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89" s="151"/>
      <c r="H289" s="151"/>
      <c r="I289" s="151"/>
      <c r="J289" s="151"/>
      <c r="K289" s="151"/>
      <c r="L289" s="151"/>
      <c r="M289" s="151"/>
      <c r="N289" s="151"/>
      <c r="O289" s="151"/>
      <c r="P289" s="151"/>
      <c r="Q289" s="151"/>
      <c r="R289" s="264" t="str">
        <f>IF(SUM(D3_Mengen[[#This Row],[Stromkreis AC km (Stromkreis)]:[Konverter DC Anzahl]])&gt;0,"ja","nein")</f>
        <v>nein</v>
      </c>
      <c r="S289" s="296"/>
    </row>
    <row r="290" spans="1:19" ht="14.85" customHeight="1" x14ac:dyDescent="0.2">
      <c r="A290" s="263"/>
      <c r="B290" s="108"/>
      <c r="C290" s="108"/>
      <c r="D290" s="108"/>
      <c r="E290" s="108"/>
      <c r="F2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0" s="151"/>
      <c r="H290" s="151"/>
      <c r="I290" s="151"/>
      <c r="J290" s="151"/>
      <c r="K290" s="151"/>
      <c r="L290" s="151"/>
      <c r="M290" s="151"/>
      <c r="N290" s="151"/>
      <c r="O290" s="151"/>
      <c r="P290" s="151"/>
      <c r="Q290" s="151"/>
      <c r="R290" s="264" t="str">
        <f>IF(SUM(D3_Mengen[[#This Row],[Stromkreis AC km (Stromkreis)]:[Konverter DC Anzahl]])&gt;0,"ja","nein")</f>
        <v>nein</v>
      </c>
      <c r="S290" s="296"/>
    </row>
    <row r="291" spans="1:19" ht="14.85" customHeight="1" x14ac:dyDescent="0.2">
      <c r="A291" s="263"/>
      <c r="B291" s="108"/>
      <c r="C291" s="108"/>
      <c r="D291" s="108"/>
      <c r="E291" s="108"/>
      <c r="F2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1" s="151"/>
      <c r="H291" s="151"/>
      <c r="I291" s="151"/>
      <c r="J291" s="151"/>
      <c r="K291" s="151"/>
      <c r="L291" s="151"/>
      <c r="M291" s="151"/>
      <c r="N291" s="151"/>
      <c r="O291" s="151"/>
      <c r="P291" s="151"/>
      <c r="Q291" s="151"/>
      <c r="R291" s="264" t="str">
        <f>IF(SUM(D3_Mengen[[#This Row],[Stromkreis AC km (Stromkreis)]:[Konverter DC Anzahl]])&gt;0,"ja","nein")</f>
        <v>nein</v>
      </c>
      <c r="S291" s="296"/>
    </row>
    <row r="292" spans="1:19" ht="14.85" customHeight="1" x14ac:dyDescent="0.2">
      <c r="A292" s="263"/>
      <c r="B292" s="108"/>
      <c r="C292" s="108"/>
      <c r="D292" s="108"/>
      <c r="E292" s="108"/>
      <c r="F2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2" s="151"/>
      <c r="H292" s="151"/>
      <c r="I292" s="151"/>
      <c r="J292" s="151"/>
      <c r="K292" s="151"/>
      <c r="L292" s="151"/>
      <c r="M292" s="151"/>
      <c r="N292" s="151"/>
      <c r="O292" s="151"/>
      <c r="P292" s="151"/>
      <c r="Q292" s="151"/>
      <c r="R292" s="264" t="str">
        <f>IF(SUM(D3_Mengen[[#This Row],[Stromkreis AC km (Stromkreis)]:[Konverter DC Anzahl]])&gt;0,"ja","nein")</f>
        <v>nein</v>
      </c>
      <c r="S292" s="296"/>
    </row>
    <row r="293" spans="1:19" ht="14.85" customHeight="1" x14ac:dyDescent="0.2">
      <c r="A293" s="263"/>
      <c r="B293" s="108"/>
      <c r="C293" s="108"/>
      <c r="D293" s="108"/>
      <c r="E293" s="108"/>
      <c r="F2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3" s="151"/>
      <c r="H293" s="151"/>
      <c r="I293" s="151"/>
      <c r="J293" s="151"/>
      <c r="K293" s="151"/>
      <c r="L293" s="151"/>
      <c r="M293" s="151"/>
      <c r="N293" s="151"/>
      <c r="O293" s="151"/>
      <c r="P293" s="151"/>
      <c r="Q293" s="151"/>
      <c r="R293" s="264" t="str">
        <f>IF(SUM(D3_Mengen[[#This Row],[Stromkreis AC km (Stromkreis)]:[Konverter DC Anzahl]])&gt;0,"ja","nein")</f>
        <v>nein</v>
      </c>
      <c r="S293" s="296"/>
    </row>
    <row r="294" spans="1:19" ht="14.85" customHeight="1" x14ac:dyDescent="0.2">
      <c r="A294" s="263"/>
      <c r="B294" s="108"/>
      <c r="C294" s="108"/>
      <c r="D294" s="108"/>
      <c r="E294" s="108"/>
      <c r="F2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4" s="151"/>
      <c r="H294" s="151"/>
      <c r="I294" s="151"/>
      <c r="J294" s="151"/>
      <c r="K294" s="151"/>
      <c r="L294" s="151"/>
      <c r="M294" s="151"/>
      <c r="N294" s="151"/>
      <c r="O294" s="151"/>
      <c r="P294" s="151"/>
      <c r="Q294" s="151"/>
      <c r="R294" s="264" t="str">
        <f>IF(SUM(D3_Mengen[[#This Row],[Stromkreis AC km (Stromkreis)]:[Konverter DC Anzahl]])&gt;0,"ja","nein")</f>
        <v>nein</v>
      </c>
      <c r="S294" s="296"/>
    </row>
    <row r="295" spans="1:19" ht="14.85" customHeight="1" x14ac:dyDescent="0.2">
      <c r="A295" s="263"/>
      <c r="B295" s="108"/>
      <c r="C295" s="108"/>
      <c r="D295" s="108"/>
      <c r="E295" s="108"/>
      <c r="F2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5" s="151"/>
      <c r="H295" s="151"/>
      <c r="I295" s="151"/>
      <c r="J295" s="151"/>
      <c r="K295" s="151"/>
      <c r="L295" s="151"/>
      <c r="M295" s="151"/>
      <c r="N295" s="151"/>
      <c r="O295" s="151"/>
      <c r="P295" s="151"/>
      <c r="Q295" s="151"/>
      <c r="R295" s="264" t="str">
        <f>IF(SUM(D3_Mengen[[#This Row],[Stromkreis AC km (Stromkreis)]:[Konverter DC Anzahl]])&gt;0,"ja","nein")</f>
        <v>nein</v>
      </c>
      <c r="S295" s="296"/>
    </row>
    <row r="296" spans="1:19" ht="14.85" customHeight="1" x14ac:dyDescent="0.2">
      <c r="A296" s="263"/>
      <c r="B296" s="108"/>
      <c r="C296" s="108"/>
      <c r="D296" s="108"/>
      <c r="E296" s="108"/>
      <c r="F2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6" s="151"/>
      <c r="H296" s="151"/>
      <c r="I296" s="151"/>
      <c r="J296" s="151"/>
      <c r="K296" s="151"/>
      <c r="L296" s="151"/>
      <c r="M296" s="151"/>
      <c r="N296" s="151"/>
      <c r="O296" s="151"/>
      <c r="P296" s="151"/>
      <c r="Q296" s="151"/>
      <c r="R296" s="264" t="str">
        <f>IF(SUM(D3_Mengen[[#This Row],[Stromkreis AC km (Stromkreis)]:[Konverter DC Anzahl]])&gt;0,"ja","nein")</f>
        <v>nein</v>
      </c>
      <c r="S296" s="296"/>
    </row>
    <row r="297" spans="1:19" ht="14.85" customHeight="1" x14ac:dyDescent="0.2">
      <c r="A297" s="263"/>
      <c r="B297" s="108"/>
      <c r="C297" s="108"/>
      <c r="D297" s="108"/>
      <c r="E297" s="108"/>
      <c r="F2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7" s="151"/>
      <c r="H297" s="151"/>
      <c r="I297" s="151"/>
      <c r="J297" s="151"/>
      <c r="K297" s="151"/>
      <c r="L297" s="151"/>
      <c r="M297" s="151"/>
      <c r="N297" s="151"/>
      <c r="O297" s="151"/>
      <c r="P297" s="151"/>
      <c r="Q297" s="151"/>
      <c r="R297" s="264" t="str">
        <f>IF(SUM(D3_Mengen[[#This Row],[Stromkreis AC km (Stromkreis)]:[Konverter DC Anzahl]])&gt;0,"ja","nein")</f>
        <v>nein</v>
      </c>
      <c r="S297" s="296"/>
    </row>
    <row r="298" spans="1:19" ht="14.85" customHeight="1" x14ac:dyDescent="0.2">
      <c r="A298" s="263"/>
      <c r="B298" s="108"/>
      <c r="C298" s="108"/>
      <c r="D298" s="108"/>
      <c r="E298" s="108"/>
      <c r="F2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8" s="151"/>
      <c r="H298" s="151"/>
      <c r="I298" s="151"/>
      <c r="J298" s="151"/>
      <c r="K298" s="151"/>
      <c r="L298" s="151"/>
      <c r="M298" s="151"/>
      <c r="N298" s="151"/>
      <c r="O298" s="151"/>
      <c r="P298" s="151"/>
      <c r="Q298" s="151"/>
      <c r="R298" s="264" t="str">
        <f>IF(SUM(D3_Mengen[[#This Row],[Stromkreis AC km (Stromkreis)]:[Konverter DC Anzahl]])&gt;0,"ja","nein")</f>
        <v>nein</v>
      </c>
      <c r="S298" s="296"/>
    </row>
    <row r="299" spans="1:19" ht="14.85" customHeight="1" x14ac:dyDescent="0.2">
      <c r="A299" s="263"/>
      <c r="B299" s="108"/>
      <c r="C299" s="108"/>
      <c r="D299" s="108"/>
      <c r="E299" s="108"/>
      <c r="F2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299" s="151"/>
      <c r="H299" s="151"/>
      <c r="I299" s="151"/>
      <c r="J299" s="151"/>
      <c r="K299" s="151"/>
      <c r="L299" s="151"/>
      <c r="M299" s="151"/>
      <c r="N299" s="151"/>
      <c r="O299" s="151"/>
      <c r="P299" s="151"/>
      <c r="Q299" s="151"/>
      <c r="R299" s="264" t="str">
        <f>IF(SUM(D3_Mengen[[#This Row],[Stromkreis AC km (Stromkreis)]:[Konverter DC Anzahl]])&gt;0,"ja","nein")</f>
        <v>nein</v>
      </c>
      <c r="S299" s="296"/>
    </row>
    <row r="300" spans="1:19" ht="14.85" customHeight="1" x14ac:dyDescent="0.2">
      <c r="A300" s="263"/>
      <c r="B300" s="108"/>
      <c r="C300" s="108"/>
      <c r="D300" s="108"/>
      <c r="E300" s="108"/>
      <c r="F3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0" s="151"/>
      <c r="H300" s="151"/>
      <c r="I300" s="151"/>
      <c r="J300" s="151"/>
      <c r="K300" s="151"/>
      <c r="L300" s="151"/>
      <c r="M300" s="151"/>
      <c r="N300" s="151"/>
      <c r="O300" s="151"/>
      <c r="P300" s="151"/>
      <c r="Q300" s="151"/>
      <c r="R300" s="264" t="str">
        <f>IF(SUM(D3_Mengen[[#This Row],[Stromkreis AC km (Stromkreis)]:[Konverter DC Anzahl]])&gt;0,"ja","nein")</f>
        <v>nein</v>
      </c>
      <c r="S300" s="296"/>
    </row>
    <row r="301" spans="1:19" ht="14.85" customHeight="1" x14ac:dyDescent="0.2">
      <c r="A301" s="263"/>
      <c r="B301" s="108"/>
      <c r="C301" s="108"/>
      <c r="D301" s="108"/>
      <c r="E301" s="108"/>
      <c r="F3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1" s="151"/>
      <c r="H301" s="151"/>
      <c r="I301" s="151"/>
      <c r="J301" s="151"/>
      <c r="K301" s="151"/>
      <c r="L301" s="151"/>
      <c r="M301" s="151"/>
      <c r="N301" s="151"/>
      <c r="O301" s="151"/>
      <c r="P301" s="151"/>
      <c r="Q301" s="151"/>
      <c r="R301" s="264" t="str">
        <f>IF(SUM(D3_Mengen[[#This Row],[Stromkreis AC km (Stromkreis)]:[Konverter DC Anzahl]])&gt;0,"ja","nein")</f>
        <v>nein</v>
      </c>
      <c r="S301" s="296"/>
    </row>
    <row r="302" spans="1:19" ht="14.85" customHeight="1" x14ac:dyDescent="0.2">
      <c r="A302" s="263"/>
      <c r="B302" s="108"/>
      <c r="C302" s="108"/>
      <c r="D302" s="108"/>
      <c r="E302" s="108"/>
      <c r="F3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2" s="151"/>
      <c r="H302" s="151"/>
      <c r="I302" s="151"/>
      <c r="J302" s="151"/>
      <c r="K302" s="151"/>
      <c r="L302" s="151"/>
      <c r="M302" s="151"/>
      <c r="N302" s="151"/>
      <c r="O302" s="151"/>
      <c r="P302" s="151"/>
      <c r="Q302" s="151"/>
      <c r="R302" s="264" t="str">
        <f>IF(SUM(D3_Mengen[[#This Row],[Stromkreis AC km (Stromkreis)]:[Konverter DC Anzahl]])&gt;0,"ja","nein")</f>
        <v>nein</v>
      </c>
      <c r="S302" s="296"/>
    </row>
    <row r="303" spans="1:19" ht="14.85" customHeight="1" x14ac:dyDescent="0.2">
      <c r="A303" s="263"/>
      <c r="B303" s="108"/>
      <c r="C303" s="108"/>
      <c r="D303" s="108"/>
      <c r="E303" s="108"/>
      <c r="F3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3" s="151"/>
      <c r="H303" s="151"/>
      <c r="I303" s="151"/>
      <c r="J303" s="151"/>
      <c r="K303" s="151"/>
      <c r="L303" s="151"/>
      <c r="M303" s="151"/>
      <c r="N303" s="151"/>
      <c r="O303" s="151"/>
      <c r="P303" s="151"/>
      <c r="Q303" s="151"/>
      <c r="R303" s="264" t="str">
        <f>IF(SUM(D3_Mengen[[#This Row],[Stromkreis AC km (Stromkreis)]:[Konverter DC Anzahl]])&gt;0,"ja","nein")</f>
        <v>nein</v>
      </c>
      <c r="S303" s="296"/>
    </row>
    <row r="304" spans="1:19" ht="14.85" customHeight="1" x14ac:dyDescent="0.2">
      <c r="A304" s="263"/>
      <c r="B304" s="108"/>
      <c r="C304" s="108"/>
      <c r="D304" s="108"/>
      <c r="E304" s="108"/>
      <c r="F3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4" s="151"/>
      <c r="H304" s="151"/>
      <c r="I304" s="151"/>
      <c r="J304" s="151"/>
      <c r="K304" s="151"/>
      <c r="L304" s="151"/>
      <c r="M304" s="151"/>
      <c r="N304" s="151"/>
      <c r="O304" s="151"/>
      <c r="P304" s="151"/>
      <c r="Q304" s="151"/>
      <c r="R304" s="264" t="str">
        <f>IF(SUM(D3_Mengen[[#This Row],[Stromkreis AC km (Stromkreis)]:[Konverter DC Anzahl]])&gt;0,"ja","nein")</f>
        <v>nein</v>
      </c>
      <c r="S304" s="296"/>
    </row>
    <row r="305" spans="1:19" ht="14.85" customHeight="1" x14ac:dyDescent="0.2">
      <c r="A305" s="263"/>
      <c r="B305" s="108"/>
      <c r="C305" s="108"/>
      <c r="D305" s="108"/>
      <c r="E305" s="108"/>
      <c r="F3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5" s="151"/>
      <c r="H305" s="151"/>
      <c r="I305" s="151"/>
      <c r="J305" s="151"/>
      <c r="K305" s="151"/>
      <c r="L305" s="151"/>
      <c r="M305" s="151"/>
      <c r="N305" s="151"/>
      <c r="O305" s="151"/>
      <c r="P305" s="151"/>
      <c r="Q305" s="151"/>
      <c r="R305" s="264" t="str">
        <f>IF(SUM(D3_Mengen[[#This Row],[Stromkreis AC km (Stromkreis)]:[Konverter DC Anzahl]])&gt;0,"ja","nein")</f>
        <v>nein</v>
      </c>
      <c r="S305" s="296"/>
    </row>
    <row r="306" spans="1:19" ht="14.85" customHeight="1" x14ac:dyDescent="0.2">
      <c r="A306" s="263"/>
      <c r="B306" s="108"/>
      <c r="C306" s="108"/>
      <c r="D306" s="108"/>
      <c r="E306" s="108"/>
      <c r="F3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6" s="151"/>
      <c r="H306" s="151"/>
      <c r="I306" s="151"/>
      <c r="J306" s="151"/>
      <c r="K306" s="151"/>
      <c r="L306" s="151"/>
      <c r="M306" s="151"/>
      <c r="N306" s="151"/>
      <c r="O306" s="151"/>
      <c r="P306" s="151"/>
      <c r="Q306" s="151"/>
      <c r="R306" s="264" t="str">
        <f>IF(SUM(D3_Mengen[[#This Row],[Stromkreis AC km (Stromkreis)]:[Konverter DC Anzahl]])&gt;0,"ja","nein")</f>
        <v>nein</v>
      </c>
      <c r="S306" s="296"/>
    </row>
    <row r="307" spans="1:19" ht="14.85" customHeight="1" x14ac:dyDescent="0.2">
      <c r="A307" s="263"/>
      <c r="B307" s="108"/>
      <c r="C307" s="108"/>
      <c r="D307" s="108"/>
      <c r="E307" s="108"/>
      <c r="F3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7" s="151"/>
      <c r="H307" s="151"/>
      <c r="I307" s="151"/>
      <c r="J307" s="151"/>
      <c r="K307" s="151"/>
      <c r="L307" s="151"/>
      <c r="M307" s="151"/>
      <c r="N307" s="151"/>
      <c r="O307" s="151"/>
      <c r="P307" s="151"/>
      <c r="Q307" s="151"/>
      <c r="R307" s="264" t="str">
        <f>IF(SUM(D3_Mengen[[#This Row],[Stromkreis AC km (Stromkreis)]:[Konverter DC Anzahl]])&gt;0,"ja","nein")</f>
        <v>nein</v>
      </c>
      <c r="S307" s="296"/>
    </row>
    <row r="308" spans="1:19" ht="14.85" customHeight="1" x14ac:dyDescent="0.2">
      <c r="A308" s="263"/>
      <c r="B308" s="108"/>
      <c r="C308" s="108"/>
      <c r="D308" s="108"/>
      <c r="E308" s="108"/>
      <c r="F3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8" s="151"/>
      <c r="H308" s="151"/>
      <c r="I308" s="151"/>
      <c r="J308" s="151"/>
      <c r="K308" s="151"/>
      <c r="L308" s="151"/>
      <c r="M308" s="151"/>
      <c r="N308" s="151"/>
      <c r="O308" s="151"/>
      <c r="P308" s="151"/>
      <c r="Q308" s="151"/>
      <c r="R308" s="264" t="str">
        <f>IF(SUM(D3_Mengen[[#This Row],[Stromkreis AC km (Stromkreis)]:[Konverter DC Anzahl]])&gt;0,"ja","nein")</f>
        <v>nein</v>
      </c>
      <c r="S308" s="296"/>
    </row>
    <row r="309" spans="1:19" ht="14.85" customHeight="1" x14ac:dyDescent="0.2">
      <c r="A309" s="263"/>
      <c r="B309" s="108"/>
      <c r="C309" s="108"/>
      <c r="D309" s="108"/>
      <c r="E309" s="108"/>
      <c r="F3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09" s="151"/>
      <c r="H309" s="151"/>
      <c r="I309" s="151"/>
      <c r="J309" s="151"/>
      <c r="K309" s="151"/>
      <c r="L309" s="151"/>
      <c r="M309" s="151"/>
      <c r="N309" s="151"/>
      <c r="O309" s="151"/>
      <c r="P309" s="151"/>
      <c r="Q309" s="151"/>
      <c r="R309" s="264" t="str">
        <f>IF(SUM(D3_Mengen[[#This Row],[Stromkreis AC km (Stromkreis)]:[Konverter DC Anzahl]])&gt;0,"ja","nein")</f>
        <v>nein</v>
      </c>
      <c r="S309" s="296"/>
    </row>
    <row r="310" spans="1:19" ht="14.85" customHeight="1" x14ac:dyDescent="0.2">
      <c r="A310" s="263"/>
      <c r="B310" s="108"/>
      <c r="C310" s="108"/>
      <c r="D310" s="108"/>
      <c r="E310" s="108"/>
      <c r="F3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0" s="151"/>
      <c r="H310" s="151"/>
      <c r="I310" s="151"/>
      <c r="J310" s="151"/>
      <c r="K310" s="151"/>
      <c r="L310" s="151"/>
      <c r="M310" s="151"/>
      <c r="N310" s="151"/>
      <c r="O310" s="151"/>
      <c r="P310" s="151"/>
      <c r="Q310" s="151"/>
      <c r="R310" s="264" t="str">
        <f>IF(SUM(D3_Mengen[[#This Row],[Stromkreis AC km (Stromkreis)]:[Konverter DC Anzahl]])&gt;0,"ja","nein")</f>
        <v>nein</v>
      </c>
      <c r="S310" s="296"/>
    </row>
    <row r="311" spans="1:19" ht="14.85" customHeight="1" x14ac:dyDescent="0.2">
      <c r="A311" s="263"/>
      <c r="B311" s="108"/>
      <c r="C311" s="108"/>
      <c r="D311" s="108"/>
      <c r="E311" s="108"/>
      <c r="F3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1" s="151"/>
      <c r="H311" s="151"/>
      <c r="I311" s="151"/>
      <c r="J311" s="151"/>
      <c r="K311" s="151"/>
      <c r="L311" s="151"/>
      <c r="M311" s="151"/>
      <c r="N311" s="151"/>
      <c r="O311" s="151"/>
      <c r="P311" s="151"/>
      <c r="Q311" s="151"/>
      <c r="R311" s="264" t="str">
        <f>IF(SUM(D3_Mengen[[#This Row],[Stromkreis AC km (Stromkreis)]:[Konverter DC Anzahl]])&gt;0,"ja","nein")</f>
        <v>nein</v>
      </c>
      <c r="S311" s="296"/>
    </row>
    <row r="312" spans="1:19" ht="14.85" customHeight="1" x14ac:dyDescent="0.2">
      <c r="A312" s="263"/>
      <c r="B312" s="108"/>
      <c r="C312" s="108"/>
      <c r="D312" s="108"/>
      <c r="E312" s="108"/>
      <c r="F3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2" s="151"/>
      <c r="H312" s="151"/>
      <c r="I312" s="151"/>
      <c r="J312" s="151"/>
      <c r="K312" s="151"/>
      <c r="L312" s="151"/>
      <c r="M312" s="151"/>
      <c r="N312" s="151"/>
      <c r="O312" s="151"/>
      <c r="P312" s="151"/>
      <c r="Q312" s="151"/>
      <c r="R312" s="264" t="str">
        <f>IF(SUM(D3_Mengen[[#This Row],[Stromkreis AC km (Stromkreis)]:[Konverter DC Anzahl]])&gt;0,"ja","nein")</f>
        <v>nein</v>
      </c>
      <c r="S312" s="296"/>
    </row>
    <row r="313" spans="1:19" ht="14.85" customHeight="1" x14ac:dyDescent="0.2">
      <c r="A313" s="263"/>
      <c r="B313" s="108"/>
      <c r="C313" s="108"/>
      <c r="D313" s="108"/>
      <c r="E313" s="108"/>
      <c r="F3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3" s="151"/>
      <c r="H313" s="151"/>
      <c r="I313" s="151"/>
      <c r="J313" s="151"/>
      <c r="K313" s="151"/>
      <c r="L313" s="151"/>
      <c r="M313" s="151"/>
      <c r="N313" s="151"/>
      <c r="O313" s="151"/>
      <c r="P313" s="151"/>
      <c r="Q313" s="151"/>
      <c r="R313" s="264" t="str">
        <f>IF(SUM(D3_Mengen[[#This Row],[Stromkreis AC km (Stromkreis)]:[Konverter DC Anzahl]])&gt;0,"ja","nein")</f>
        <v>nein</v>
      </c>
      <c r="S313" s="296"/>
    </row>
    <row r="314" spans="1:19" ht="14.85" customHeight="1" x14ac:dyDescent="0.2">
      <c r="A314" s="263"/>
      <c r="B314" s="108"/>
      <c r="C314" s="108"/>
      <c r="D314" s="108"/>
      <c r="E314" s="108"/>
      <c r="F3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4" s="151"/>
      <c r="H314" s="151"/>
      <c r="I314" s="151"/>
      <c r="J314" s="151"/>
      <c r="K314" s="151"/>
      <c r="L314" s="151"/>
      <c r="M314" s="151"/>
      <c r="N314" s="151"/>
      <c r="O314" s="151"/>
      <c r="P314" s="151"/>
      <c r="Q314" s="151"/>
      <c r="R314" s="264" t="str">
        <f>IF(SUM(D3_Mengen[[#This Row],[Stromkreis AC km (Stromkreis)]:[Konverter DC Anzahl]])&gt;0,"ja","nein")</f>
        <v>nein</v>
      </c>
      <c r="S314" s="296"/>
    </row>
    <row r="315" spans="1:19" ht="14.85" customHeight="1" x14ac:dyDescent="0.2">
      <c r="A315" s="263"/>
      <c r="B315" s="108"/>
      <c r="C315" s="108"/>
      <c r="D315" s="108"/>
      <c r="E315" s="108"/>
      <c r="F3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5" s="151"/>
      <c r="H315" s="151"/>
      <c r="I315" s="151"/>
      <c r="J315" s="151"/>
      <c r="K315" s="151"/>
      <c r="L315" s="151"/>
      <c r="M315" s="151"/>
      <c r="N315" s="151"/>
      <c r="O315" s="151"/>
      <c r="P315" s="151"/>
      <c r="Q315" s="151"/>
      <c r="R315" s="264" t="str">
        <f>IF(SUM(D3_Mengen[[#This Row],[Stromkreis AC km (Stromkreis)]:[Konverter DC Anzahl]])&gt;0,"ja","nein")</f>
        <v>nein</v>
      </c>
      <c r="S315" s="296"/>
    </row>
    <row r="316" spans="1:19" ht="14.85" customHeight="1" x14ac:dyDescent="0.2">
      <c r="A316" s="263"/>
      <c r="B316" s="108"/>
      <c r="C316" s="108"/>
      <c r="D316" s="108"/>
      <c r="E316" s="108"/>
      <c r="F3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6" s="151"/>
      <c r="H316" s="151"/>
      <c r="I316" s="151"/>
      <c r="J316" s="151"/>
      <c r="K316" s="151"/>
      <c r="L316" s="151"/>
      <c r="M316" s="151"/>
      <c r="N316" s="151"/>
      <c r="O316" s="151"/>
      <c r="P316" s="151"/>
      <c r="Q316" s="151"/>
      <c r="R316" s="264" t="str">
        <f>IF(SUM(D3_Mengen[[#This Row],[Stromkreis AC km (Stromkreis)]:[Konverter DC Anzahl]])&gt;0,"ja","nein")</f>
        <v>nein</v>
      </c>
      <c r="S316" s="296"/>
    </row>
    <row r="317" spans="1:19" ht="14.85" customHeight="1" x14ac:dyDescent="0.2">
      <c r="A317" s="263"/>
      <c r="B317" s="108"/>
      <c r="C317" s="108"/>
      <c r="D317" s="108"/>
      <c r="E317" s="108"/>
      <c r="F3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7" s="151"/>
      <c r="H317" s="151"/>
      <c r="I317" s="151"/>
      <c r="J317" s="151"/>
      <c r="K317" s="151"/>
      <c r="L317" s="151"/>
      <c r="M317" s="151"/>
      <c r="N317" s="151"/>
      <c r="O317" s="151"/>
      <c r="P317" s="151"/>
      <c r="Q317" s="151"/>
      <c r="R317" s="264" t="str">
        <f>IF(SUM(D3_Mengen[[#This Row],[Stromkreis AC km (Stromkreis)]:[Konverter DC Anzahl]])&gt;0,"ja","nein")</f>
        <v>nein</v>
      </c>
      <c r="S317" s="296"/>
    </row>
    <row r="318" spans="1:19" ht="14.85" customHeight="1" x14ac:dyDescent="0.2">
      <c r="A318" s="263"/>
      <c r="B318" s="108"/>
      <c r="C318" s="108"/>
      <c r="D318" s="108"/>
      <c r="E318" s="108"/>
      <c r="F3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8" s="151"/>
      <c r="H318" s="151"/>
      <c r="I318" s="151"/>
      <c r="J318" s="151"/>
      <c r="K318" s="151"/>
      <c r="L318" s="151"/>
      <c r="M318" s="151"/>
      <c r="N318" s="151"/>
      <c r="O318" s="151"/>
      <c r="P318" s="151"/>
      <c r="Q318" s="151"/>
      <c r="R318" s="264" t="str">
        <f>IF(SUM(D3_Mengen[[#This Row],[Stromkreis AC km (Stromkreis)]:[Konverter DC Anzahl]])&gt;0,"ja","nein")</f>
        <v>nein</v>
      </c>
      <c r="S318" s="296"/>
    </row>
    <row r="319" spans="1:19" ht="14.85" customHeight="1" x14ac:dyDescent="0.2">
      <c r="A319" s="263"/>
      <c r="B319" s="108"/>
      <c r="C319" s="108"/>
      <c r="D319" s="108"/>
      <c r="E319" s="108"/>
      <c r="F3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19" s="151"/>
      <c r="H319" s="151"/>
      <c r="I319" s="151"/>
      <c r="J319" s="151"/>
      <c r="K319" s="151"/>
      <c r="L319" s="151"/>
      <c r="M319" s="151"/>
      <c r="N319" s="151"/>
      <c r="O319" s="151"/>
      <c r="P319" s="151"/>
      <c r="Q319" s="151"/>
      <c r="R319" s="264" t="str">
        <f>IF(SUM(D3_Mengen[[#This Row],[Stromkreis AC km (Stromkreis)]:[Konverter DC Anzahl]])&gt;0,"ja","nein")</f>
        <v>nein</v>
      </c>
      <c r="S319" s="296"/>
    </row>
    <row r="320" spans="1:19" ht="14.85" customHeight="1" x14ac:dyDescent="0.2">
      <c r="A320" s="263"/>
      <c r="B320" s="108"/>
      <c r="C320" s="108"/>
      <c r="D320" s="108"/>
      <c r="E320" s="108"/>
      <c r="F3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0" s="151"/>
      <c r="H320" s="151"/>
      <c r="I320" s="151"/>
      <c r="J320" s="151"/>
      <c r="K320" s="151"/>
      <c r="L320" s="151"/>
      <c r="M320" s="151"/>
      <c r="N320" s="151"/>
      <c r="O320" s="151"/>
      <c r="P320" s="151"/>
      <c r="Q320" s="151"/>
      <c r="R320" s="264" t="str">
        <f>IF(SUM(D3_Mengen[[#This Row],[Stromkreis AC km (Stromkreis)]:[Konverter DC Anzahl]])&gt;0,"ja","nein")</f>
        <v>nein</v>
      </c>
      <c r="S320" s="296"/>
    </row>
    <row r="321" spans="1:19" ht="14.85" customHeight="1" x14ac:dyDescent="0.2">
      <c r="A321" s="263"/>
      <c r="B321" s="108"/>
      <c r="C321" s="108"/>
      <c r="D321" s="108"/>
      <c r="E321" s="108"/>
      <c r="F3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1" s="151"/>
      <c r="H321" s="151"/>
      <c r="I321" s="151"/>
      <c r="J321" s="151"/>
      <c r="K321" s="151"/>
      <c r="L321" s="151"/>
      <c r="M321" s="151"/>
      <c r="N321" s="151"/>
      <c r="O321" s="151"/>
      <c r="P321" s="151"/>
      <c r="Q321" s="151"/>
      <c r="R321" s="264" t="str">
        <f>IF(SUM(D3_Mengen[[#This Row],[Stromkreis AC km (Stromkreis)]:[Konverter DC Anzahl]])&gt;0,"ja","nein")</f>
        <v>nein</v>
      </c>
      <c r="S321" s="296"/>
    </row>
    <row r="322" spans="1:19" ht="14.85" customHeight="1" x14ac:dyDescent="0.2">
      <c r="A322" s="263"/>
      <c r="B322" s="108"/>
      <c r="C322" s="108"/>
      <c r="D322" s="108"/>
      <c r="E322" s="108"/>
      <c r="F3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2" s="151"/>
      <c r="H322" s="151"/>
      <c r="I322" s="151"/>
      <c r="J322" s="151"/>
      <c r="K322" s="151"/>
      <c r="L322" s="151"/>
      <c r="M322" s="151"/>
      <c r="N322" s="151"/>
      <c r="O322" s="151"/>
      <c r="P322" s="151"/>
      <c r="Q322" s="151"/>
      <c r="R322" s="264" t="str">
        <f>IF(SUM(D3_Mengen[[#This Row],[Stromkreis AC km (Stromkreis)]:[Konverter DC Anzahl]])&gt;0,"ja","nein")</f>
        <v>nein</v>
      </c>
      <c r="S322" s="296"/>
    </row>
    <row r="323" spans="1:19" ht="14.85" customHeight="1" x14ac:dyDescent="0.2">
      <c r="A323" s="263"/>
      <c r="B323" s="108"/>
      <c r="C323" s="108"/>
      <c r="D323" s="108"/>
      <c r="E323" s="108"/>
      <c r="F3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3" s="151"/>
      <c r="H323" s="151"/>
      <c r="I323" s="151"/>
      <c r="J323" s="151"/>
      <c r="K323" s="151"/>
      <c r="L323" s="151"/>
      <c r="M323" s="151"/>
      <c r="N323" s="151"/>
      <c r="O323" s="151"/>
      <c r="P323" s="151"/>
      <c r="Q323" s="151"/>
      <c r="R323" s="264" t="str">
        <f>IF(SUM(D3_Mengen[[#This Row],[Stromkreis AC km (Stromkreis)]:[Konverter DC Anzahl]])&gt;0,"ja","nein")</f>
        <v>nein</v>
      </c>
      <c r="S323" s="296"/>
    </row>
    <row r="324" spans="1:19" ht="14.85" customHeight="1" x14ac:dyDescent="0.2">
      <c r="A324" s="263"/>
      <c r="B324" s="108"/>
      <c r="C324" s="108"/>
      <c r="D324" s="108"/>
      <c r="E324" s="108"/>
      <c r="F3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4" s="151"/>
      <c r="H324" s="151"/>
      <c r="I324" s="151"/>
      <c r="J324" s="151"/>
      <c r="K324" s="151"/>
      <c r="L324" s="151"/>
      <c r="M324" s="151"/>
      <c r="N324" s="151"/>
      <c r="O324" s="151"/>
      <c r="P324" s="151"/>
      <c r="Q324" s="151"/>
      <c r="R324" s="264" t="str">
        <f>IF(SUM(D3_Mengen[[#This Row],[Stromkreis AC km (Stromkreis)]:[Konverter DC Anzahl]])&gt;0,"ja","nein")</f>
        <v>nein</v>
      </c>
      <c r="S324" s="296"/>
    </row>
    <row r="325" spans="1:19" ht="14.85" customHeight="1" x14ac:dyDescent="0.2">
      <c r="A325" s="263"/>
      <c r="B325" s="108"/>
      <c r="C325" s="108"/>
      <c r="D325" s="108"/>
      <c r="E325" s="108"/>
      <c r="F3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5" s="151"/>
      <c r="H325" s="151"/>
      <c r="I325" s="151"/>
      <c r="J325" s="151"/>
      <c r="K325" s="151"/>
      <c r="L325" s="151"/>
      <c r="M325" s="151"/>
      <c r="N325" s="151"/>
      <c r="O325" s="151"/>
      <c r="P325" s="151"/>
      <c r="Q325" s="151"/>
      <c r="R325" s="264" t="str">
        <f>IF(SUM(D3_Mengen[[#This Row],[Stromkreis AC km (Stromkreis)]:[Konverter DC Anzahl]])&gt;0,"ja","nein")</f>
        <v>nein</v>
      </c>
      <c r="S325" s="296"/>
    </row>
    <row r="326" spans="1:19" ht="14.85" customHeight="1" x14ac:dyDescent="0.2">
      <c r="A326" s="263"/>
      <c r="B326" s="108"/>
      <c r="C326" s="108"/>
      <c r="D326" s="108"/>
      <c r="E326" s="108"/>
      <c r="F3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6" s="151"/>
      <c r="H326" s="151"/>
      <c r="I326" s="151"/>
      <c r="J326" s="151"/>
      <c r="K326" s="151"/>
      <c r="L326" s="151"/>
      <c r="M326" s="151"/>
      <c r="N326" s="151"/>
      <c r="O326" s="151"/>
      <c r="P326" s="151"/>
      <c r="Q326" s="151"/>
      <c r="R326" s="264" t="str">
        <f>IF(SUM(D3_Mengen[[#This Row],[Stromkreis AC km (Stromkreis)]:[Konverter DC Anzahl]])&gt;0,"ja","nein")</f>
        <v>nein</v>
      </c>
      <c r="S326" s="296"/>
    </row>
    <row r="327" spans="1:19" ht="14.85" customHeight="1" x14ac:dyDescent="0.2">
      <c r="A327" s="263"/>
      <c r="B327" s="108"/>
      <c r="C327" s="108"/>
      <c r="D327" s="108"/>
      <c r="E327" s="108"/>
      <c r="F3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7" s="151"/>
      <c r="H327" s="151"/>
      <c r="I327" s="151"/>
      <c r="J327" s="151"/>
      <c r="K327" s="151"/>
      <c r="L327" s="151"/>
      <c r="M327" s="151"/>
      <c r="N327" s="151"/>
      <c r="O327" s="151"/>
      <c r="P327" s="151"/>
      <c r="Q327" s="151"/>
      <c r="R327" s="264" t="str">
        <f>IF(SUM(D3_Mengen[[#This Row],[Stromkreis AC km (Stromkreis)]:[Konverter DC Anzahl]])&gt;0,"ja","nein")</f>
        <v>nein</v>
      </c>
      <c r="S327" s="296"/>
    </row>
    <row r="328" spans="1:19" ht="14.85" customHeight="1" x14ac:dyDescent="0.2">
      <c r="A328" s="263"/>
      <c r="B328" s="108"/>
      <c r="C328" s="108"/>
      <c r="D328" s="108"/>
      <c r="E328" s="108"/>
      <c r="F3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8" s="151"/>
      <c r="H328" s="151"/>
      <c r="I328" s="151"/>
      <c r="J328" s="151"/>
      <c r="K328" s="151"/>
      <c r="L328" s="151"/>
      <c r="M328" s="151"/>
      <c r="N328" s="151"/>
      <c r="O328" s="151"/>
      <c r="P328" s="151"/>
      <c r="Q328" s="151"/>
      <c r="R328" s="264" t="str">
        <f>IF(SUM(D3_Mengen[[#This Row],[Stromkreis AC km (Stromkreis)]:[Konverter DC Anzahl]])&gt;0,"ja","nein")</f>
        <v>nein</v>
      </c>
      <c r="S328" s="296"/>
    </row>
    <row r="329" spans="1:19" ht="14.85" customHeight="1" x14ac:dyDescent="0.2">
      <c r="A329" s="263"/>
      <c r="B329" s="108"/>
      <c r="C329" s="108"/>
      <c r="D329" s="108"/>
      <c r="E329" s="108"/>
      <c r="F3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29" s="151"/>
      <c r="H329" s="151"/>
      <c r="I329" s="151"/>
      <c r="J329" s="151"/>
      <c r="K329" s="151"/>
      <c r="L329" s="151"/>
      <c r="M329" s="151"/>
      <c r="N329" s="151"/>
      <c r="O329" s="151"/>
      <c r="P329" s="151"/>
      <c r="Q329" s="151"/>
      <c r="R329" s="264" t="str">
        <f>IF(SUM(D3_Mengen[[#This Row],[Stromkreis AC km (Stromkreis)]:[Konverter DC Anzahl]])&gt;0,"ja","nein")</f>
        <v>nein</v>
      </c>
      <c r="S329" s="296"/>
    </row>
    <row r="330" spans="1:19" ht="14.85" customHeight="1" x14ac:dyDescent="0.2">
      <c r="A330" s="263"/>
      <c r="B330" s="108"/>
      <c r="C330" s="108"/>
      <c r="D330" s="108"/>
      <c r="E330" s="108"/>
      <c r="F3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0" s="151"/>
      <c r="H330" s="151"/>
      <c r="I330" s="151"/>
      <c r="J330" s="151"/>
      <c r="K330" s="151"/>
      <c r="L330" s="151"/>
      <c r="M330" s="151"/>
      <c r="N330" s="151"/>
      <c r="O330" s="151"/>
      <c r="P330" s="151"/>
      <c r="Q330" s="151"/>
      <c r="R330" s="264" t="str">
        <f>IF(SUM(D3_Mengen[[#This Row],[Stromkreis AC km (Stromkreis)]:[Konverter DC Anzahl]])&gt;0,"ja","nein")</f>
        <v>nein</v>
      </c>
      <c r="S330" s="296"/>
    </row>
    <row r="331" spans="1:19" ht="14.85" customHeight="1" x14ac:dyDescent="0.2">
      <c r="A331" s="263"/>
      <c r="B331" s="108"/>
      <c r="C331" s="108"/>
      <c r="D331" s="108"/>
      <c r="E331" s="108"/>
      <c r="F3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1" s="151"/>
      <c r="H331" s="151"/>
      <c r="I331" s="151"/>
      <c r="J331" s="151"/>
      <c r="K331" s="151"/>
      <c r="L331" s="151"/>
      <c r="M331" s="151"/>
      <c r="N331" s="151"/>
      <c r="O331" s="151"/>
      <c r="P331" s="151"/>
      <c r="Q331" s="151"/>
      <c r="R331" s="264" t="str">
        <f>IF(SUM(D3_Mengen[[#This Row],[Stromkreis AC km (Stromkreis)]:[Konverter DC Anzahl]])&gt;0,"ja","nein")</f>
        <v>nein</v>
      </c>
      <c r="S331" s="296"/>
    </row>
    <row r="332" spans="1:19" ht="14.85" customHeight="1" x14ac:dyDescent="0.2">
      <c r="A332" s="263"/>
      <c r="B332" s="108"/>
      <c r="C332" s="108"/>
      <c r="D332" s="108"/>
      <c r="E332" s="108"/>
      <c r="F3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2" s="151"/>
      <c r="H332" s="151"/>
      <c r="I332" s="151"/>
      <c r="J332" s="151"/>
      <c r="K332" s="151"/>
      <c r="L332" s="151"/>
      <c r="M332" s="151"/>
      <c r="N332" s="151"/>
      <c r="O332" s="151"/>
      <c r="P332" s="151"/>
      <c r="Q332" s="151"/>
      <c r="R332" s="264" t="str">
        <f>IF(SUM(D3_Mengen[[#This Row],[Stromkreis AC km (Stromkreis)]:[Konverter DC Anzahl]])&gt;0,"ja","nein")</f>
        <v>nein</v>
      </c>
      <c r="S332" s="296"/>
    </row>
    <row r="333" spans="1:19" ht="14.85" customHeight="1" x14ac:dyDescent="0.2">
      <c r="A333" s="263"/>
      <c r="B333" s="108"/>
      <c r="C333" s="108"/>
      <c r="D333" s="108"/>
      <c r="E333" s="108"/>
      <c r="F3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3" s="151"/>
      <c r="H333" s="151"/>
      <c r="I333" s="151"/>
      <c r="J333" s="151"/>
      <c r="K333" s="151"/>
      <c r="L333" s="151"/>
      <c r="M333" s="151"/>
      <c r="N333" s="151"/>
      <c r="O333" s="151"/>
      <c r="P333" s="151"/>
      <c r="Q333" s="151"/>
      <c r="R333" s="264" t="str">
        <f>IF(SUM(D3_Mengen[[#This Row],[Stromkreis AC km (Stromkreis)]:[Konverter DC Anzahl]])&gt;0,"ja","nein")</f>
        <v>nein</v>
      </c>
      <c r="S333" s="296"/>
    </row>
    <row r="334" spans="1:19" ht="14.85" customHeight="1" x14ac:dyDescent="0.2">
      <c r="A334" s="263"/>
      <c r="B334" s="108"/>
      <c r="C334" s="108"/>
      <c r="D334" s="108"/>
      <c r="E334" s="108"/>
      <c r="F3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4" s="151"/>
      <c r="H334" s="151"/>
      <c r="I334" s="151"/>
      <c r="J334" s="151"/>
      <c r="K334" s="151"/>
      <c r="L334" s="151"/>
      <c r="M334" s="151"/>
      <c r="N334" s="151"/>
      <c r="O334" s="151"/>
      <c r="P334" s="151"/>
      <c r="Q334" s="151"/>
      <c r="R334" s="264" t="str">
        <f>IF(SUM(D3_Mengen[[#This Row],[Stromkreis AC km (Stromkreis)]:[Konverter DC Anzahl]])&gt;0,"ja","nein")</f>
        <v>nein</v>
      </c>
      <c r="S334" s="296"/>
    </row>
    <row r="335" spans="1:19" ht="14.85" customHeight="1" x14ac:dyDescent="0.2">
      <c r="A335" s="263"/>
      <c r="B335" s="108"/>
      <c r="C335" s="108"/>
      <c r="D335" s="108"/>
      <c r="E335" s="108"/>
      <c r="F3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5" s="151"/>
      <c r="H335" s="151"/>
      <c r="I335" s="151"/>
      <c r="J335" s="151"/>
      <c r="K335" s="151"/>
      <c r="L335" s="151"/>
      <c r="M335" s="151"/>
      <c r="N335" s="151"/>
      <c r="O335" s="151"/>
      <c r="P335" s="151"/>
      <c r="Q335" s="151"/>
      <c r="R335" s="264" t="str">
        <f>IF(SUM(D3_Mengen[[#This Row],[Stromkreis AC km (Stromkreis)]:[Konverter DC Anzahl]])&gt;0,"ja","nein")</f>
        <v>nein</v>
      </c>
      <c r="S335" s="296"/>
    </row>
    <row r="336" spans="1:19" ht="14.85" customHeight="1" x14ac:dyDescent="0.2">
      <c r="A336" s="263"/>
      <c r="B336" s="108"/>
      <c r="C336" s="108"/>
      <c r="D336" s="108"/>
      <c r="E336" s="108"/>
      <c r="F3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6" s="151"/>
      <c r="H336" s="151"/>
      <c r="I336" s="151"/>
      <c r="J336" s="151"/>
      <c r="K336" s="151"/>
      <c r="L336" s="151"/>
      <c r="M336" s="151"/>
      <c r="N336" s="151"/>
      <c r="O336" s="151"/>
      <c r="P336" s="151"/>
      <c r="Q336" s="151"/>
      <c r="R336" s="264" t="str">
        <f>IF(SUM(D3_Mengen[[#This Row],[Stromkreis AC km (Stromkreis)]:[Konverter DC Anzahl]])&gt;0,"ja","nein")</f>
        <v>nein</v>
      </c>
      <c r="S336" s="296"/>
    </row>
    <row r="337" spans="1:19" ht="14.85" customHeight="1" x14ac:dyDescent="0.2">
      <c r="A337" s="263"/>
      <c r="B337" s="108"/>
      <c r="C337" s="108"/>
      <c r="D337" s="108"/>
      <c r="E337" s="108"/>
      <c r="F3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7" s="151"/>
      <c r="H337" s="151"/>
      <c r="I337" s="151"/>
      <c r="J337" s="151"/>
      <c r="K337" s="151"/>
      <c r="L337" s="151"/>
      <c r="M337" s="151"/>
      <c r="N337" s="151"/>
      <c r="O337" s="151"/>
      <c r="P337" s="151"/>
      <c r="Q337" s="151"/>
      <c r="R337" s="264" t="str">
        <f>IF(SUM(D3_Mengen[[#This Row],[Stromkreis AC km (Stromkreis)]:[Konverter DC Anzahl]])&gt;0,"ja","nein")</f>
        <v>nein</v>
      </c>
      <c r="S337" s="296"/>
    </row>
    <row r="338" spans="1:19" ht="14.85" customHeight="1" x14ac:dyDescent="0.2">
      <c r="A338" s="263"/>
      <c r="B338" s="108"/>
      <c r="C338" s="108"/>
      <c r="D338" s="108"/>
      <c r="E338" s="108"/>
      <c r="F3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8" s="151"/>
      <c r="H338" s="151"/>
      <c r="I338" s="151"/>
      <c r="J338" s="151"/>
      <c r="K338" s="151"/>
      <c r="L338" s="151"/>
      <c r="M338" s="151"/>
      <c r="N338" s="151"/>
      <c r="O338" s="151"/>
      <c r="P338" s="151"/>
      <c r="Q338" s="151"/>
      <c r="R338" s="264" t="str">
        <f>IF(SUM(D3_Mengen[[#This Row],[Stromkreis AC km (Stromkreis)]:[Konverter DC Anzahl]])&gt;0,"ja","nein")</f>
        <v>nein</v>
      </c>
      <c r="S338" s="296"/>
    </row>
    <row r="339" spans="1:19" ht="14.85" customHeight="1" x14ac:dyDescent="0.2">
      <c r="A339" s="263"/>
      <c r="B339" s="108"/>
      <c r="C339" s="108"/>
      <c r="D339" s="108"/>
      <c r="E339" s="108"/>
      <c r="F3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39" s="151"/>
      <c r="H339" s="151"/>
      <c r="I339" s="151"/>
      <c r="J339" s="151"/>
      <c r="K339" s="151"/>
      <c r="L339" s="151"/>
      <c r="M339" s="151"/>
      <c r="N339" s="151"/>
      <c r="O339" s="151"/>
      <c r="P339" s="151"/>
      <c r="Q339" s="151"/>
      <c r="R339" s="264" t="str">
        <f>IF(SUM(D3_Mengen[[#This Row],[Stromkreis AC km (Stromkreis)]:[Konverter DC Anzahl]])&gt;0,"ja","nein")</f>
        <v>nein</v>
      </c>
      <c r="S339" s="296"/>
    </row>
    <row r="340" spans="1:19" ht="14.85" customHeight="1" x14ac:dyDescent="0.2">
      <c r="A340" s="263"/>
      <c r="B340" s="108"/>
      <c r="C340" s="108"/>
      <c r="D340" s="108"/>
      <c r="E340" s="108"/>
      <c r="F3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0" s="151"/>
      <c r="H340" s="151"/>
      <c r="I340" s="151"/>
      <c r="J340" s="151"/>
      <c r="K340" s="151"/>
      <c r="L340" s="151"/>
      <c r="M340" s="151"/>
      <c r="N340" s="151"/>
      <c r="O340" s="151"/>
      <c r="P340" s="151"/>
      <c r="Q340" s="151"/>
      <c r="R340" s="264" t="str">
        <f>IF(SUM(D3_Mengen[[#This Row],[Stromkreis AC km (Stromkreis)]:[Konverter DC Anzahl]])&gt;0,"ja","nein")</f>
        <v>nein</v>
      </c>
      <c r="S340" s="296"/>
    </row>
    <row r="341" spans="1:19" ht="14.85" customHeight="1" x14ac:dyDescent="0.2">
      <c r="A341" s="263"/>
      <c r="B341" s="108"/>
      <c r="C341" s="108"/>
      <c r="D341" s="108"/>
      <c r="E341" s="108"/>
      <c r="F3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1" s="151"/>
      <c r="H341" s="151"/>
      <c r="I341" s="151"/>
      <c r="J341" s="151"/>
      <c r="K341" s="151"/>
      <c r="L341" s="151"/>
      <c r="M341" s="151"/>
      <c r="N341" s="151"/>
      <c r="O341" s="151"/>
      <c r="P341" s="151"/>
      <c r="Q341" s="151"/>
      <c r="R341" s="264" t="str">
        <f>IF(SUM(D3_Mengen[[#This Row],[Stromkreis AC km (Stromkreis)]:[Konverter DC Anzahl]])&gt;0,"ja","nein")</f>
        <v>nein</v>
      </c>
      <c r="S341" s="296"/>
    </row>
    <row r="342" spans="1:19" ht="14.85" customHeight="1" x14ac:dyDescent="0.2">
      <c r="A342" s="263"/>
      <c r="B342" s="108"/>
      <c r="C342" s="108"/>
      <c r="D342" s="108"/>
      <c r="E342" s="108"/>
      <c r="F3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2" s="151"/>
      <c r="H342" s="151"/>
      <c r="I342" s="151"/>
      <c r="J342" s="151"/>
      <c r="K342" s="151"/>
      <c r="L342" s="151"/>
      <c r="M342" s="151"/>
      <c r="N342" s="151"/>
      <c r="O342" s="151"/>
      <c r="P342" s="151"/>
      <c r="Q342" s="151"/>
      <c r="R342" s="264" t="str">
        <f>IF(SUM(D3_Mengen[[#This Row],[Stromkreis AC km (Stromkreis)]:[Konverter DC Anzahl]])&gt;0,"ja","nein")</f>
        <v>nein</v>
      </c>
      <c r="S342" s="296"/>
    </row>
    <row r="343" spans="1:19" ht="14.85" customHeight="1" x14ac:dyDescent="0.2">
      <c r="A343" s="263"/>
      <c r="B343" s="108"/>
      <c r="C343" s="108"/>
      <c r="D343" s="108"/>
      <c r="E343" s="108"/>
      <c r="F3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3" s="151"/>
      <c r="H343" s="151"/>
      <c r="I343" s="151"/>
      <c r="J343" s="151"/>
      <c r="K343" s="151"/>
      <c r="L343" s="151"/>
      <c r="M343" s="151"/>
      <c r="N343" s="151"/>
      <c r="O343" s="151"/>
      <c r="P343" s="151"/>
      <c r="Q343" s="151"/>
      <c r="R343" s="264" t="str">
        <f>IF(SUM(D3_Mengen[[#This Row],[Stromkreis AC km (Stromkreis)]:[Konverter DC Anzahl]])&gt;0,"ja","nein")</f>
        <v>nein</v>
      </c>
      <c r="S343" s="296"/>
    </row>
    <row r="344" spans="1:19" ht="14.85" customHeight="1" x14ac:dyDescent="0.2">
      <c r="A344" s="263"/>
      <c r="B344" s="108"/>
      <c r="C344" s="108"/>
      <c r="D344" s="108"/>
      <c r="E344" s="108"/>
      <c r="F3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4" s="151"/>
      <c r="H344" s="151"/>
      <c r="I344" s="151"/>
      <c r="J344" s="151"/>
      <c r="K344" s="151"/>
      <c r="L344" s="151"/>
      <c r="M344" s="151"/>
      <c r="N344" s="151"/>
      <c r="O344" s="151"/>
      <c r="P344" s="151"/>
      <c r="Q344" s="151"/>
      <c r="R344" s="264" t="str">
        <f>IF(SUM(D3_Mengen[[#This Row],[Stromkreis AC km (Stromkreis)]:[Konverter DC Anzahl]])&gt;0,"ja","nein")</f>
        <v>nein</v>
      </c>
      <c r="S344" s="296"/>
    </row>
    <row r="345" spans="1:19" ht="14.85" customHeight="1" x14ac:dyDescent="0.2">
      <c r="A345" s="263"/>
      <c r="B345" s="108"/>
      <c r="C345" s="108"/>
      <c r="D345" s="108"/>
      <c r="E345" s="108"/>
      <c r="F3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5" s="151"/>
      <c r="H345" s="151"/>
      <c r="I345" s="151"/>
      <c r="J345" s="151"/>
      <c r="K345" s="151"/>
      <c r="L345" s="151"/>
      <c r="M345" s="151"/>
      <c r="N345" s="151"/>
      <c r="O345" s="151"/>
      <c r="P345" s="151"/>
      <c r="Q345" s="151"/>
      <c r="R345" s="264" t="str">
        <f>IF(SUM(D3_Mengen[[#This Row],[Stromkreis AC km (Stromkreis)]:[Konverter DC Anzahl]])&gt;0,"ja","nein")</f>
        <v>nein</v>
      </c>
      <c r="S345" s="296"/>
    </row>
    <row r="346" spans="1:19" ht="14.85" customHeight="1" x14ac:dyDescent="0.2">
      <c r="A346" s="263"/>
      <c r="B346" s="108"/>
      <c r="C346" s="108"/>
      <c r="D346" s="108"/>
      <c r="E346" s="108"/>
      <c r="F3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6" s="151"/>
      <c r="H346" s="151"/>
      <c r="I346" s="151"/>
      <c r="J346" s="151"/>
      <c r="K346" s="151"/>
      <c r="L346" s="151"/>
      <c r="M346" s="151"/>
      <c r="N346" s="151"/>
      <c r="O346" s="151"/>
      <c r="P346" s="151"/>
      <c r="Q346" s="151"/>
      <c r="R346" s="264" t="str">
        <f>IF(SUM(D3_Mengen[[#This Row],[Stromkreis AC km (Stromkreis)]:[Konverter DC Anzahl]])&gt;0,"ja","nein")</f>
        <v>nein</v>
      </c>
      <c r="S346" s="296"/>
    </row>
    <row r="347" spans="1:19" ht="14.85" customHeight="1" x14ac:dyDescent="0.2">
      <c r="A347" s="263"/>
      <c r="B347" s="108"/>
      <c r="C347" s="108"/>
      <c r="D347" s="108"/>
      <c r="E347" s="108"/>
      <c r="F3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7" s="151"/>
      <c r="H347" s="151"/>
      <c r="I347" s="151"/>
      <c r="J347" s="151"/>
      <c r="K347" s="151"/>
      <c r="L347" s="151"/>
      <c r="M347" s="151"/>
      <c r="N347" s="151"/>
      <c r="O347" s="151"/>
      <c r="P347" s="151"/>
      <c r="Q347" s="151"/>
      <c r="R347" s="264" t="str">
        <f>IF(SUM(D3_Mengen[[#This Row],[Stromkreis AC km (Stromkreis)]:[Konverter DC Anzahl]])&gt;0,"ja","nein")</f>
        <v>nein</v>
      </c>
      <c r="S347" s="296"/>
    </row>
    <row r="348" spans="1:19" ht="14.85" customHeight="1" x14ac:dyDescent="0.2">
      <c r="A348" s="263"/>
      <c r="B348" s="108"/>
      <c r="C348" s="108"/>
      <c r="D348" s="108"/>
      <c r="E348" s="108"/>
      <c r="F3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8" s="151"/>
      <c r="H348" s="151"/>
      <c r="I348" s="151"/>
      <c r="J348" s="151"/>
      <c r="K348" s="151"/>
      <c r="L348" s="151"/>
      <c r="M348" s="151"/>
      <c r="N348" s="151"/>
      <c r="O348" s="151"/>
      <c r="P348" s="151"/>
      <c r="Q348" s="151"/>
      <c r="R348" s="264" t="str">
        <f>IF(SUM(D3_Mengen[[#This Row],[Stromkreis AC km (Stromkreis)]:[Konverter DC Anzahl]])&gt;0,"ja","nein")</f>
        <v>nein</v>
      </c>
      <c r="S348" s="296"/>
    </row>
    <row r="349" spans="1:19" ht="14.85" customHeight="1" x14ac:dyDescent="0.2">
      <c r="A349" s="263"/>
      <c r="B349" s="108"/>
      <c r="C349" s="108"/>
      <c r="D349" s="108"/>
      <c r="E349" s="108"/>
      <c r="F3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49" s="151"/>
      <c r="H349" s="151"/>
      <c r="I349" s="151"/>
      <c r="J349" s="151"/>
      <c r="K349" s="151"/>
      <c r="L349" s="151"/>
      <c r="M349" s="151"/>
      <c r="N349" s="151"/>
      <c r="O349" s="151"/>
      <c r="P349" s="151"/>
      <c r="Q349" s="151"/>
      <c r="R349" s="264" t="str">
        <f>IF(SUM(D3_Mengen[[#This Row],[Stromkreis AC km (Stromkreis)]:[Konverter DC Anzahl]])&gt;0,"ja","nein")</f>
        <v>nein</v>
      </c>
      <c r="S349" s="296"/>
    </row>
    <row r="350" spans="1:19" ht="14.85" customHeight="1" x14ac:dyDescent="0.2">
      <c r="A350" s="263"/>
      <c r="B350" s="108"/>
      <c r="C350" s="108"/>
      <c r="D350" s="108"/>
      <c r="E350" s="108"/>
      <c r="F3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0" s="151"/>
      <c r="H350" s="151"/>
      <c r="I350" s="151"/>
      <c r="J350" s="151"/>
      <c r="K350" s="151"/>
      <c r="L350" s="151"/>
      <c r="M350" s="151"/>
      <c r="N350" s="151"/>
      <c r="O350" s="151"/>
      <c r="P350" s="151"/>
      <c r="Q350" s="151"/>
      <c r="R350" s="264" t="str">
        <f>IF(SUM(D3_Mengen[[#This Row],[Stromkreis AC km (Stromkreis)]:[Konverter DC Anzahl]])&gt;0,"ja","nein")</f>
        <v>nein</v>
      </c>
      <c r="S350" s="296"/>
    </row>
    <row r="351" spans="1:19" ht="14.85" customHeight="1" x14ac:dyDescent="0.2">
      <c r="A351" s="263"/>
      <c r="B351" s="108"/>
      <c r="C351" s="108"/>
      <c r="D351" s="108"/>
      <c r="E351" s="108"/>
      <c r="F3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1" s="151"/>
      <c r="H351" s="151"/>
      <c r="I351" s="151"/>
      <c r="J351" s="151"/>
      <c r="K351" s="151"/>
      <c r="L351" s="151"/>
      <c r="M351" s="151"/>
      <c r="N351" s="151"/>
      <c r="O351" s="151"/>
      <c r="P351" s="151"/>
      <c r="Q351" s="151"/>
      <c r="R351" s="264" t="str">
        <f>IF(SUM(D3_Mengen[[#This Row],[Stromkreis AC km (Stromkreis)]:[Konverter DC Anzahl]])&gt;0,"ja","nein")</f>
        <v>nein</v>
      </c>
      <c r="S351" s="296"/>
    </row>
    <row r="352" spans="1:19" ht="14.85" customHeight="1" x14ac:dyDescent="0.2">
      <c r="A352" s="263"/>
      <c r="B352" s="108"/>
      <c r="C352" s="108"/>
      <c r="D352" s="108"/>
      <c r="E352" s="108"/>
      <c r="F3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2" s="151"/>
      <c r="H352" s="151"/>
      <c r="I352" s="151"/>
      <c r="J352" s="151"/>
      <c r="K352" s="151"/>
      <c r="L352" s="151"/>
      <c r="M352" s="151"/>
      <c r="N352" s="151"/>
      <c r="O352" s="151"/>
      <c r="P352" s="151"/>
      <c r="Q352" s="151"/>
      <c r="R352" s="264" t="str">
        <f>IF(SUM(D3_Mengen[[#This Row],[Stromkreis AC km (Stromkreis)]:[Konverter DC Anzahl]])&gt;0,"ja","nein")</f>
        <v>nein</v>
      </c>
      <c r="S352" s="296"/>
    </row>
    <row r="353" spans="1:19" ht="14.85" customHeight="1" x14ac:dyDescent="0.2">
      <c r="A353" s="263"/>
      <c r="B353" s="108"/>
      <c r="C353" s="108"/>
      <c r="D353" s="108"/>
      <c r="E353" s="108"/>
      <c r="F3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3" s="151"/>
      <c r="H353" s="151"/>
      <c r="I353" s="151"/>
      <c r="J353" s="151"/>
      <c r="K353" s="151"/>
      <c r="L353" s="151"/>
      <c r="M353" s="151"/>
      <c r="N353" s="151"/>
      <c r="O353" s="151"/>
      <c r="P353" s="151"/>
      <c r="Q353" s="151"/>
      <c r="R353" s="264" t="str">
        <f>IF(SUM(D3_Mengen[[#This Row],[Stromkreis AC km (Stromkreis)]:[Konverter DC Anzahl]])&gt;0,"ja","nein")</f>
        <v>nein</v>
      </c>
      <c r="S353" s="296"/>
    </row>
    <row r="354" spans="1:19" ht="14.85" customHeight="1" x14ac:dyDescent="0.2">
      <c r="A354" s="263"/>
      <c r="B354" s="108"/>
      <c r="C354" s="108"/>
      <c r="D354" s="108"/>
      <c r="E354" s="108"/>
      <c r="F3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4" s="151"/>
      <c r="H354" s="151"/>
      <c r="I354" s="151"/>
      <c r="J354" s="151"/>
      <c r="K354" s="151"/>
      <c r="L354" s="151"/>
      <c r="M354" s="151"/>
      <c r="N354" s="151"/>
      <c r="O354" s="151"/>
      <c r="P354" s="151"/>
      <c r="Q354" s="151"/>
      <c r="R354" s="264" t="str">
        <f>IF(SUM(D3_Mengen[[#This Row],[Stromkreis AC km (Stromkreis)]:[Konverter DC Anzahl]])&gt;0,"ja","nein")</f>
        <v>nein</v>
      </c>
      <c r="S354" s="296"/>
    </row>
    <row r="355" spans="1:19" ht="14.85" customHeight="1" x14ac:dyDescent="0.2">
      <c r="A355" s="263"/>
      <c r="B355" s="108"/>
      <c r="C355" s="108"/>
      <c r="D355" s="108"/>
      <c r="E355" s="108"/>
      <c r="F3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5" s="151"/>
      <c r="H355" s="151"/>
      <c r="I355" s="151"/>
      <c r="J355" s="151"/>
      <c r="K355" s="151"/>
      <c r="L355" s="151"/>
      <c r="M355" s="151"/>
      <c r="N355" s="151"/>
      <c r="O355" s="151"/>
      <c r="P355" s="151"/>
      <c r="Q355" s="151"/>
      <c r="R355" s="264" t="str">
        <f>IF(SUM(D3_Mengen[[#This Row],[Stromkreis AC km (Stromkreis)]:[Konverter DC Anzahl]])&gt;0,"ja","nein")</f>
        <v>nein</v>
      </c>
      <c r="S355" s="296"/>
    </row>
    <row r="356" spans="1:19" ht="14.85" customHeight="1" x14ac:dyDescent="0.2">
      <c r="A356" s="263"/>
      <c r="B356" s="108"/>
      <c r="C356" s="108"/>
      <c r="D356" s="108"/>
      <c r="E356" s="108"/>
      <c r="F3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6" s="151"/>
      <c r="H356" s="151"/>
      <c r="I356" s="151"/>
      <c r="J356" s="151"/>
      <c r="K356" s="151"/>
      <c r="L356" s="151"/>
      <c r="M356" s="151"/>
      <c r="N356" s="151"/>
      <c r="O356" s="151"/>
      <c r="P356" s="151"/>
      <c r="Q356" s="151"/>
      <c r="R356" s="264" t="str">
        <f>IF(SUM(D3_Mengen[[#This Row],[Stromkreis AC km (Stromkreis)]:[Konverter DC Anzahl]])&gt;0,"ja","nein")</f>
        <v>nein</v>
      </c>
      <c r="S356" s="296"/>
    </row>
    <row r="357" spans="1:19" ht="14.85" customHeight="1" x14ac:dyDescent="0.2">
      <c r="A357" s="263"/>
      <c r="B357" s="108"/>
      <c r="C357" s="108"/>
      <c r="D357" s="108"/>
      <c r="E357" s="108"/>
      <c r="F3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7" s="151"/>
      <c r="H357" s="151"/>
      <c r="I357" s="151"/>
      <c r="J357" s="151"/>
      <c r="K357" s="151"/>
      <c r="L357" s="151"/>
      <c r="M357" s="151"/>
      <c r="N357" s="151"/>
      <c r="O357" s="151"/>
      <c r="P357" s="151"/>
      <c r="Q357" s="151"/>
      <c r="R357" s="264" t="str">
        <f>IF(SUM(D3_Mengen[[#This Row],[Stromkreis AC km (Stromkreis)]:[Konverter DC Anzahl]])&gt;0,"ja","nein")</f>
        <v>nein</v>
      </c>
      <c r="S357" s="296"/>
    </row>
    <row r="358" spans="1:19" ht="14.85" customHeight="1" x14ac:dyDescent="0.2">
      <c r="A358" s="263"/>
      <c r="B358" s="108"/>
      <c r="C358" s="108"/>
      <c r="D358" s="108"/>
      <c r="E358" s="108"/>
      <c r="F3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8" s="151"/>
      <c r="H358" s="151"/>
      <c r="I358" s="151"/>
      <c r="J358" s="151"/>
      <c r="K358" s="151"/>
      <c r="L358" s="151"/>
      <c r="M358" s="151"/>
      <c r="N358" s="151"/>
      <c r="O358" s="151"/>
      <c r="P358" s="151"/>
      <c r="Q358" s="151"/>
      <c r="R358" s="264" t="str">
        <f>IF(SUM(D3_Mengen[[#This Row],[Stromkreis AC km (Stromkreis)]:[Konverter DC Anzahl]])&gt;0,"ja","nein")</f>
        <v>nein</v>
      </c>
      <c r="S358" s="296"/>
    </row>
    <row r="359" spans="1:19" ht="14.85" customHeight="1" x14ac:dyDescent="0.2">
      <c r="A359" s="263"/>
      <c r="B359" s="108"/>
      <c r="C359" s="108"/>
      <c r="D359" s="108"/>
      <c r="E359" s="108"/>
      <c r="F3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59" s="151"/>
      <c r="H359" s="151"/>
      <c r="I359" s="151"/>
      <c r="J359" s="151"/>
      <c r="K359" s="151"/>
      <c r="L359" s="151"/>
      <c r="M359" s="151"/>
      <c r="N359" s="151"/>
      <c r="O359" s="151"/>
      <c r="P359" s="151"/>
      <c r="Q359" s="151"/>
      <c r="R359" s="264" t="str">
        <f>IF(SUM(D3_Mengen[[#This Row],[Stromkreis AC km (Stromkreis)]:[Konverter DC Anzahl]])&gt;0,"ja","nein")</f>
        <v>nein</v>
      </c>
      <c r="S359" s="296"/>
    </row>
    <row r="360" spans="1:19" ht="14.85" customHeight="1" x14ac:dyDescent="0.2">
      <c r="A360" s="263"/>
      <c r="B360" s="108"/>
      <c r="C360" s="108"/>
      <c r="D360" s="108"/>
      <c r="E360" s="108"/>
      <c r="F3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0" s="151"/>
      <c r="H360" s="151"/>
      <c r="I360" s="151"/>
      <c r="J360" s="151"/>
      <c r="K360" s="151"/>
      <c r="L360" s="151"/>
      <c r="M360" s="151"/>
      <c r="N360" s="151"/>
      <c r="O360" s="151"/>
      <c r="P360" s="151"/>
      <c r="Q360" s="151"/>
      <c r="R360" s="264" t="str">
        <f>IF(SUM(D3_Mengen[[#This Row],[Stromkreis AC km (Stromkreis)]:[Konverter DC Anzahl]])&gt;0,"ja","nein")</f>
        <v>nein</v>
      </c>
      <c r="S360" s="296"/>
    </row>
    <row r="361" spans="1:19" ht="14.85" customHeight="1" x14ac:dyDescent="0.2">
      <c r="A361" s="263"/>
      <c r="B361" s="108"/>
      <c r="C361" s="108"/>
      <c r="D361" s="108"/>
      <c r="E361" s="108"/>
      <c r="F3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1" s="151"/>
      <c r="H361" s="151"/>
      <c r="I361" s="151"/>
      <c r="J361" s="151"/>
      <c r="K361" s="151"/>
      <c r="L361" s="151"/>
      <c r="M361" s="151"/>
      <c r="N361" s="151"/>
      <c r="O361" s="151"/>
      <c r="P361" s="151"/>
      <c r="Q361" s="151"/>
      <c r="R361" s="264" t="str">
        <f>IF(SUM(D3_Mengen[[#This Row],[Stromkreis AC km (Stromkreis)]:[Konverter DC Anzahl]])&gt;0,"ja","nein")</f>
        <v>nein</v>
      </c>
      <c r="S361" s="296"/>
    </row>
    <row r="362" spans="1:19" ht="14.85" customHeight="1" x14ac:dyDescent="0.2">
      <c r="A362" s="263"/>
      <c r="B362" s="108"/>
      <c r="C362" s="108"/>
      <c r="D362" s="108"/>
      <c r="E362" s="108"/>
      <c r="F3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2" s="151"/>
      <c r="H362" s="151"/>
      <c r="I362" s="151"/>
      <c r="J362" s="151"/>
      <c r="K362" s="151"/>
      <c r="L362" s="151"/>
      <c r="M362" s="151"/>
      <c r="N362" s="151"/>
      <c r="O362" s="151"/>
      <c r="P362" s="151"/>
      <c r="Q362" s="151"/>
      <c r="R362" s="264" t="str">
        <f>IF(SUM(D3_Mengen[[#This Row],[Stromkreis AC km (Stromkreis)]:[Konverter DC Anzahl]])&gt;0,"ja","nein")</f>
        <v>nein</v>
      </c>
      <c r="S362" s="296"/>
    </row>
    <row r="363" spans="1:19" ht="14.85" customHeight="1" x14ac:dyDescent="0.2">
      <c r="A363" s="263"/>
      <c r="B363" s="108"/>
      <c r="C363" s="108"/>
      <c r="D363" s="108"/>
      <c r="E363" s="108"/>
      <c r="F3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3" s="151"/>
      <c r="H363" s="151"/>
      <c r="I363" s="151"/>
      <c r="J363" s="151"/>
      <c r="K363" s="151"/>
      <c r="L363" s="151"/>
      <c r="M363" s="151"/>
      <c r="N363" s="151"/>
      <c r="O363" s="151"/>
      <c r="P363" s="151"/>
      <c r="Q363" s="151"/>
      <c r="R363" s="264" t="str">
        <f>IF(SUM(D3_Mengen[[#This Row],[Stromkreis AC km (Stromkreis)]:[Konverter DC Anzahl]])&gt;0,"ja","nein")</f>
        <v>nein</v>
      </c>
      <c r="S363" s="296"/>
    </row>
    <row r="364" spans="1:19" ht="14.85" customHeight="1" x14ac:dyDescent="0.2">
      <c r="A364" s="263"/>
      <c r="B364" s="108"/>
      <c r="C364" s="108"/>
      <c r="D364" s="108"/>
      <c r="E364" s="108"/>
      <c r="F3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4" s="151"/>
      <c r="H364" s="151"/>
      <c r="I364" s="151"/>
      <c r="J364" s="151"/>
      <c r="K364" s="151"/>
      <c r="L364" s="151"/>
      <c r="M364" s="151"/>
      <c r="N364" s="151"/>
      <c r="O364" s="151"/>
      <c r="P364" s="151"/>
      <c r="Q364" s="151"/>
      <c r="R364" s="264" t="str">
        <f>IF(SUM(D3_Mengen[[#This Row],[Stromkreis AC km (Stromkreis)]:[Konverter DC Anzahl]])&gt;0,"ja","nein")</f>
        <v>nein</v>
      </c>
      <c r="S364" s="296"/>
    </row>
    <row r="365" spans="1:19" ht="14.85" customHeight="1" x14ac:dyDescent="0.2">
      <c r="A365" s="263"/>
      <c r="B365" s="108"/>
      <c r="C365" s="108"/>
      <c r="D365" s="108"/>
      <c r="E365" s="108"/>
      <c r="F3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5" s="151"/>
      <c r="H365" s="151"/>
      <c r="I365" s="151"/>
      <c r="J365" s="151"/>
      <c r="K365" s="151"/>
      <c r="L365" s="151"/>
      <c r="M365" s="151"/>
      <c r="N365" s="151"/>
      <c r="O365" s="151"/>
      <c r="P365" s="151"/>
      <c r="Q365" s="151"/>
      <c r="R365" s="264" t="str">
        <f>IF(SUM(D3_Mengen[[#This Row],[Stromkreis AC km (Stromkreis)]:[Konverter DC Anzahl]])&gt;0,"ja","nein")</f>
        <v>nein</v>
      </c>
      <c r="S365" s="296"/>
    </row>
    <row r="366" spans="1:19" ht="14.85" customHeight="1" x14ac:dyDescent="0.2">
      <c r="A366" s="263"/>
      <c r="B366" s="108"/>
      <c r="C366" s="108"/>
      <c r="D366" s="108"/>
      <c r="E366" s="108"/>
      <c r="F3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6" s="151"/>
      <c r="H366" s="151"/>
      <c r="I366" s="151"/>
      <c r="J366" s="151"/>
      <c r="K366" s="151"/>
      <c r="L366" s="151"/>
      <c r="M366" s="151"/>
      <c r="N366" s="151"/>
      <c r="O366" s="151"/>
      <c r="P366" s="151"/>
      <c r="Q366" s="151"/>
      <c r="R366" s="264" t="str">
        <f>IF(SUM(D3_Mengen[[#This Row],[Stromkreis AC km (Stromkreis)]:[Konverter DC Anzahl]])&gt;0,"ja","nein")</f>
        <v>nein</v>
      </c>
      <c r="S366" s="296"/>
    </row>
    <row r="367" spans="1:19" ht="14.85" customHeight="1" x14ac:dyDescent="0.2">
      <c r="A367" s="263"/>
      <c r="B367" s="108"/>
      <c r="C367" s="108"/>
      <c r="D367" s="108"/>
      <c r="E367" s="108"/>
      <c r="F3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7" s="151"/>
      <c r="H367" s="151"/>
      <c r="I367" s="151"/>
      <c r="J367" s="151"/>
      <c r="K367" s="151"/>
      <c r="L367" s="151"/>
      <c r="M367" s="151"/>
      <c r="N367" s="151"/>
      <c r="O367" s="151"/>
      <c r="P367" s="151"/>
      <c r="Q367" s="151"/>
      <c r="R367" s="264" t="str">
        <f>IF(SUM(D3_Mengen[[#This Row],[Stromkreis AC km (Stromkreis)]:[Konverter DC Anzahl]])&gt;0,"ja","nein")</f>
        <v>nein</v>
      </c>
      <c r="S367" s="296"/>
    </row>
    <row r="368" spans="1:19" ht="14.85" customHeight="1" x14ac:dyDescent="0.2">
      <c r="A368" s="263"/>
      <c r="B368" s="108"/>
      <c r="C368" s="108"/>
      <c r="D368" s="108"/>
      <c r="E368" s="108"/>
      <c r="F3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8" s="151"/>
      <c r="H368" s="151"/>
      <c r="I368" s="151"/>
      <c r="J368" s="151"/>
      <c r="K368" s="151"/>
      <c r="L368" s="151"/>
      <c r="M368" s="151"/>
      <c r="N368" s="151"/>
      <c r="O368" s="151"/>
      <c r="P368" s="151"/>
      <c r="Q368" s="151"/>
      <c r="R368" s="264" t="str">
        <f>IF(SUM(D3_Mengen[[#This Row],[Stromkreis AC km (Stromkreis)]:[Konverter DC Anzahl]])&gt;0,"ja","nein")</f>
        <v>nein</v>
      </c>
      <c r="S368" s="296"/>
    </row>
    <row r="369" spans="1:19" ht="14.85" customHeight="1" x14ac:dyDescent="0.2">
      <c r="A369" s="263"/>
      <c r="B369" s="108"/>
      <c r="C369" s="108"/>
      <c r="D369" s="108"/>
      <c r="E369" s="108"/>
      <c r="F3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69" s="151"/>
      <c r="H369" s="151"/>
      <c r="I369" s="151"/>
      <c r="J369" s="151"/>
      <c r="K369" s="151"/>
      <c r="L369" s="151"/>
      <c r="M369" s="151"/>
      <c r="N369" s="151"/>
      <c r="O369" s="151"/>
      <c r="P369" s="151"/>
      <c r="Q369" s="151"/>
      <c r="R369" s="264" t="str">
        <f>IF(SUM(D3_Mengen[[#This Row],[Stromkreis AC km (Stromkreis)]:[Konverter DC Anzahl]])&gt;0,"ja","nein")</f>
        <v>nein</v>
      </c>
      <c r="S369" s="296"/>
    </row>
    <row r="370" spans="1:19" ht="14.85" customHeight="1" x14ac:dyDescent="0.2">
      <c r="A370" s="263"/>
      <c r="B370" s="108"/>
      <c r="C370" s="108"/>
      <c r="D370" s="108"/>
      <c r="E370" s="108"/>
      <c r="F3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0" s="151"/>
      <c r="H370" s="151"/>
      <c r="I370" s="151"/>
      <c r="J370" s="151"/>
      <c r="K370" s="151"/>
      <c r="L370" s="151"/>
      <c r="M370" s="151"/>
      <c r="N370" s="151"/>
      <c r="O370" s="151"/>
      <c r="P370" s="151"/>
      <c r="Q370" s="151"/>
      <c r="R370" s="264" t="str">
        <f>IF(SUM(D3_Mengen[[#This Row],[Stromkreis AC km (Stromkreis)]:[Konverter DC Anzahl]])&gt;0,"ja","nein")</f>
        <v>nein</v>
      </c>
      <c r="S370" s="296"/>
    </row>
    <row r="371" spans="1:19" ht="14.85" customHeight="1" x14ac:dyDescent="0.2">
      <c r="A371" s="263"/>
      <c r="B371" s="108"/>
      <c r="C371" s="108"/>
      <c r="D371" s="108"/>
      <c r="E371" s="108"/>
      <c r="F3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1" s="151"/>
      <c r="H371" s="151"/>
      <c r="I371" s="151"/>
      <c r="J371" s="151"/>
      <c r="K371" s="151"/>
      <c r="L371" s="151"/>
      <c r="M371" s="151"/>
      <c r="N371" s="151"/>
      <c r="O371" s="151"/>
      <c r="P371" s="151"/>
      <c r="Q371" s="151"/>
      <c r="R371" s="264" t="str">
        <f>IF(SUM(D3_Mengen[[#This Row],[Stromkreis AC km (Stromkreis)]:[Konverter DC Anzahl]])&gt;0,"ja","nein")</f>
        <v>nein</v>
      </c>
      <c r="S371" s="296"/>
    </row>
    <row r="372" spans="1:19" ht="14.85" customHeight="1" x14ac:dyDescent="0.2">
      <c r="A372" s="263"/>
      <c r="B372" s="108"/>
      <c r="C372" s="108"/>
      <c r="D372" s="108"/>
      <c r="E372" s="108"/>
      <c r="F3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2" s="151"/>
      <c r="H372" s="151"/>
      <c r="I372" s="151"/>
      <c r="J372" s="151"/>
      <c r="K372" s="151"/>
      <c r="L372" s="151"/>
      <c r="M372" s="151"/>
      <c r="N372" s="151"/>
      <c r="O372" s="151"/>
      <c r="P372" s="151"/>
      <c r="Q372" s="151"/>
      <c r="R372" s="264" t="str">
        <f>IF(SUM(D3_Mengen[[#This Row],[Stromkreis AC km (Stromkreis)]:[Konverter DC Anzahl]])&gt;0,"ja","nein")</f>
        <v>nein</v>
      </c>
      <c r="S372" s="296"/>
    </row>
    <row r="373" spans="1:19" ht="14.85" customHeight="1" x14ac:dyDescent="0.2">
      <c r="A373" s="263"/>
      <c r="B373" s="108"/>
      <c r="C373" s="108"/>
      <c r="D373" s="108"/>
      <c r="E373" s="108"/>
      <c r="F3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3" s="151"/>
      <c r="H373" s="151"/>
      <c r="I373" s="151"/>
      <c r="J373" s="151"/>
      <c r="K373" s="151"/>
      <c r="L373" s="151"/>
      <c r="M373" s="151"/>
      <c r="N373" s="151"/>
      <c r="O373" s="151"/>
      <c r="P373" s="151"/>
      <c r="Q373" s="151"/>
      <c r="R373" s="264" t="str">
        <f>IF(SUM(D3_Mengen[[#This Row],[Stromkreis AC km (Stromkreis)]:[Konverter DC Anzahl]])&gt;0,"ja","nein")</f>
        <v>nein</v>
      </c>
      <c r="S373" s="296"/>
    </row>
    <row r="374" spans="1:19" ht="14.85" customHeight="1" x14ac:dyDescent="0.2">
      <c r="A374" s="263"/>
      <c r="B374" s="108"/>
      <c r="C374" s="108"/>
      <c r="D374" s="108"/>
      <c r="E374" s="108"/>
      <c r="F3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4" s="151"/>
      <c r="H374" s="151"/>
      <c r="I374" s="151"/>
      <c r="J374" s="151"/>
      <c r="K374" s="151"/>
      <c r="L374" s="151"/>
      <c r="M374" s="151"/>
      <c r="N374" s="151"/>
      <c r="O374" s="151"/>
      <c r="P374" s="151"/>
      <c r="Q374" s="151"/>
      <c r="R374" s="264" t="str">
        <f>IF(SUM(D3_Mengen[[#This Row],[Stromkreis AC km (Stromkreis)]:[Konverter DC Anzahl]])&gt;0,"ja","nein")</f>
        <v>nein</v>
      </c>
      <c r="S374" s="296"/>
    </row>
    <row r="375" spans="1:19" ht="14.85" customHeight="1" x14ac:dyDescent="0.2">
      <c r="A375" s="263"/>
      <c r="B375" s="108"/>
      <c r="C375" s="108"/>
      <c r="D375" s="108"/>
      <c r="E375" s="108"/>
      <c r="F3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5" s="151"/>
      <c r="H375" s="151"/>
      <c r="I375" s="151"/>
      <c r="J375" s="151"/>
      <c r="K375" s="151"/>
      <c r="L375" s="151"/>
      <c r="M375" s="151"/>
      <c r="N375" s="151"/>
      <c r="O375" s="151"/>
      <c r="P375" s="151"/>
      <c r="Q375" s="151"/>
      <c r="R375" s="264" t="str">
        <f>IF(SUM(D3_Mengen[[#This Row],[Stromkreis AC km (Stromkreis)]:[Konverter DC Anzahl]])&gt;0,"ja","nein")</f>
        <v>nein</v>
      </c>
      <c r="S375" s="296"/>
    </row>
    <row r="376" spans="1:19" ht="14.85" customHeight="1" x14ac:dyDescent="0.2">
      <c r="A376" s="263"/>
      <c r="B376" s="108"/>
      <c r="C376" s="108"/>
      <c r="D376" s="108"/>
      <c r="E376" s="108"/>
      <c r="F3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6" s="151"/>
      <c r="H376" s="151"/>
      <c r="I376" s="151"/>
      <c r="J376" s="151"/>
      <c r="K376" s="151"/>
      <c r="L376" s="151"/>
      <c r="M376" s="151"/>
      <c r="N376" s="151"/>
      <c r="O376" s="151"/>
      <c r="P376" s="151"/>
      <c r="Q376" s="151"/>
      <c r="R376" s="264" t="str">
        <f>IF(SUM(D3_Mengen[[#This Row],[Stromkreis AC km (Stromkreis)]:[Konverter DC Anzahl]])&gt;0,"ja","nein")</f>
        <v>nein</v>
      </c>
      <c r="S376" s="296"/>
    </row>
    <row r="377" spans="1:19" ht="14.85" customHeight="1" x14ac:dyDescent="0.2">
      <c r="A377" s="263"/>
      <c r="B377" s="108"/>
      <c r="C377" s="108"/>
      <c r="D377" s="108"/>
      <c r="E377" s="108"/>
      <c r="F3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7" s="151"/>
      <c r="H377" s="151"/>
      <c r="I377" s="151"/>
      <c r="J377" s="151"/>
      <c r="K377" s="151"/>
      <c r="L377" s="151"/>
      <c r="M377" s="151"/>
      <c r="N377" s="151"/>
      <c r="O377" s="151"/>
      <c r="P377" s="151"/>
      <c r="Q377" s="151"/>
      <c r="R377" s="264" t="str">
        <f>IF(SUM(D3_Mengen[[#This Row],[Stromkreis AC km (Stromkreis)]:[Konverter DC Anzahl]])&gt;0,"ja","nein")</f>
        <v>nein</v>
      </c>
      <c r="S377" s="296"/>
    </row>
    <row r="378" spans="1:19" ht="14.85" customHeight="1" x14ac:dyDescent="0.2">
      <c r="A378" s="263"/>
      <c r="B378" s="108"/>
      <c r="C378" s="108"/>
      <c r="D378" s="108"/>
      <c r="E378" s="108"/>
      <c r="F3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8" s="151"/>
      <c r="H378" s="151"/>
      <c r="I378" s="151"/>
      <c r="J378" s="151"/>
      <c r="K378" s="151"/>
      <c r="L378" s="151"/>
      <c r="M378" s="151"/>
      <c r="N378" s="151"/>
      <c r="O378" s="151"/>
      <c r="P378" s="151"/>
      <c r="Q378" s="151"/>
      <c r="R378" s="264" t="str">
        <f>IF(SUM(D3_Mengen[[#This Row],[Stromkreis AC km (Stromkreis)]:[Konverter DC Anzahl]])&gt;0,"ja","nein")</f>
        <v>nein</v>
      </c>
      <c r="S378" s="296"/>
    </row>
    <row r="379" spans="1:19" ht="14.85" customHeight="1" x14ac:dyDescent="0.2">
      <c r="A379" s="263"/>
      <c r="B379" s="108"/>
      <c r="C379" s="108"/>
      <c r="D379" s="108"/>
      <c r="E379" s="108"/>
      <c r="F3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79" s="151"/>
      <c r="H379" s="151"/>
      <c r="I379" s="151"/>
      <c r="J379" s="151"/>
      <c r="K379" s="151"/>
      <c r="L379" s="151"/>
      <c r="M379" s="151"/>
      <c r="N379" s="151"/>
      <c r="O379" s="151"/>
      <c r="P379" s="151"/>
      <c r="Q379" s="151"/>
      <c r="R379" s="264" t="str">
        <f>IF(SUM(D3_Mengen[[#This Row],[Stromkreis AC km (Stromkreis)]:[Konverter DC Anzahl]])&gt;0,"ja","nein")</f>
        <v>nein</v>
      </c>
      <c r="S379" s="296"/>
    </row>
    <row r="380" spans="1:19" ht="14.85" customHeight="1" x14ac:dyDescent="0.2">
      <c r="A380" s="263"/>
      <c r="B380" s="108"/>
      <c r="C380" s="108"/>
      <c r="D380" s="108"/>
      <c r="E380" s="108"/>
      <c r="F3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0" s="151"/>
      <c r="H380" s="151"/>
      <c r="I380" s="151"/>
      <c r="J380" s="151"/>
      <c r="K380" s="151"/>
      <c r="L380" s="151"/>
      <c r="M380" s="151"/>
      <c r="N380" s="151"/>
      <c r="O380" s="151"/>
      <c r="P380" s="151"/>
      <c r="Q380" s="151"/>
      <c r="R380" s="264" t="str">
        <f>IF(SUM(D3_Mengen[[#This Row],[Stromkreis AC km (Stromkreis)]:[Konverter DC Anzahl]])&gt;0,"ja","nein")</f>
        <v>nein</v>
      </c>
      <c r="S380" s="296"/>
    </row>
    <row r="381" spans="1:19" ht="14.85" customHeight="1" x14ac:dyDescent="0.2">
      <c r="A381" s="263"/>
      <c r="B381" s="108"/>
      <c r="C381" s="108"/>
      <c r="D381" s="108"/>
      <c r="E381" s="108"/>
      <c r="F3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1" s="151"/>
      <c r="H381" s="151"/>
      <c r="I381" s="151"/>
      <c r="J381" s="151"/>
      <c r="K381" s="151"/>
      <c r="L381" s="151"/>
      <c r="M381" s="151"/>
      <c r="N381" s="151"/>
      <c r="O381" s="151"/>
      <c r="P381" s="151"/>
      <c r="Q381" s="151"/>
      <c r="R381" s="264" t="str">
        <f>IF(SUM(D3_Mengen[[#This Row],[Stromkreis AC km (Stromkreis)]:[Konverter DC Anzahl]])&gt;0,"ja","nein")</f>
        <v>nein</v>
      </c>
      <c r="S381" s="296"/>
    </row>
    <row r="382" spans="1:19" ht="14.85" customHeight="1" x14ac:dyDescent="0.2">
      <c r="A382" s="263"/>
      <c r="B382" s="108"/>
      <c r="C382" s="108"/>
      <c r="D382" s="108"/>
      <c r="E382" s="108"/>
      <c r="F3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2" s="151"/>
      <c r="H382" s="151"/>
      <c r="I382" s="151"/>
      <c r="J382" s="151"/>
      <c r="K382" s="151"/>
      <c r="L382" s="151"/>
      <c r="M382" s="151"/>
      <c r="N382" s="151"/>
      <c r="O382" s="151"/>
      <c r="P382" s="151"/>
      <c r="Q382" s="151"/>
      <c r="R382" s="264" t="str">
        <f>IF(SUM(D3_Mengen[[#This Row],[Stromkreis AC km (Stromkreis)]:[Konverter DC Anzahl]])&gt;0,"ja","nein")</f>
        <v>nein</v>
      </c>
      <c r="S382" s="296"/>
    </row>
    <row r="383" spans="1:19" ht="14.85" customHeight="1" x14ac:dyDescent="0.2">
      <c r="A383" s="263"/>
      <c r="B383" s="108"/>
      <c r="C383" s="108"/>
      <c r="D383" s="108"/>
      <c r="E383" s="108"/>
      <c r="F3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3" s="151"/>
      <c r="H383" s="151"/>
      <c r="I383" s="151"/>
      <c r="J383" s="151"/>
      <c r="K383" s="151"/>
      <c r="L383" s="151"/>
      <c r="M383" s="151"/>
      <c r="N383" s="151"/>
      <c r="O383" s="151"/>
      <c r="P383" s="151"/>
      <c r="Q383" s="151"/>
      <c r="R383" s="264" t="str">
        <f>IF(SUM(D3_Mengen[[#This Row],[Stromkreis AC km (Stromkreis)]:[Konverter DC Anzahl]])&gt;0,"ja","nein")</f>
        <v>nein</v>
      </c>
      <c r="S383" s="296"/>
    </row>
    <row r="384" spans="1:19" ht="14.85" customHeight="1" x14ac:dyDescent="0.2">
      <c r="A384" s="263"/>
      <c r="B384" s="108"/>
      <c r="C384" s="108"/>
      <c r="D384" s="108"/>
      <c r="E384" s="108"/>
      <c r="F3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4" s="151"/>
      <c r="H384" s="151"/>
      <c r="I384" s="151"/>
      <c r="J384" s="151"/>
      <c r="K384" s="151"/>
      <c r="L384" s="151"/>
      <c r="M384" s="151"/>
      <c r="N384" s="151"/>
      <c r="O384" s="151"/>
      <c r="P384" s="151"/>
      <c r="Q384" s="151"/>
      <c r="R384" s="264" t="str">
        <f>IF(SUM(D3_Mengen[[#This Row],[Stromkreis AC km (Stromkreis)]:[Konverter DC Anzahl]])&gt;0,"ja","nein")</f>
        <v>nein</v>
      </c>
      <c r="S384" s="296"/>
    </row>
    <row r="385" spans="1:19" ht="14.85" customHeight="1" x14ac:dyDescent="0.2">
      <c r="A385" s="263"/>
      <c r="B385" s="108"/>
      <c r="C385" s="108"/>
      <c r="D385" s="108"/>
      <c r="E385" s="108"/>
      <c r="F3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5" s="151"/>
      <c r="H385" s="151"/>
      <c r="I385" s="151"/>
      <c r="J385" s="151"/>
      <c r="K385" s="151"/>
      <c r="L385" s="151"/>
      <c r="M385" s="151"/>
      <c r="N385" s="151"/>
      <c r="O385" s="151"/>
      <c r="P385" s="151"/>
      <c r="Q385" s="151"/>
      <c r="R385" s="264" t="str">
        <f>IF(SUM(D3_Mengen[[#This Row],[Stromkreis AC km (Stromkreis)]:[Konverter DC Anzahl]])&gt;0,"ja","nein")</f>
        <v>nein</v>
      </c>
      <c r="S385" s="296"/>
    </row>
    <row r="386" spans="1:19" ht="14.85" customHeight="1" x14ac:dyDescent="0.2">
      <c r="A386" s="263"/>
      <c r="B386" s="108"/>
      <c r="C386" s="108"/>
      <c r="D386" s="108"/>
      <c r="E386" s="108"/>
      <c r="F3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6" s="151"/>
      <c r="H386" s="151"/>
      <c r="I386" s="151"/>
      <c r="J386" s="151"/>
      <c r="K386" s="151"/>
      <c r="L386" s="151"/>
      <c r="M386" s="151"/>
      <c r="N386" s="151"/>
      <c r="O386" s="151"/>
      <c r="P386" s="151"/>
      <c r="Q386" s="151"/>
      <c r="R386" s="264" t="str">
        <f>IF(SUM(D3_Mengen[[#This Row],[Stromkreis AC km (Stromkreis)]:[Konverter DC Anzahl]])&gt;0,"ja","nein")</f>
        <v>nein</v>
      </c>
      <c r="S386" s="296"/>
    </row>
    <row r="387" spans="1:19" ht="14.85" customHeight="1" x14ac:dyDescent="0.2">
      <c r="A387" s="263"/>
      <c r="B387" s="108"/>
      <c r="C387" s="108"/>
      <c r="D387" s="108"/>
      <c r="E387" s="108"/>
      <c r="F3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7" s="151"/>
      <c r="H387" s="151"/>
      <c r="I387" s="151"/>
      <c r="J387" s="151"/>
      <c r="K387" s="151"/>
      <c r="L387" s="151"/>
      <c r="M387" s="151"/>
      <c r="N387" s="151"/>
      <c r="O387" s="151"/>
      <c r="P387" s="151"/>
      <c r="Q387" s="151"/>
      <c r="R387" s="264" t="str">
        <f>IF(SUM(D3_Mengen[[#This Row],[Stromkreis AC km (Stromkreis)]:[Konverter DC Anzahl]])&gt;0,"ja","nein")</f>
        <v>nein</v>
      </c>
      <c r="S387" s="296"/>
    </row>
    <row r="388" spans="1:19" ht="14.85" customHeight="1" x14ac:dyDescent="0.2">
      <c r="A388" s="263"/>
      <c r="B388" s="108"/>
      <c r="C388" s="108"/>
      <c r="D388" s="108"/>
      <c r="E388" s="108"/>
      <c r="F3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8" s="151"/>
      <c r="H388" s="151"/>
      <c r="I388" s="151"/>
      <c r="J388" s="151"/>
      <c r="K388" s="151"/>
      <c r="L388" s="151"/>
      <c r="M388" s="151"/>
      <c r="N388" s="151"/>
      <c r="O388" s="151"/>
      <c r="P388" s="151"/>
      <c r="Q388" s="151"/>
      <c r="R388" s="264" t="str">
        <f>IF(SUM(D3_Mengen[[#This Row],[Stromkreis AC km (Stromkreis)]:[Konverter DC Anzahl]])&gt;0,"ja","nein")</f>
        <v>nein</v>
      </c>
      <c r="S388" s="296"/>
    </row>
    <row r="389" spans="1:19" ht="14.85" customHeight="1" x14ac:dyDescent="0.2">
      <c r="A389" s="263"/>
      <c r="B389" s="108"/>
      <c r="C389" s="108"/>
      <c r="D389" s="108"/>
      <c r="E389" s="108"/>
      <c r="F3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89" s="151"/>
      <c r="H389" s="151"/>
      <c r="I389" s="151"/>
      <c r="J389" s="151"/>
      <c r="K389" s="151"/>
      <c r="L389" s="151"/>
      <c r="M389" s="151"/>
      <c r="N389" s="151"/>
      <c r="O389" s="151"/>
      <c r="P389" s="151"/>
      <c r="Q389" s="151"/>
      <c r="R389" s="264" t="str">
        <f>IF(SUM(D3_Mengen[[#This Row],[Stromkreis AC km (Stromkreis)]:[Konverter DC Anzahl]])&gt;0,"ja","nein")</f>
        <v>nein</v>
      </c>
      <c r="S389" s="296"/>
    </row>
    <row r="390" spans="1:19" ht="14.85" customHeight="1" x14ac:dyDescent="0.2">
      <c r="A390" s="263"/>
      <c r="B390" s="108"/>
      <c r="C390" s="108"/>
      <c r="D390" s="108"/>
      <c r="E390" s="108"/>
      <c r="F3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0" s="151"/>
      <c r="H390" s="151"/>
      <c r="I390" s="151"/>
      <c r="J390" s="151"/>
      <c r="K390" s="151"/>
      <c r="L390" s="151"/>
      <c r="M390" s="151"/>
      <c r="N390" s="151"/>
      <c r="O390" s="151"/>
      <c r="P390" s="151"/>
      <c r="Q390" s="151"/>
      <c r="R390" s="264" t="str">
        <f>IF(SUM(D3_Mengen[[#This Row],[Stromkreis AC km (Stromkreis)]:[Konverter DC Anzahl]])&gt;0,"ja","nein")</f>
        <v>nein</v>
      </c>
      <c r="S390" s="296"/>
    </row>
    <row r="391" spans="1:19" ht="14.85" customHeight="1" x14ac:dyDescent="0.2">
      <c r="A391" s="263"/>
      <c r="B391" s="108"/>
      <c r="C391" s="108"/>
      <c r="D391" s="108"/>
      <c r="E391" s="108"/>
      <c r="F3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1" s="151"/>
      <c r="H391" s="151"/>
      <c r="I391" s="151"/>
      <c r="J391" s="151"/>
      <c r="K391" s="151"/>
      <c r="L391" s="151"/>
      <c r="M391" s="151"/>
      <c r="N391" s="151"/>
      <c r="O391" s="151"/>
      <c r="P391" s="151"/>
      <c r="Q391" s="151"/>
      <c r="R391" s="264" t="str">
        <f>IF(SUM(D3_Mengen[[#This Row],[Stromkreis AC km (Stromkreis)]:[Konverter DC Anzahl]])&gt;0,"ja","nein")</f>
        <v>nein</v>
      </c>
      <c r="S391" s="296"/>
    </row>
    <row r="392" spans="1:19" ht="14.85" customHeight="1" x14ac:dyDescent="0.2">
      <c r="A392" s="263"/>
      <c r="B392" s="108"/>
      <c r="C392" s="108"/>
      <c r="D392" s="108"/>
      <c r="E392" s="108"/>
      <c r="F3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2" s="151"/>
      <c r="H392" s="151"/>
      <c r="I392" s="151"/>
      <c r="J392" s="151"/>
      <c r="K392" s="151"/>
      <c r="L392" s="151"/>
      <c r="M392" s="151"/>
      <c r="N392" s="151"/>
      <c r="O392" s="151"/>
      <c r="P392" s="151"/>
      <c r="Q392" s="151"/>
      <c r="R392" s="264" t="str">
        <f>IF(SUM(D3_Mengen[[#This Row],[Stromkreis AC km (Stromkreis)]:[Konverter DC Anzahl]])&gt;0,"ja","nein")</f>
        <v>nein</v>
      </c>
      <c r="S392" s="296"/>
    </row>
    <row r="393" spans="1:19" ht="14.85" customHeight="1" x14ac:dyDescent="0.2">
      <c r="A393" s="263"/>
      <c r="B393" s="108"/>
      <c r="C393" s="108"/>
      <c r="D393" s="108"/>
      <c r="E393" s="108"/>
      <c r="F3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3" s="151"/>
      <c r="H393" s="151"/>
      <c r="I393" s="151"/>
      <c r="J393" s="151"/>
      <c r="K393" s="151"/>
      <c r="L393" s="151"/>
      <c r="M393" s="151"/>
      <c r="N393" s="151"/>
      <c r="O393" s="151"/>
      <c r="P393" s="151"/>
      <c r="Q393" s="151"/>
      <c r="R393" s="264" t="str">
        <f>IF(SUM(D3_Mengen[[#This Row],[Stromkreis AC km (Stromkreis)]:[Konverter DC Anzahl]])&gt;0,"ja","nein")</f>
        <v>nein</v>
      </c>
      <c r="S393" s="296"/>
    </row>
    <row r="394" spans="1:19" ht="14.85" customHeight="1" x14ac:dyDescent="0.2">
      <c r="A394" s="263"/>
      <c r="B394" s="108"/>
      <c r="C394" s="108"/>
      <c r="D394" s="108"/>
      <c r="E394" s="108"/>
      <c r="F3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4" s="151"/>
      <c r="H394" s="151"/>
      <c r="I394" s="151"/>
      <c r="J394" s="151"/>
      <c r="K394" s="151"/>
      <c r="L394" s="151"/>
      <c r="M394" s="151"/>
      <c r="N394" s="151"/>
      <c r="O394" s="151"/>
      <c r="P394" s="151"/>
      <c r="Q394" s="151"/>
      <c r="R394" s="264" t="str">
        <f>IF(SUM(D3_Mengen[[#This Row],[Stromkreis AC km (Stromkreis)]:[Konverter DC Anzahl]])&gt;0,"ja","nein")</f>
        <v>nein</v>
      </c>
      <c r="S394" s="296"/>
    </row>
    <row r="395" spans="1:19" ht="14.85" customHeight="1" x14ac:dyDescent="0.2">
      <c r="A395" s="263"/>
      <c r="B395" s="108"/>
      <c r="C395" s="108"/>
      <c r="D395" s="108"/>
      <c r="E395" s="108"/>
      <c r="F3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5" s="151"/>
      <c r="H395" s="151"/>
      <c r="I395" s="151"/>
      <c r="J395" s="151"/>
      <c r="K395" s="151"/>
      <c r="L395" s="151"/>
      <c r="M395" s="151"/>
      <c r="N395" s="151"/>
      <c r="O395" s="151"/>
      <c r="P395" s="151"/>
      <c r="Q395" s="151"/>
      <c r="R395" s="264" t="str">
        <f>IF(SUM(D3_Mengen[[#This Row],[Stromkreis AC km (Stromkreis)]:[Konverter DC Anzahl]])&gt;0,"ja","nein")</f>
        <v>nein</v>
      </c>
      <c r="S395" s="296"/>
    </row>
    <row r="396" spans="1:19" ht="14.85" customHeight="1" x14ac:dyDescent="0.2">
      <c r="A396" s="263"/>
      <c r="B396" s="108"/>
      <c r="C396" s="108"/>
      <c r="D396" s="108"/>
      <c r="E396" s="108"/>
      <c r="F3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6" s="151"/>
      <c r="H396" s="151"/>
      <c r="I396" s="151"/>
      <c r="J396" s="151"/>
      <c r="K396" s="151"/>
      <c r="L396" s="151"/>
      <c r="M396" s="151"/>
      <c r="N396" s="151"/>
      <c r="O396" s="151"/>
      <c r="P396" s="151"/>
      <c r="Q396" s="151"/>
      <c r="R396" s="264" t="str">
        <f>IF(SUM(D3_Mengen[[#This Row],[Stromkreis AC km (Stromkreis)]:[Konverter DC Anzahl]])&gt;0,"ja","nein")</f>
        <v>nein</v>
      </c>
      <c r="S396" s="296"/>
    </row>
    <row r="397" spans="1:19" ht="14.85" customHeight="1" x14ac:dyDescent="0.2">
      <c r="A397" s="263"/>
      <c r="B397" s="108"/>
      <c r="C397" s="108"/>
      <c r="D397" s="108"/>
      <c r="E397" s="108"/>
      <c r="F3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7" s="151"/>
      <c r="H397" s="151"/>
      <c r="I397" s="151"/>
      <c r="J397" s="151"/>
      <c r="K397" s="151"/>
      <c r="L397" s="151"/>
      <c r="M397" s="151"/>
      <c r="N397" s="151"/>
      <c r="O397" s="151"/>
      <c r="P397" s="151"/>
      <c r="Q397" s="151"/>
      <c r="R397" s="264" t="str">
        <f>IF(SUM(D3_Mengen[[#This Row],[Stromkreis AC km (Stromkreis)]:[Konverter DC Anzahl]])&gt;0,"ja","nein")</f>
        <v>nein</v>
      </c>
      <c r="S397" s="296"/>
    </row>
    <row r="398" spans="1:19" ht="14.85" customHeight="1" x14ac:dyDescent="0.2">
      <c r="A398" s="263"/>
      <c r="B398" s="108"/>
      <c r="C398" s="108"/>
      <c r="D398" s="108"/>
      <c r="E398" s="108"/>
      <c r="F3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8" s="151"/>
      <c r="H398" s="151"/>
      <c r="I398" s="151"/>
      <c r="J398" s="151"/>
      <c r="K398" s="151"/>
      <c r="L398" s="151"/>
      <c r="M398" s="151"/>
      <c r="N398" s="151"/>
      <c r="O398" s="151"/>
      <c r="P398" s="151"/>
      <c r="Q398" s="151"/>
      <c r="R398" s="264" t="str">
        <f>IF(SUM(D3_Mengen[[#This Row],[Stromkreis AC km (Stromkreis)]:[Konverter DC Anzahl]])&gt;0,"ja","nein")</f>
        <v>nein</v>
      </c>
      <c r="S398" s="296"/>
    </row>
    <row r="399" spans="1:19" ht="14.85" customHeight="1" x14ac:dyDescent="0.2">
      <c r="A399" s="263"/>
      <c r="B399" s="108"/>
      <c r="C399" s="108"/>
      <c r="D399" s="108"/>
      <c r="E399" s="108"/>
      <c r="F3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399" s="151"/>
      <c r="H399" s="151"/>
      <c r="I399" s="151"/>
      <c r="J399" s="151"/>
      <c r="K399" s="151"/>
      <c r="L399" s="151"/>
      <c r="M399" s="151"/>
      <c r="N399" s="151"/>
      <c r="O399" s="151"/>
      <c r="P399" s="151"/>
      <c r="Q399" s="151"/>
      <c r="R399" s="264" t="str">
        <f>IF(SUM(D3_Mengen[[#This Row],[Stromkreis AC km (Stromkreis)]:[Konverter DC Anzahl]])&gt;0,"ja","nein")</f>
        <v>nein</v>
      </c>
      <c r="S399" s="296"/>
    </row>
    <row r="400" spans="1:19" ht="14.85" customHeight="1" x14ac:dyDescent="0.2">
      <c r="A400" s="263"/>
      <c r="B400" s="108"/>
      <c r="C400" s="108"/>
      <c r="D400" s="108"/>
      <c r="E400" s="108"/>
      <c r="F4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0" s="151"/>
      <c r="H400" s="151"/>
      <c r="I400" s="151"/>
      <c r="J400" s="151"/>
      <c r="K400" s="151"/>
      <c r="L400" s="151"/>
      <c r="M400" s="151"/>
      <c r="N400" s="151"/>
      <c r="O400" s="151"/>
      <c r="P400" s="151"/>
      <c r="Q400" s="151"/>
      <c r="R400" s="264" t="str">
        <f>IF(SUM(D3_Mengen[[#This Row],[Stromkreis AC km (Stromkreis)]:[Konverter DC Anzahl]])&gt;0,"ja","nein")</f>
        <v>nein</v>
      </c>
      <c r="S400" s="296"/>
    </row>
    <row r="401" spans="1:19" ht="14.85" customHeight="1" x14ac:dyDescent="0.2">
      <c r="A401" s="263"/>
      <c r="B401" s="108"/>
      <c r="C401" s="108"/>
      <c r="D401" s="108"/>
      <c r="E401" s="108"/>
      <c r="F4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1" s="151"/>
      <c r="H401" s="151"/>
      <c r="I401" s="151"/>
      <c r="J401" s="151"/>
      <c r="K401" s="151"/>
      <c r="L401" s="151"/>
      <c r="M401" s="151"/>
      <c r="N401" s="151"/>
      <c r="O401" s="151"/>
      <c r="P401" s="151"/>
      <c r="Q401" s="151"/>
      <c r="R401" s="264" t="str">
        <f>IF(SUM(D3_Mengen[[#This Row],[Stromkreis AC km (Stromkreis)]:[Konverter DC Anzahl]])&gt;0,"ja","nein")</f>
        <v>nein</v>
      </c>
      <c r="S401" s="296"/>
    </row>
    <row r="402" spans="1:19" ht="14.85" customHeight="1" x14ac:dyDescent="0.2">
      <c r="A402" s="263"/>
      <c r="B402" s="108"/>
      <c r="C402" s="108"/>
      <c r="D402" s="108"/>
      <c r="E402" s="108"/>
      <c r="F4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2" s="151"/>
      <c r="H402" s="151"/>
      <c r="I402" s="151"/>
      <c r="J402" s="151"/>
      <c r="K402" s="151"/>
      <c r="L402" s="151"/>
      <c r="M402" s="151"/>
      <c r="N402" s="151"/>
      <c r="O402" s="151"/>
      <c r="P402" s="151"/>
      <c r="Q402" s="151"/>
      <c r="R402" s="264" t="str">
        <f>IF(SUM(D3_Mengen[[#This Row],[Stromkreis AC km (Stromkreis)]:[Konverter DC Anzahl]])&gt;0,"ja","nein")</f>
        <v>nein</v>
      </c>
      <c r="S402" s="296"/>
    </row>
    <row r="403" spans="1:19" ht="14.85" customHeight="1" x14ac:dyDescent="0.2">
      <c r="A403" s="263"/>
      <c r="B403" s="108"/>
      <c r="C403" s="108"/>
      <c r="D403" s="108"/>
      <c r="E403" s="108"/>
      <c r="F4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3" s="151"/>
      <c r="H403" s="151"/>
      <c r="I403" s="151"/>
      <c r="J403" s="151"/>
      <c r="K403" s="151"/>
      <c r="L403" s="151"/>
      <c r="M403" s="151"/>
      <c r="N403" s="151"/>
      <c r="O403" s="151"/>
      <c r="P403" s="151"/>
      <c r="Q403" s="151"/>
      <c r="R403" s="264" t="str">
        <f>IF(SUM(D3_Mengen[[#This Row],[Stromkreis AC km (Stromkreis)]:[Konverter DC Anzahl]])&gt;0,"ja","nein")</f>
        <v>nein</v>
      </c>
      <c r="S403" s="296"/>
    </row>
    <row r="404" spans="1:19" ht="14.85" customHeight="1" x14ac:dyDescent="0.2">
      <c r="A404" s="263"/>
      <c r="B404" s="108"/>
      <c r="C404" s="108"/>
      <c r="D404" s="108"/>
      <c r="E404" s="108"/>
      <c r="F4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4" s="151"/>
      <c r="H404" s="151"/>
      <c r="I404" s="151"/>
      <c r="J404" s="151"/>
      <c r="K404" s="151"/>
      <c r="L404" s="151"/>
      <c r="M404" s="151"/>
      <c r="N404" s="151"/>
      <c r="O404" s="151"/>
      <c r="P404" s="151"/>
      <c r="Q404" s="151"/>
      <c r="R404" s="264" t="str">
        <f>IF(SUM(D3_Mengen[[#This Row],[Stromkreis AC km (Stromkreis)]:[Konverter DC Anzahl]])&gt;0,"ja","nein")</f>
        <v>nein</v>
      </c>
      <c r="S404" s="296"/>
    </row>
    <row r="405" spans="1:19" ht="14.85" customHeight="1" x14ac:dyDescent="0.2">
      <c r="A405" s="263"/>
      <c r="B405" s="108"/>
      <c r="C405" s="108"/>
      <c r="D405" s="108"/>
      <c r="E405" s="108"/>
      <c r="F4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5" s="151"/>
      <c r="H405" s="151"/>
      <c r="I405" s="151"/>
      <c r="J405" s="151"/>
      <c r="K405" s="151"/>
      <c r="L405" s="151"/>
      <c r="M405" s="151"/>
      <c r="N405" s="151"/>
      <c r="O405" s="151"/>
      <c r="P405" s="151"/>
      <c r="Q405" s="151"/>
      <c r="R405" s="264" t="str">
        <f>IF(SUM(D3_Mengen[[#This Row],[Stromkreis AC km (Stromkreis)]:[Konverter DC Anzahl]])&gt;0,"ja","nein")</f>
        <v>nein</v>
      </c>
      <c r="S405" s="296"/>
    </row>
    <row r="406" spans="1:19" ht="14.85" customHeight="1" x14ac:dyDescent="0.2">
      <c r="A406" s="263"/>
      <c r="B406" s="108"/>
      <c r="C406" s="108"/>
      <c r="D406" s="108"/>
      <c r="E406" s="108"/>
      <c r="F4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6" s="151"/>
      <c r="H406" s="151"/>
      <c r="I406" s="151"/>
      <c r="J406" s="151"/>
      <c r="K406" s="151"/>
      <c r="L406" s="151"/>
      <c r="M406" s="151"/>
      <c r="N406" s="151"/>
      <c r="O406" s="151"/>
      <c r="P406" s="151"/>
      <c r="Q406" s="151"/>
      <c r="R406" s="264" t="str">
        <f>IF(SUM(D3_Mengen[[#This Row],[Stromkreis AC km (Stromkreis)]:[Konverter DC Anzahl]])&gt;0,"ja","nein")</f>
        <v>nein</v>
      </c>
      <c r="S406" s="296"/>
    </row>
    <row r="407" spans="1:19" ht="14.85" customHeight="1" x14ac:dyDescent="0.2">
      <c r="A407" s="263"/>
      <c r="B407" s="108"/>
      <c r="C407" s="108"/>
      <c r="D407" s="108"/>
      <c r="E407" s="108"/>
      <c r="F4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7" s="151"/>
      <c r="H407" s="151"/>
      <c r="I407" s="151"/>
      <c r="J407" s="151"/>
      <c r="K407" s="151"/>
      <c r="L407" s="151"/>
      <c r="M407" s="151"/>
      <c r="N407" s="151"/>
      <c r="O407" s="151"/>
      <c r="P407" s="151"/>
      <c r="Q407" s="151"/>
      <c r="R407" s="264" t="str">
        <f>IF(SUM(D3_Mengen[[#This Row],[Stromkreis AC km (Stromkreis)]:[Konverter DC Anzahl]])&gt;0,"ja","nein")</f>
        <v>nein</v>
      </c>
      <c r="S407" s="296"/>
    </row>
    <row r="408" spans="1:19" ht="14.85" customHeight="1" x14ac:dyDescent="0.2">
      <c r="A408" s="263"/>
      <c r="B408" s="108"/>
      <c r="C408" s="108"/>
      <c r="D408" s="108"/>
      <c r="E408" s="108"/>
      <c r="F4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8" s="151"/>
      <c r="H408" s="151"/>
      <c r="I408" s="151"/>
      <c r="J408" s="151"/>
      <c r="K408" s="151"/>
      <c r="L408" s="151"/>
      <c r="M408" s="151"/>
      <c r="N408" s="151"/>
      <c r="O408" s="151"/>
      <c r="P408" s="151"/>
      <c r="Q408" s="151"/>
      <c r="R408" s="264" t="str">
        <f>IF(SUM(D3_Mengen[[#This Row],[Stromkreis AC km (Stromkreis)]:[Konverter DC Anzahl]])&gt;0,"ja","nein")</f>
        <v>nein</v>
      </c>
      <c r="S408" s="296"/>
    </row>
    <row r="409" spans="1:19" ht="14.85" customHeight="1" x14ac:dyDescent="0.2">
      <c r="A409" s="263"/>
      <c r="B409" s="108"/>
      <c r="C409" s="108"/>
      <c r="D409" s="108"/>
      <c r="E409" s="108"/>
      <c r="F4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09" s="151"/>
      <c r="H409" s="151"/>
      <c r="I409" s="151"/>
      <c r="J409" s="151"/>
      <c r="K409" s="151"/>
      <c r="L409" s="151"/>
      <c r="M409" s="151"/>
      <c r="N409" s="151"/>
      <c r="O409" s="151"/>
      <c r="P409" s="151"/>
      <c r="Q409" s="151"/>
      <c r="R409" s="264" t="str">
        <f>IF(SUM(D3_Mengen[[#This Row],[Stromkreis AC km (Stromkreis)]:[Konverter DC Anzahl]])&gt;0,"ja","nein")</f>
        <v>nein</v>
      </c>
      <c r="S409" s="296"/>
    </row>
    <row r="410" spans="1:19" ht="14.85" customHeight="1" x14ac:dyDescent="0.2">
      <c r="A410" s="263"/>
      <c r="B410" s="108"/>
      <c r="C410" s="108"/>
      <c r="D410" s="108"/>
      <c r="E410" s="108"/>
      <c r="F4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0" s="151"/>
      <c r="H410" s="151"/>
      <c r="I410" s="151"/>
      <c r="J410" s="151"/>
      <c r="K410" s="151"/>
      <c r="L410" s="151"/>
      <c r="M410" s="151"/>
      <c r="N410" s="151"/>
      <c r="O410" s="151"/>
      <c r="P410" s="151"/>
      <c r="Q410" s="151"/>
      <c r="R410" s="264" t="str">
        <f>IF(SUM(D3_Mengen[[#This Row],[Stromkreis AC km (Stromkreis)]:[Konverter DC Anzahl]])&gt;0,"ja","nein")</f>
        <v>nein</v>
      </c>
      <c r="S410" s="296"/>
    </row>
    <row r="411" spans="1:19" ht="14.85" customHeight="1" x14ac:dyDescent="0.2">
      <c r="A411" s="263"/>
      <c r="B411" s="108"/>
      <c r="C411" s="108"/>
      <c r="D411" s="108"/>
      <c r="E411" s="108"/>
      <c r="F4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1" s="151"/>
      <c r="H411" s="151"/>
      <c r="I411" s="151"/>
      <c r="J411" s="151"/>
      <c r="K411" s="151"/>
      <c r="L411" s="151"/>
      <c r="M411" s="151"/>
      <c r="N411" s="151"/>
      <c r="O411" s="151"/>
      <c r="P411" s="151"/>
      <c r="Q411" s="151"/>
      <c r="R411" s="264" t="str">
        <f>IF(SUM(D3_Mengen[[#This Row],[Stromkreis AC km (Stromkreis)]:[Konverter DC Anzahl]])&gt;0,"ja","nein")</f>
        <v>nein</v>
      </c>
      <c r="S411" s="296"/>
    </row>
    <row r="412" spans="1:19" ht="14.85" customHeight="1" x14ac:dyDescent="0.2">
      <c r="A412" s="263"/>
      <c r="B412" s="108"/>
      <c r="C412" s="108"/>
      <c r="D412" s="108"/>
      <c r="E412" s="108"/>
      <c r="F4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2" s="151"/>
      <c r="H412" s="151"/>
      <c r="I412" s="151"/>
      <c r="J412" s="151"/>
      <c r="K412" s="151"/>
      <c r="L412" s="151"/>
      <c r="M412" s="151"/>
      <c r="N412" s="151"/>
      <c r="O412" s="151"/>
      <c r="P412" s="151"/>
      <c r="Q412" s="151"/>
      <c r="R412" s="264" t="str">
        <f>IF(SUM(D3_Mengen[[#This Row],[Stromkreis AC km (Stromkreis)]:[Konverter DC Anzahl]])&gt;0,"ja","nein")</f>
        <v>nein</v>
      </c>
      <c r="S412" s="296"/>
    </row>
    <row r="413" spans="1:19" ht="14.85" customHeight="1" x14ac:dyDescent="0.2">
      <c r="A413" s="263"/>
      <c r="B413" s="108"/>
      <c r="C413" s="108"/>
      <c r="D413" s="108"/>
      <c r="E413" s="108"/>
      <c r="F4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3" s="151"/>
      <c r="H413" s="151"/>
      <c r="I413" s="151"/>
      <c r="J413" s="151"/>
      <c r="K413" s="151"/>
      <c r="L413" s="151"/>
      <c r="M413" s="151"/>
      <c r="N413" s="151"/>
      <c r="O413" s="151"/>
      <c r="P413" s="151"/>
      <c r="Q413" s="151"/>
      <c r="R413" s="264" t="str">
        <f>IF(SUM(D3_Mengen[[#This Row],[Stromkreis AC km (Stromkreis)]:[Konverter DC Anzahl]])&gt;0,"ja","nein")</f>
        <v>nein</v>
      </c>
      <c r="S413" s="296"/>
    </row>
    <row r="414" spans="1:19" ht="14.85" customHeight="1" x14ac:dyDescent="0.2">
      <c r="A414" s="263"/>
      <c r="B414" s="108"/>
      <c r="C414" s="108"/>
      <c r="D414" s="108"/>
      <c r="E414" s="108"/>
      <c r="F4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4" s="151"/>
      <c r="H414" s="151"/>
      <c r="I414" s="151"/>
      <c r="J414" s="151"/>
      <c r="K414" s="151"/>
      <c r="L414" s="151"/>
      <c r="M414" s="151"/>
      <c r="N414" s="151"/>
      <c r="O414" s="151"/>
      <c r="P414" s="151"/>
      <c r="Q414" s="151"/>
      <c r="R414" s="264" t="str">
        <f>IF(SUM(D3_Mengen[[#This Row],[Stromkreis AC km (Stromkreis)]:[Konverter DC Anzahl]])&gt;0,"ja","nein")</f>
        <v>nein</v>
      </c>
      <c r="S414" s="296"/>
    </row>
    <row r="415" spans="1:19" ht="14.85" customHeight="1" x14ac:dyDescent="0.2">
      <c r="A415" s="263"/>
      <c r="B415" s="108"/>
      <c r="C415" s="108"/>
      <c r="D415" s="108"/>
      <c r="E415" s="108"/>
      <c r="F4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5" s="151"/>
      <c r="H415" s="151"/>
      <c r="I415" s="151"/>
      <c r="J415" s="151"/>
      <c r="K415" s="151"/>
      <c r="L415" s="151"/>
      <c r="M415" s="151"/>
      <c r="N415" s="151"/>
      <c r="O415" s="151"/>
      <c r="P415" s="151"/>
      <c r="Q415" s="151"/>
      <c r="R415" s="264" t="str">
        <f>IF(SUM(D3_Mengen[[#This Row],[Stromkreis AC km (Stromkreis)]:[Konverter DC Anzahl]])&gt;0,"ja","nein")</f>
        <v>nein</v>
      </c>
      <c r="S415" s="296"/>
    </row>
    <row r="416" spans="1:19" ht="14.85" customHeight="1" x14ac:dyDescent="0.2">
      <c r="A416" s="263"/>
      <c r="B416" s="108"/>
      <c r="C416" s="108"/>
      <c r="D416" s="108"/>
      <c r="E416" s="108"/>
      <c r="F4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6" s="151"/>
      <c r="H416" s="151"/>
      <c r="I416" s="151"/>
      <c r="J416" s="151"/>
      <c r="K416" s="151"/>
      <c r="L416" s="151"/>
      <c r="M416" s="151"/>
      <c r="N416" s="151"/>
      <c r="O416" s="151"/>
      <c r="P416" s="151"/>
      <c r="Q416" s="151"/>
      <c r="R416" s="264" t="str">
        <f>IF(SUM(D3_Mengen[[#This Row],[Stromkreis AC km (Stromkreis)]:[Konverter DC Anzahl]])&gt;0,"ja","nein")</f>
        <v>nein</v>
      </c>
      <c r="S416" s="296"/>
    </row>
    <row r="417" spans="1:19" ht="14.85" customHeight="1" x14ac:dyDescent="0.2">
      <c r="A417" s="263"/>
      <c r="B417" s="108"/>
      <c r="C417" s="108"/>
      <c r="D417" s="108"/>
      <c r="E417" s="108"/>
      <c r="F4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7" s="151"/>
      <c r="H417" s="151"/>
      <c r="I417" s="151"/>
      <c r="J417" s="151"/>
      <c r="K417" s="151"/>
      <c r="L417" s="151"/>
      <c r="M417" s="151"/>
      <c r="N417" s="151"/>
      <c r="O417" s="151"/>
      <c r="P417" s="151"/>
      <c r="Q417" s="151"/>
      <c r="R417" s="264" t="str">
        <f>IF(SUM(D3_Mengen[[#This Row],[Stromkreis AC km (Stromkreis)]:[Konverter DC Anzahl]])&gt;0,"ja","nein")</f>
        <v>nein</v>
      </c>
      <c r="S417" s="296"/>
    </row>
    <row r="418" spans="1:19" ht="14.85" customHeight="1" x14ac:dyDescent="0.2">
      <c r="A418" s="263"/>
      <c r="B418" s="108"/>
      <c r="C418" s="108"/>
      <c r="D418" s="108"/>
      <c r="E418" s="108"/>
      <c r="F4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8" s="151"/>
      <c r="H418" s="151"/>
      <c r="I418" s="151"/>
      <c r="J418" s="151"/>
      <c r="K418" s="151"/>
      <c r="L418" s="151"/>
      <c r="M418" s="151"/>
      <c r="N418" s="151"/>
      <c r="O418" s="151"/>
      <c r="P418" s="151"/>
      <c r="Q418" s="151"/>
      <c r="R418" s="264" t="str">
        <f>IF(SUM(D3_Mengen[[#This Row],[Stromkreis AC km (Stromkreis)]:[Konverter DC Anzahl]])&gt;0,"ja","nein")</f>
        <v>nein</v>
      </c>
      <c r="S418" s="296"/>
    </row>
    <row r="419" spans="1:19" ht="14.85" customHeight="1" x14ac:dyDescent="0.2">
      <c r="A419" s="263"/>
      <c r="B419" s="108"/>
      <c r="C419" s="108"/>
      <c r="D419" s="108"/>
      <c r="E419" s="108"/>
      <c r="F4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19" s="151"/>
      <c r="H419" s="151"/>
      <c r="I419" s="151"/>
      <c r="J419" s="151"/>
      <c r="K419" s="151"/>
      <c r="L419" s="151"/>
      <c r="M419" s="151"/>
      <c r="N419" s="151"/>
      <c r="O419" s="151"/>
      <c r="P419" s="151"/>
      <c r="Q419" s="151"/>
      <c r="R419" s="264" t="str">
        <f>IF(SUM(D3_Mengen[[#This Row],[Stromkreis AC km (Stromkreis)]:[Konverter DC Anzahl]])&gt;0,"ja","nein")</f>
        <v>nein</v>
      </c>
      <c r="S419" s="296"/>
    </row>
    <row r="420" spans="1:19" ht="14.85" customHeight="1" x14ac:dyDescent="0.2">
      <c r="A420" s="263"/>
      <c r="B420" s="108"/>
      <c r="C420" s="108"/>
      <c r="D420" s="108"/>
      <c r="E420" s="108"/>
      <c r="F4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0" s="151"/>
      <c r="H420" s="151"/>
      <c r="I420" s="151"/>
      <c r="J420" s="151"/>
      <c r="K420" s="151"/>
      <c r="L420" s="151"/>
      <c r="M420" s="151"/>
      <c r="N420" s="151"/>
      <c r="O420" s="151"/>
      <c r="P420" s="151"/>
      <c r="Q420" s="151"/>
      <c r="R420" s="264" t="str">
        <f>IF(SUM(D3_Mengen[[#This Row],[Stromkreis AC km (Stromkreis)]:[Konverter DC Anzahl]])&gt;0,"ja","nein")</f>
        <v>nein</v>
      </c>
      <c r="S420" s="296"/>
    </row>
    <row r="421" spans="1:19" ht="14.85" customHeight="1" x14ac:dyDescent="0.2">
      <c r="A421" s="263"/>
      <c r="B421" s="108"/>
      <c r="C421" s="108"/>
      <c r="D421" s="108"/>
      <c r="E421" s="108"/>
      <c r="F4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1" s="151"/>
      <c r="H421" s="151"/>
      <c r="I421" s="151"/>
      <c r="J421" s="151"/>
      <c r="K421" s="151"/>
      <c r="L421" s="151"/>
      <c r="M421" s="151"/>
      <c r="N421" s="151"/>
      <c r="O421" s="151"/>
      <c r="P421" s="151"/>
      <c r="Q421" s="151"/>
      <c r="R421" s="264" t="str">
        <f>IF(SUM(D3_Mengen[[#This Row],[Stromkreis AC km (Stromkreis)]:[Konverter DC Anzahl]])&gt;0,"ja","nein")</f>
        <v>nein</v>
      </c>
      <c r="S421" s="296"/>
    </row>
    <row r="422" spans="1:19" ht="14.85" customHeight="1" x14ac:dyDescent="0.2">
      <c r="A422" s="263"/>
      <c r="B422" s="108"/>
      <c r="C422" s="108"/>
      <c r="D422" s="108"/>
      <c r="E422" s="108"/>
      <c r="F4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2" s="151"/>
      <c r="H422" s="151"/>
      <c r="I422" s="151"/>
      <c r="J422" s="151"/>
      <c r="K422" s="151"/>
      <c r="L422" s="151"/>
      <c r="M422" s="151"/>
      <c r="N422" s="151"/>
      <c r="O422" s="151"/>
      <c r="P422" s="151"/>
      <c r="Q422" s="151"/>
      <c r="R422" s="264" t="str">
        <f>IF(SUM(D3_Mengen[[#This Row],[Stromkreis AC km (Stromkreis)]:[Konverter DC Anzahl]])&gt;0,"ja","nein")</f>
        <v>nein</v>
      </c>
      <c r="S422" s="296"/>
    </row>
    <row r="423" spans="1:19" ht="14.85" customHeight="1" x14ac:dyDescent="0.2">
      <c r="A423" s="263"/>
      <c r="B423" s="108"/>
      <c r="C423" s="108"/>
      <c r="D423" s="108"/>
      <c r="E423" s="108"/>
      <c r="F4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3" s="151"/>
      <c r="H423" s="151"/>
      <c r="I423" s="151"/>
      <c r="J423" s="151"/>
      <c r="K423" s="151"/>
      <c r="L423" s="151"/>
      <c r="M423" s="151"/>
      <c r="N423" s="151"/>
      <c r="O423" s="151"/>
      <c r="P423" s="151"/>
      <c r="Q423" s="151"/>
      <c r="R423" s="264" t="str">
        <f>IF(SUM(D3_Mengen[[#This Row],[Stromkreis AC km (Stromkreis)]:[Konverter DC Anzahl]])&gt;0,"ja","nein")</f>
        <v>nein</v>
      </c>
      <c r="S423" s="296"/>
    </row>
    <row r="424" spans="1:19" ht="14.85" customHeight="1" x14ac:dyDescent="0.2">
      <c r="A424" s="263"/>
      <c r="B424" s="108"/>
      <c r="C424" s="108"/>
      <c r="D424" s="108"/>
      <c r="E424" s="108"/>
      <c r="F4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4" s="151"/>
      <c r="H424" s="151"/>
      <c r="I424" s="151"/>
      <c r="J424" s="151"/>
      <c r="K424" s="151"/>
      <c r="L424" s="151"/>
      <c r="M424" s="151"/>
      <c r="N424" s="151"/>
      <c r="O424" s="151"/>
      <c r="P424" s="151"/>
      <c r="Q424" s="151"/>
      <c r="R424" s="264" t="str">
        <f>IF(SUM(D3_Mengen[[#This Row],[Stromkreis AC km (Stromkreis)]:[Konverter DC Anzahl]])&gt;0,"ja","nein")</f>
        <v>nein</v>
      </c>
      <c r="S424" s="296"/>
    </row>
    <row r="425" spans="1:19" ht="14.85" customHeight="1" x14ac:dyDescent="0.2">
      <c r="A425" s="263"/>
      <c r="B425" s="108"/>
      <c r="C425" s="108"/>
      <c r="D425" s="108"/>
      <c r="E425" s="108"/>
      <c r="F4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5" s="151"/>
      <c r="H425" s="151"/>
      <c r="I425" s="151"/>
      <c r="J425" s="151"/>
      <c r="K425" s="151"/>
      <c r="L425" s="151"/>
      <c r="M425" s="151"/>
      <c r="N425" s="151"/>
      <c r="O425" s="151"/>
      <c r="P425" s="151"/>
      <c r="Q425" s="151"/>
      <c r="R425" s="264" t="str">
        <f>IF(SUM(D3_Mengen[[#This Row],[Stromkreis AC km (Stromkreis)]:[Konverter DC Anzahl]])&gt;0,"ja","nein")</f>
        <v>nein</v>
      </c>
      <c r="S425" s="296"/>
    </row>
    <row r="426" spans="1:19" ht="14.85" customHeight="1" x14ac:dyDescent="0.2">
      <c r="A426" s="263"/>
      <c r="B426" s="108"/>
      <c r="C426" s="108"/>
      <c r="D426" s="108"/>
      <c r="E426" s="108"/>
      <c r="F4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6" s="151"/>
      <c r="H426" s="151"/>
      <c r="I426" s="151"/>
      <c r="J426" s="151"/>
      <c r="K426" s="151"/>
      <c r="L426" s="151"/>
      <c r="M426" s="151"/>
      <c r="N426" s="151"/>
      <c r="O426" s="151"/>
      <c r="P426" s="151"/>
      <c r="Q426" s="151"/>
      <c r="R426" s="264" t="str">
        <f>IF(SUM(D3_Mengen[[#This Row],[Stromkreis AC km (Stromkreis)]:[Konverter DC Anzahl]])&gt;0,"ja","nein")</f>
        <v>nein</v>
      </c>
      <c r="S426" s="296"/>
    </row>
    <row r="427" spans="1:19" ht="14.85" customHeight="1" x14ac:dyDescent="0.2">
      <c r="A427" s="263"/>
      <c r="B427" s="108"/>
      <c r="C427" s="108"/>
      <c r="D427" s="108"/>
      <c r="E427" s="108"/>
      <c r="F4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7" s="151"/>
      <c r="H427" s="151"/>
      <c r="I427" s="151"/>
      <c r="J427" s="151"/>
      <c r="K427" s="151"/>
      <c r="L427" s="151"/>
      <c r="M427" s="151"/>
      <c r="N427" s="151"/>
      <c r="O427" s="151"/>
      <c r="P427" s="151"/>
      <c r="Q427" s="151"/>
      <c r="R427" s="264" t="str">
        <f>IF(SUM(D3_Mengen[[#This Row],[Stromkreis AC km (Stromkreis)]:[Konverter DC Anzahl]])&gt;0,"ja","nein")</f>
        <v>nein</v>
      </c>
      <c r="S427" s="296"/>
    </row>
    <row r="428" spans="1:19" ht="14.85" customHeight="1" x14ac:dyDescent="0.2">
      <c r="A428" s="263"/>
      <c r="B428" s="108"/>
      <c r="C428" s="108"/>
      <c r="D428" s="108"/>
      <c r="E428" s="108"/>
      <c r="F4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8" s="151"/>
      <c r="H428" s="151"/>
      <c r="I428" s="151"/>
      <c r="J428" s="151"/>
      <c r="K428" s="151"/>
      <c r="L428" s="151"/>
      <c r="M428" s="151"/>
      <c r="N428" s="151"/>
      <c r="O428" s="151"/>
      <c r="P428" s="151"/>
      <c r="Q428" s="151"/>
      <c r="R428" s="264" t="str">
        <f>IF(SUM(D3_Mengen[[#This Row],[Stromkreis AC km (Stromkreis)]:[Konverter DC Anzahl]])&gt;0,"ja","nein")</f>
        <v>nein</v>
      </c>
      <c r="S428" s="296"/>
    </row>
    <row r="429" spans="1:19" ht="14.85" customHeight="1" x14ac:dyDescent="0.2">
      <c r="A429" s="263"/>
      <c r="B429" s="108"/>
      <c r="C429" s="108"/>
      <c r="D429" s="108"/>
      <c r="E429" s="108"/>
      <c r="F4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29" s="151"/>
      <c r="H429" s="151"/>
      <c r="I429" s="151"/>
      <c r="J429" s="151"/>
      <c r="K429" s="151"/>
      <c r="L429" s="151"/>
      <c r="M429" s="151"/>
      <c r="N429" s="151"/>
      <c r="O429" s="151"/>
      <c r="P429" s="151"/>
      <c r="Q429" s="151"/>
      <c r="R429" s="264" t="str">
        <f>IF(SUM(D3_Mengen[[#This Row],[Stromkreis AC km (Stromkreis)]:[Konverter DC Anzahl]])&gt;0,"ja","nein")</f>
        <v>nein</v>
      </c>
      <c r="S429" s="296"/>
    </row>
    <row r="430" spans="1:19" ht="14.85" customHeight="1" x14ac:dyDescent="0.2">
      <c r="A430" s="263"/>
      <c r="B430" s="108"/>
      <c r="C430" s="108"/>
      <c r="D430" s="108"/>
      <c r="E430" s="108"/>
      <c r="F4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0" s="151"/>
      <c r="H430" s="151"/>
      <c r="I430" s="151"/>
      <c r="J430" s="151"/>
      <c r="K430" s="151"/>
      <c r="L430" s="151"/>
      <c r="M430" s="151"/>
      <c r="N430" s="151"/>
      <c r="O430" s="151"/>
      <c r="P430" s="151"/>
      <c r="Q430" s="151"/>
      <c r="R430" s="264" t="str">
        <f>IF(SUM(D3_Mengen[[#This Row],[Stromkreis AC km (Stromkreis)]:[Konverter DC Anzahl]])&gt;0,"ja","nein")</f>
        <v>nein</v>
      </c>
      <c r="S430" s="296"/>
    </row>
    <row r="431" spans="1:19" ht="14.85" customHeight="1" x14ac:dyDescent="0.2">
      <c r="A431" s="263"/>
      <c r="B431" s="108"/>
      <c r="C431" s="108"/>
      <c r="D431" s="108"/>
      <c r="E431" s="108"/>
      <c r="F4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1" s="151"/>
      <c r="H431" s="151"/>
      <c r="I431" s="151"/>
      <c r="J431" s="151"/>
      <c r="K431" s="151"/>
      <c r="L431" s="151"/>
      <c r="M431" s="151"/>
      <c r="N431" s="151"/>
      <c r="O431" s="151"/>
      <c r="P431" s="151"/>
      <c r="Q431" s="151"/>
      <c r="R431" s="264" t="str">
        <f>IF(SUM(D3_Mengen[[#This Row],[Stromkreis AC km (Stromkreis)]:[Konverter DC Anzahl]])&gt;0,"ja","nein")</f>
        <v>nein</v>
      </c>
      <c r="S431" s="296"/>
    </row>
    <row r="432" spans="1:19" ht="14.85" customHeight="1" x14ac:dyDescent="0.2">
      <c r="A432" s="263"/>
      <c r="B432" s="108"/>
      <c r="C432" s="108"/>
      <c r="D432" s="108"/>
      <c r="E432" s="108"/>
      <c r="F4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2" s="151"/>
      <c r="H432" s="151"/>
      <c r="I432" s="151"/>
      <c r="J432" s="151"/>
      <c r="K432" s="151"/>
      <c r="L432" s="151"/>
      <c r="M432" s="151"/>
      <c r="N432" s="151"/>
      <c r="O432" s="151"/>
      <c r="P432" s="151"/>
      <c r="Q432" s="151"/>
      <c r="R432" s="264" t="str">
        <f>IF(SUM(D3_Mengen[[#This Row],[Stromkreis AC km (Stromkreis)]:[Konverter DC Anzahl]])&gt;0,"ja","nein")</f>
        <v>nein</v>
      </c>
      <c r="S432" s="296"/>
    </row>
    <row r="433" spans="1:19" ht="14.85" customHeight="1" x14ac:dyDescent="0.2">
      <c r="A433" s="263"/>
      <c r="B433" s="108"/>
      <c r="C433" s="108"/>
      <c r="D433" s="108"/>
      <c r="E433" s="108"/>
      <c r="F4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3" s="151"/>
      <c r="H433" s="151"/>
      <c r="I433" s="151"/>
      <c r="J433" s="151"/>
      <c r="K433" s="151"/>
      <c r="L433" s="151"/>
      <c r="M433" s="151"/>
      <c r="N433" s="151"/>
      <c r="O433" s="151"/>
      <c r="P433" s="151"/>
      <c r="Q433" s="151"/>
      <c r="R433" s="264" t="str">
        <f>IF(SUM(D3_Mengen[[#This Row],[Stromkreis AC km (Stromkreis)]:[Konverter DC Anzahl]])&gt;0,"ja","nein")</f>
        <v>nein</v>
      </c>
      <c r="S433" s="296"/>
    </row>
    <row r="434" spans="1:19" ht="14.85" customHeight="1" x14ac:dyDescent="0.2">
      <c r="A434" s="263"/>
      <c r="B434" s="108"/>
      <c r="C434" s="108"/>
      <c r="D434" s="108"/>
      <c r="E434" s="108"/>
      <c r="F4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4" s="151"/>
      <c r="H434" s="151"/>
      <c r="I434" s="151"/>
      <c r="J434" s="151"/>
      <c r="K434" s="151"/>
      <c r="L434" s="151"/>
      <c r="M434" s="151"/>
      <c r="N434" s="151"/>
      <c r="O434" s="151"/>
      <c r="P434" s="151"/>
      <c r="Q434" s="151"/>
      <c r="R434" s="264" t="str">
        <f>IF(SUM(D3_Mengen[[#This Row],[Stromkreis AC km (Stromkreis)]:[Konverter DC Anzahl]])&gt;0,"ja","nein")</f>
        <v>nein</v>
      </c>
      <c r="S434" s="296"/>
    </row>
    <row r="435" spans="1:19" ht="14.85" customHeight="1" x14ac:dyDescent="0.2">
      <c r="A435" s="263"/>
      <c r="B435" s="108"/>
      <c r="C435" s="108"/>
      <c r="D435" s="108"/>
      <c r="E435" s="108"/>
      <c r="F4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5" s="151"/>
      <c r="H435" s="151"/>
      <c r="I435" s="151"/>
      <c r="J435" s="151"/>
      <c r="K435" s="151"/>
      <c r="L435" s="151"/>
      <c r="M435" s="151"/>
      <c r="N435" s="151"/>
      <c r="O435" s="151"/>
      <c r="P435" s="151"/>
      <c r="Q435" s="151"/>
      <c r="R435" s="264" t="str">
        <f>IF(SUM(D3_Mengen[[#This Row],[Stromkreis AC km (Stromkreis)]:[Konverter DC Anzahl]])&gt;0,"ja","nein")</f>
        <v>nein</v>
      </c>
      <c r="S435" s="296"/>
    </row>
    <row r="436" spans="1:19" ht="14.85" customHeight="1" x14ac:dyDescent="0.2">
      <c r="A436" s="263"/>
      <c r="B436" s="108"/>
      <c r="C436" s="108"/>
      <c r="D436" s="108"/>
      <c r="E436" s="108"/>
      <c r="F4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6" s="151"/>
      <c r="H436" s="151"/>
      <c r="I436" s="151"/>
      <c r="J436" s="151"/>
      <c r="K436" s="151"/>
      <c r="L436" s="151"/>
      <c r="M436" s="151"/>
      <c r="N436" s="151"/>
      <c r="O436" s="151"/>
      <c r="P436" s="151"/>
      <c r="Q436" s="151"/>
      <c r="R436" s="264" t="str">
        <f>IF(SUM(D3_Mengen[[#This Row],[Stromkreis AC km (Stromkreis)]:[Konverter DC Anzahl]])&gt;0,"ja","nein")</f>
        <v>nein</v>
      </c>
      <c r="S436" s="296"/>
    </row>
    <row r="437" spans="1:19" ht="14.85" customHeight="1" x14ac:dyDescent="0.2">
      <c r="A437" s="263"/>
      <c r="B437" s="108"/>
      <c r="C437" s="108"/>
      <c r="D437" s="108"/>
      <c r="E437" s="108"/>
      <c r="F4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7" s="151"/>
      <c r="H437" s="151"/>
      <c r="I437" s="151"/>
      <c r="J437" s="151"/>
      <c r="K437" s="151"/>
      <c r="L437" s="151"/>
      <c r="M437" s="151"/>
      <c r="N437" s="151"/>
      <c r="O437" s="151"/>
      <c r="P437" s="151"/>
      <c r="Q437" s="151"/>
      <c r="R437" s="264" t="str">
        <f>IF(SUM(D3_Mengen[[#This Row],[Stromkreis AC km (Stromkreis)]:[Konverter DC Anzahl]])&gt;0,"ja","nein")</f>
        <v>nein</v>
      </c>
      <c r="S437" s="296"/>
    </row>
    <row r="438" spans="1:19" ht="14.85" customHeight="1" x14ac:dyDescent="0.2">
      <c r="A438" s="263"/>
      <c r="B438" s="108"/>
      <c r="C438" s="108"/>
      <c r="D438" s="108"/>
      <c r="E438" s="108"/>
      <c r="F4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8" s="151"/>
      <c r="H438" s="151"/>
      <c r="I438" s="151"/>
      <c r="J438" s="151"/>
      <c r="K438" s="151"/>
      <c r="L438" s="151"/>
      <c r="M438" s="151"/>
      <c r="N438" s="151"/>
      <c r="O438" s="151"/>
      <c r="P438" s="151"/>
      <c r="Q438" s="151"/>
      <c r="R438" s="264" t="str">
        <f>IF(SUM(D3_Mengen[[#This Row],[Stromkreis AC km (Stromkreis)]:[Konverter DC Anzahl]])&gt;0,"ja","nein")</f>
        <v>nein</v>
      </c>
      <c r="S438" s="296"/>
    </row>
    <row r="439" spans="1:19" ht="14.85" customHeight="1" x14ac:dyDescent="0.2">
      <c r="A439" s="263"/>
      <c r="B439" s="108"/>
      <c r="C439" s="108"/>
      <c r="D439" s="108"/>
      <c r="E439" s="108"/>
      <c r="F4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39" s="151"/>
      <c r="H439" s="151"/>
      <c r="I439" s="151"/>
      <c r="J439" s="151"/>
      <c r="K439" s="151"/>
      <c r="L439" s="151"/>
      <c r="M439" s="151"/>
      <c r="N439" s="151"/>
      <c r="O439" s="151"/>
      <c r="P439" s="151"/>
      <c r="Q439" s="151"/>
      <c r="R439" s="264" t="str">
        <f>IF(SUM(D3_Mengen[[#This Row],[Stromkreis AC km (Stromkreis)]:[Konverter DC Anzahl]])&gt;0,"ja","nein")</f>
        <v>nein</v>
      </c>
      <c r="S439" s="296"/>
    </row>
    <row r="440" spans="1:19" ht="14.85" customHeight="1" x14ac:dyDescent="0.2">
      <c r="A440" s="263"/>
      <c r="B440" s="108"/>
      <c r="C440" s="108"/>
      <c r="D440" s="108"/>
      <c r="E440" s="108"/>
      <c r="F4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0" s="151"/>
      <c r="H440" s="151"/>
      <c r="I440" s="151"/>
      <c r="J440" s="151"/>
      <c r="K440" s="151"/>
      <c r="L440" s="151"/>
      <c r="M440" s="151"/>
      <c r="N440" s="151"/>
      <c r="O440" s="151"/>
      <c r="P440" s="151"/>
      <c r="Q440" s="151"/>
      <c r="R440" s="264" t="str">
        <f>IF(SUM(D3_Mengen[[#This Row],[Stromkreis AC km (Stromkreis)]:[Konverter DC Anzahl]])&gt;0,"ja","nein")</f>
        <v>nein</v>
      </c>
      <c r="S440" s="296"/>
    </row>
    <row r="441" spans="1:19" ht="14.85" customHeight="1" x14ac:dyDescent="0.2">
      <c r="A441" s="263"/>
      <c r="B441" s="108"/>
      <c r="C441" s="108"/>
      <c r="D441" s="108"/>
      <c r="E441" s="108"/>
      <c r="F4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1" s="151"/>
      <c r="H441" s="151"/>
      <c r="I441" s="151"/>
      <c r="J441" s="151"/>
      <c r="K441" s="151"/>
      <c r="L441" s="151"/>
      <c r="M441" s="151"/>
      <c r="N441" s="151"/>
      <c r="O441" s="151"/>
      <c r="P441" s="151"/>
      <c r="Q441" s="151"/>
      <c r="R441" s="264" t="str">
        <f>IF(SUM(D3_Mengen[[#This Row],[Stromkreis AC km (Stromkreis)]:[Konverter DC Anzahl]])&gt;0,"ja","nein")</f>
        <v>nein</v>
      </c>
      <c r="S441" s="296"/>
    </row>
    <row r="442" spans="1:19" ht="14.85" customHeight="1" x14ac:dyDescent="0.2">
      <c r="A442" s="263"/>
      <c r="B442" s="108"/>
      <c r="C442" s="108"/>
      <c r="D442" s="108"/>
      <c r="E442" s="108"/>
      <c r="F4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2" s="151"/>
      <c r="H442" s="151"/>
      <c r="I442" s="151"/>
      <c r="J442" s="151"/>
      <c r="K442" s="151"/>
      <c r="L442" s="151"/>
      <c r="M442" s="151"/>
      <c r="N442" s="151"/>
      <c r="O442" s="151"/>
      <c r="P442" s="151"/>
      <c r="Q442" s="151"/>
      <c r="R442" s="264" t="str">
        <f>IF(SUM(D3_Mengen[[#This Row],[Stromkreis AC km (Stromkreis)]:[Konverter DC Anzahl]])&gt;0,"ja","nein")</f>
        <v>nein</v>
      </c>
      <c r="S442" s="296"/>
    </row>
    <row r="443" spans="1:19" ht="14.85" customHeight="1" x14ac:dyDescent="0.2">
      <c r="A443" s="263"/>
      <c r="B443" s="108"/>
      <c r="C443" s="108"/>
      <c r="D443" s="108"/>
      <c r="E443" s="108"/>
      <c r="F4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3" s="151"/>
      <c r="H443" s="151"/>
      <c r="I443" s="151"/>
      <c r="J443" s="151"/>
      <c r="K443" s="151"/>
      <c r="L443" s="151"/>
      <c r="M443" s="151"/>
      <c r="N443" s="151"/>
      <c r="O443" s="151"/>
      <c r="P443" s="151"/>
      <c r="Q443" s="151"/>
      <c r="R443" s="264" t="str">
        <f>IF(SUM(D3_Mengen[[#This Row],[Stromkreis AC km (Stromkreis)]:[Konverter DC Anzahl]])&gt;0,"ja","nein")</f>
        <v>nein</v>
      </c>
      <c r="S443" s="296"/>
    </row>
    <row r="444" spans="1:19" ht="14.85" customHeight="1" x14ac:dyDescent="0.2">
      <c r="A444" s="263"/>
      <c r="B444" s="108"/>
      <c r="C444" s="108"/>
      <c r="D444" s="108"/>
      <c r="E444" s="108"/>
      <c r="F4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4" s="151"/>
      <c r="H444" s="151"/>
      <c r="I444" s="151"/>
      <c r="J444" s="151"/>
      <c r="K444" s="151"/>
      <c r="L444" s="151"/>
      <c r="M444" s="151"/>
      <c r="N444" s="151"/>
      <c r="O444" s="151"/>
      <c r="P444" s="151"/>
      <c r="Q444" s="151"/>
      <c r="R444" s="264" t="str">
        <f>IF(SUM(D3_Mengen[[#This Row],[Stromkreis AC km (Stromkreis)]:[Konverter DC Anzahl]])&gt;0,"ja","nein")</f>
        <v>nein</v>
      </c>
      <c r="S444" s="296"/>
    </row>
    <row r="445" spans="1:19" ht="14.85" customHeight="1" x14ac:dyDescent="0.2">
      <c r="A445" s="263"/>
      <c r="B445" s="108"/>
      <c r="C445" s="108"/>
      <c r="D445" s="108"/>
      <c r="E445" s="108"/>
      <c r="F4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5" s="151"/>
      <c r="H445" s="151"/>
      <c r="I445" s="151"/>
      <c r="J445" s="151"/>
      <c r="K445" s="151"/>
      <c r="L445" s="151"/>
      <c r="M445" s="151"/>
      <c r="N445" s="151"/>
      <c r="O445" s="151"/>
      <c r="P445" s="151"/>
      <c r="Q445" s="151"/>
      <c r="R445" s="264" t="str">
        <f>IF(SUM(D3_Mengen[[#This Row],[Stromkreis AC km (Stromkreis)]:[Konverter DC Anzahl]])&gt;0,"ja","nein")</f>
        <v>nein</v>
      </c>
      <c r="S445" s="296"/>
    </row>
    <row r="446" spans="1:19" ht="14.85" customHeight="1" x14ac:dyDescent="0.2">
      <c r="A446" s="263"/>
      <c r="B446" s="108"/>
      <c r="C446" s="108"/>
      <c r="D446" s="108"/>
      <c r="E446" s="108"/>
      <c r="F4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6" s="151"/>
      <c r="H446" s="151"/>
      <c r="I446" s="151"/>
      <c r="J446" s="151"/>
      <c r="K446" s="151"/>
      <c r="L446" s="151"/>
      <c r="M446" s="151"/>
      <c r="N446" s="151"/>
      <c r="O446" s="151"/>
      <c r="P446" s="151"/>
      <c r="Q446" s="151"/>
      <c r="R446" s="264" t="str">
        <f>IF(SUM(D3_Mengen[[#This Row],[Stromkreis AC km (Stromkreis)]:[Konverter DC Anzahl]])&gt;0,"ja","nein")</f>
        <v>nein</v>
      </c>
      <c r="S446" s="296"/>
    </row>
    <row r="447" spans="1:19" ht="14.85" customHeight="1" x14ac:dyDescent="0.2">
      <c r="A447" s="263"/>
      <c r="B447" s="108"/>
      <c r="C447" s="108"/>
      <c r="D447" s="108"/>
      <c r="E447" s="108"/>
      <c r="F4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7" s="151"/>
      <c r="H447" s="151"/>
      <c r="I447" s="151"/>
      <c r="J447" s="151"/>
      <c r="K447" s="151"/>
      <c r="L447" s="151"/>
      <c r="M447" s="151"/>
      <c r="N447" s="151"/>
      <c r="O447" s="151"/>
      <c r="P447" s="151"/>
      <c r="Q447" s="151"/>
      <c r="R447" s="264" t="str">
        <f>IF(SUM(D3_Mengen[[#This Row],[Stromkreis AC km (Stromkreis)]:[Konverter DC Anzahl]])&gt;0,"ja","nein")</f>
        <v>nein</v>
      </c>
      <c r="S447" s="296"/>
    </row>
    <row r="448" spans="1:19" ht="14.85" customHeight="1" x14ac:dyDescent="0.2">
      <c r="A448" s="263"/>
      <c r="B448" s="108"/>
      <c r="C448" s="108"/>
      <c r="D448" s="108"/>
      <c r="E448" s="108"/>
      <c r="F4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8" s="151"/>
      <c r="H448" s="151"/>
      <c r="I448" s="151"/>
      <c r="J448" s="151"/>
      <c r="K448" s="151"/>
      <c r="L448" s="151"/>
      <c r="M448" s="151"/>
      <c r="N448" s="151"/>
      <c r="O448" s="151"/>
      <c r="P448" s="151"/>
      <c r="Q448" s="151"/>
      <c r="R448" s="264" t="str">
        <f>IF(SUM(D3_Mengen[[#This Row],[Stromkreis AC km (Stromkreis)]:[Konverter DC Anzahl]])&gt;0,"ja","nein")</f>
        <v>nein</v>
      </c>
      <c r="S448" s="296"/>
    </row>
    <row r="449" spans="1:19" ht="14.85" customHeight="1" x14ac:dyDescent="0.2">
      <c r="A449" s="263"/>
      <c r="B449" s="108"/>
      <c r="C449" s="108"/>
      <c r="D449" s="108"/>
      <c r="E449" s="108"/>
      <c r="F4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49" s="151"/>
      <c r="H449" s="151"/>
      <c r="I449" s="151"/>
      <c r="J449" s="151"/>
      <c r="K449" s="151"/>
      <c r="L449" s="151"/>
      <c r="M449" s="151"/>
      <c r="N449" s="151"/>
      <c r="O449" s="151"/>
      <c r="P449" s="151"/>
      <c r="Q449" s="151"/>
      <c r="R449" s="264" t="str">
        <f>IF(SUM(D3_Mengen[[#This Row],[Stromkreis AC km (Stromkreis)]:[Konverter DC Anzahl]])&gt;0,"ja","nein")</f>
        <v>nein</v>
      </c>
      <c r="S449" s="296"/>
    </row>
    <row r="450" spans="1:19" ht="14.85" customHeight="1" x14ac:dyDescent="0.2">
      <c r="A450" s="263"/>
      <c r="B450" s="108"/>
      <c r="C450" s="108"/>
      <c r="D450" s="108"/>
      <c r="E450" s="108"/>
      <c r="F4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0" s="151"/>
      <c r="H450" s="151"/>
      <c r="I450" s="151"/>
      <c r="J450" s="151"/>
      <c r="K450" s="151"/>
      <c r="L450" s="151"/>
      <c r="M450" s="151"/>
      <c r="N450" s="151"/>
      <c r="O450" s="151"/>
      <c r="P450" s="151"/>
      <c r="Q450" s="151"/>
      <c r="R450" s="264" t="str">
        <f>IF(SUM(D3_Mengen[[#This Row],[Stromkreis AC km (Stromkreis)]:[Konverter DC Anzahl]])&gt;0,"ja","nein")</f>
        <v>nein</v>
      </c>
      <c r="S450" s="296"/>
    </row>
    <row r="451" spans="1:19" ht="14.85" customHeight="1" x14ac:dyDescent="0.2">
      <c r="A451" s="263"/>
      <c r="B451" s="108"/>
      <c r="C451" s="108"/>
      <c r="D451" s="108"/>
      <c r="E451" s="108"/>
      <c r="F4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1" s="151"/>
      <c r="H451" s="151"/>
      <c r="I451" s="151"/>
      <c r="J451" s="151"/>
      <c r="K451" s="151"/>
      <c r="L451" s="151"/>
      <c r="M451" s="151"/>
      <c r="N451" s="151"/>
      <c r="O451" s="151"/>
      <c r="P451" s="151"/>
      <c r="Q451" s="151"/>
      <c r="R451" s="264" t="str">
        <f>IF(SUM(D3_Mengen[[#This Row],[Stromkreis AC km (Stromkreis)]:[Konverter DC Anzahl]])&gt;0,"ja","nein")</f>
        <v>nein</v>
      </c>
      <c r="S451" s="296"/>
    </row>
    <row r="452" spans="1:19" ht="14.85" customHeight="1" x14ac:dyDescent="0.2">
      <c r="A452" s="263"/>
      <c r="B452" s="108"/>
      <c r="C452" s="108"/>
      <c r="D452" s="108"/>
      <c r="E452" s="108"/>
      <c r="F4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2" s="151"/>
      <c r="H452" s="151"/>
      <c r="I452" s="151"/>
      <c r="J452" s="151"/>
      <c r="K452" s="151"/>
      <c r="L452" s="151"/>
      <c r="M452" s="151"/>
      <c r="N452" s="151"/>
      <c r="O452" s="151"/>
      <c r="P452" s="151"/>
      <c r="Q452" s="151"/>
      <c r="R452" s="264" t="str">
        <f>IF(SUM(D3_Mengen[[#This Row],[Stromkreis AC km (Stromkreis)]:[Konverter DC Anzahl]])&gt;0,"ja","nein")</f>
        <v>nein</v>
      </c>
      <c r="S452" s="296"/>
    </row>
    <row r="453" spans="1:19" ht="14.85" customHeight="1" x14ac:dyDescent="0.2">
      <c r="A453" s="263"/>
      <c r="B453" s="108"/>
      <c r="C453" s="108"/>
      <c r="D453" s="108"/>
      <c r="E453" s="108"/>
      <c r="F4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3" s="151"/>
      <c r="H453" s="151"/>
      <c r="I453" s="151"/>
      <c r="J453" s="151"/>
      <c r="K453" s="151"/>
      <c r="L453" s="151"/>
      <c r="M453" s="151"/>
      <c r="N453" s="151"/>
      <c r="O453" s="151"/>
      <c r="P453" s="151"/>
      <c r="Q453" s="151"/>
      <c r="R453" s="264" t="str">
        <f>IF(SUM(D3_Mengen[[#This Row],[Stromkreis AC km (Stromkreis)]:[Konverter DC Anzahl]])&gt;0,"ja","nein")</f>
        <v>nein</v>
      </c>
      <c r="S453" s="296"/>
    </row>
    <row r="454" spans="1:19" ht="14.85" customHeight="1" x14ac:dyDescent="0.2">
      <c r="A454" s="263"/>
      <c r="B454" s="108"/>
      <c r="C454" s="108"/>
      <c r="D454" s="108"/>
      <c r="E454" s="108"/>
      <c r="F4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4" s="151"/>
      <c r="H454" s="151"/>
      <c r="I454" s="151"/>
      <c r="J454" s="151"/>
      <c r="K454" s="151"/>
      <c r="L454" s="151"/>
      <c r="M454" s="151"/>
      <c r="N454" s="151"/>
      <c r="O454" s="151"/>
      <c r="P454" s="151"/>
      <c r="Q454" s="151"/>
      <c r="R454" s="264" t="str">
        <f>IF(SUM(D3_Mengen[[#This Row],[Stromkreis AC km (Stromkreis)]:[Konverter DC Anzahl]])&gt;0,"ja","nein")</f>
        <v>nein</v>
      </c>
      <c r="S454" s="296"/>
    </row>
    <row r="455" spans="1:19" ht="14.85" customHeight="1" x14ac:dyDescent="0.2">
      <c r="A455" s="263"/>
      <c r="B455" s="108"/>
      <c r="C455" s="108"/>
      <c r="D455" s="108"/>
      <c r="E455" s="108"/>
      <c r="F4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5" s="151"/>
      <c r="H455" s="151"/>
      <c r="I455" s="151"/>
      <c r="J455" s="151"/>
      <c r="K455" s="151"/>
      <c r="L455" s="151"/>
      <c r="M455" s="151"/>
      <c r="N455" s="151"/>
      <c r="O455" s="151"/>
      <c r="P455" s="151"/>
      <c r="Q455" s="151"/>
      <c r="R455" s="264" t="str">
        <f>IF(SUM(D3_Mengen[[#This Row],[Stromkreis AC km (Stromkreis)]:[Konverter DC Anzahl]])&gt;0,"ja","nein")</f>
        <v>nein</v>
      </c>
      <c r="S455" s="296"/>
    </row>
    <row r="456" spans="1:19" ht="14.85" customHeight="1" x14ac:dyDescent="0.2">
      <c r="A456" s="263"/>
      <c r="B456" s="108"/>
      <c r="C456" s="108"/>
      <c r="D456" s="108"/>
      <c r="E456" s="108"/>
      <c r="F4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6" s="151"/>
      <c r="H456" s="151"/>
      <c r="I456" s="151"/>
      <c r="J456" s="151"/>
      <c r="K456" s="151"/>
      <c r="L456" s="151"/>
      <c r="M456" s="151"/>
      <c r="N456" s="151"/>
      <c r="O456" s="151"/>
      <c r="P456" s="151"/>
      <c r="Q456" s="151"/>
      <c r="R456" s="264" t="str">
        <f>IF(SUM(D3_Mengen[[#This Row],[Stromkreis AC km (Stromkreis)]:[Konverter DC Anzahl]])&gt;0,"ja","nein")</f>
        <v>nein</v>
      </c>
      <c r="S456" s="296"/>
    </row>
    <row r="457" spans="1:19" ht="14.85" customHeight="1" x14ac:dyDescent="0.2">
      <c r="A457" s="263"/>
      <c r="B457" s="108"/>
      <c r="C457" s="108"/>
      <c r="D457" s="108"/>
      <c r="E457" s="108"/>
      <c r="F4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7" s="151"/>
      <c r="H457" s="151"/>
      <c r="I457" s="151"/>
      <c r="J457" s="151"/>
      <c r="K457" s="151"/>
      <c r="L457" s="151"/>
      <c r="M457" s="151"/>
      <c r="N457" s="151"/>
      <c r="O457" s="151"/>
      <c r="P457" s="151"/>
      <c r="Q457" s="151"/>
      <c r="R457" s="264" t="str">
        <f>IF(SUM(D3_Mengen[[#This Row],[Stromkreis AC km (Stromkreis)]:[Konverter DC Anzahl]])&gt;0,"ja","nein")</f>
        <v>nein</v>
      </c>
      <c r="S457" s="296"/>
    </row>
    <row r="458" spans="1:19" ht="14.85" customHeight="1" x14ac:dyDescent="0.2">
      <c r="A458" s="263"/>
      <c r="B458" s="108"/>
      <c r="C458" s="108"/>
      <c r="D458" s="108"/>
      <c r="E458" s="108"/>
      <c r="F4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8" s="151"/>
      <c r="H458" s="151"/>
      <c r="I458" s="151"/>
      <c r="J458" s="151"/>
      <c r="K458" s="151"/>
      <c r="L458" s="151"/>
      <c r="M458" s="151"/>
      <c r="N458" s="151"/>
      <c r="O458" s="151"/>
      <c r="P458" s="151"/>
      <c r="Q458" s="151"/>
      <c r="R458" s="264" t="str">
        <f>IF(SUM(D3_Mengen[[#This Row],[Stromkreis AC km (Stromkreis)]:[Konverter DC Anzahl]])&gt;0,"ja","nein")</f>
        <v>nein</v>
      </c>
      <c r="S458" s="296"/>
    </row>
    <row r="459" spans="1:19" ht="14.85" customHeight="1" x14ac:dyDescent="0.2">
      <c r="A459" s="263"/>
      <c r="B459" s="108"/>
      <c r="C459" s="108"/>
      <c r="D459" s="108"/>
      <c r="E459" s="108"/>
      <c r="F4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59" s="151"/>
      <c r="H459" s="151"/>
      <c r="I459" s="151"/>
      <c r="J459" s="151"/>
      <c r="K459" s="151"/>
      <c r="L459" s="151"/>
      <c r="M459" s="151"/>
      <c r="N459" s="151"/>
      <c r="O459" s="151"/>
      <c r="P459" s="151"/>
      <c r="Q459" s="151"/>
      <c r="R459" s="264" t="str">
        <f>IF(SUM(D3_Mengen[[#This Row],[Stromkreis AC km (Stromkreis)]:[Konverter DC Anzahl]])&gt;0,"ja","nein")</f>
        <v>nein</v>
      </c>
      <c r="S459" s="296"/>
    </row>
    <row r="460" spans="1:19" ht="14.85" customHeight="1" x14ac:dyDescent="0.2">
      <c r="A460" s="263"/>
      <c r="B460" s="108"/>
      <c r="C460" s="108"/>
      <c r="D460" s="108"/>
      <c r="E460" s="108"/>
      <c r="F4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0" s="151"/>
      <c r="H460" s="151"/>
      <c r="I460" s="151"/>
      <c r="J460" s="151"/>
      <c r="K460" s="151"/>
      <c r="L460" s="151"/>
      <c r="M460" s="151"/>
      <c r="N460" s="151"/>
      <c r="O460" s="151"/>
      <c r="P460" s="151"/>
      <c r="Q460" s="151"/>
      <c r="R460" s="264" t="str">
        <f>IF(SUM(D3_Mengen[[#This Row],[Stromkreis AC km (Stromkreis)]:[Konverter DC Anzahl]])&gt;0,"ja","nein")</f>
        <v>nein</v>
      </c>
      <c r="S460" s="296"/>
    </row>
    <row r="461" spans="1:19" ht="14.85" customHeight="1" x14ac:dyDescent="0.2">
      <c r="A461" s="263"/>
      <c r="B461" s="108"/>
      <c r="C461" s="108"/>
      <c r="D461" s="108"/>
      <c r="E461" s="108"/>
      <c r="F4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1" s="151"/>
      <c r="H461" s="151"/>
      <c r="I461" s="151"/>
      <c r="J461" s="151"/>
      <c r="K461" s="151"/>
      <c r="L461" s="151"/>
      <c r="M461" s="151"/>
      <c r="N461" s="151"/>
      <c r="O461" s="151"/>
      <c r="P461" s="151"/>
      <c r="Q461" s="151"/>
      <c r="R461" s="264" t="str">
        <f>IF(SUM(D3_Mengen[[#This Row],[Stromkreis AC km (Stromkreis)]:[Konverter DC Anzahl]])&gt;0,"ja","nein")</f>
        <v>nein</v>
      </c>
      <c r="S461" s="296"/>
    </row>
    <row r="462" spans="1:19" ht="14.85" customHeight="1" x14ac:dyDescent="0.2">
      <c r="A462" s="263"/>
      <c r="B462" s="108"/>
      <c r="C462" s="108"/>
      <c r="D462" s="108"/>
      <c r="E462" s="108"/>
      <c r="F4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2" s="151"/>
      <c r="H462" s="151"/>
      <c r="I462" s="151"/>
      <c r="J462" s="151"/>
      <c r="K462" s="151"/>
      <c r="L462" s="151"/>
      <c r="M462" s="151"/>
      <c r="N462" s="151"/>
      <c r="O462" s="151"/>
      <c r="P462" s="151"/>
      <c r="Q462" s="151"/>
      <c r="R462" s="264" t="str">
        <f>IF(SUM(D3_Mengen[[#This Row],[Stromkreis AC km (Stromkreis)]:[Konverter DC Anzahl]])&gt;0,"ja","nein")</f>
        <v>nein</v>
      </c>
      <c r="S462" s="296"/>
    </row>
    <row r="463" spans="1:19" ht="14.85" customHeight="1" x14ac:dyDescent="0.2">
      <c r="A463" s="263"/>
      <c r="B463" s="108"/>
      <c r="C463" s="108"/>
      <c r="D463" s="108"/>
      <c r="E463" s="108"/>
      <c r="F4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3" s="151"/>
      <c r="H463" s="151"/>
      <c r="I463" s="151"/>
      <c r="J463" s="151"/>
      <c r="K463" s="151"/>
      <c r="L463" s="151"/>
      <c r="M463" s="151"/>
      <c r="N463" s="151"/>
      <c r="O463" s="151"/>
      <c r="P463" s="151"/>
      <c r="Q463" s="151"/>
      <c r="R463" s="264" t="str">
        <f>IF(SUM(D3_Mengen[[#This Row],[Stromkreis AC km (Stromkreis)]:[Konverter DC Anzahl]])&gt;0,"ja","nein")</f>
        <v>nein</v>
      </c>
      <c r="S463" s="296"/>
    </row>
    <row r="464" spans="1:19" ht="14.85" customHeight="1" x14ac:dyDescent="0.2">
      <c r="A464" s="263"/>
      <c r="B464" s="108"/>
      <c r="C464" s="108"/>
      <c r="D464" s="108"/>
      <c r="E464" s="108"/>
      <c r="F4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4" s="151"/>
      <c r="H464" s="151"/>
      <c r="I464" s="151"/>
      <c r="J464" s="151"/>
      <c r="K464" s="151"/>
      <c r="L464" s="151"/>
      <c r="M464" s="151"/>
      <c r="N464" s="151"/>
      <c r="O464" s="151"/>
      <c r="P464" s="151"/>
      <c r="Q464" s="151"/>
      <c r="R464" s="264" t="str">
        <f>IF(SUM(D3_Mengen[[#This Row],[Stromkreis AC km (Stromkreis)]:[Konverter DC Anzahl]])&gt;0,"ja","nein")</f>
        <v>nein</v>
      </c>
      <c r="S464" s="296"/>
    </row>
    <row r="465" spans="1:19" ht="14.85" customHeight="1" x14ac:dyDescent="0.2">
      <c r="A465" s="263"/>
      <c r="B465" s="108"/>
      <c r="C465" s="108"/>
      <c r="D465" s="108"/>
      <c r="E465" s="108"/>
      <c r="F4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5" s="151"/>
      <c r="H465" s="151"/>
      <c r="I465" s="151"/>
      <c r="J465" s="151"/>
      <c r="K465" s="151"/>
      <c r="L465" s="151"/>
      <c r="M465" s="151"/>
      <c r="N465" s="151"/>
      <c r="O465" s="151"/>
      <c r="P465" s="151"/>
      <c r="Q465" s="151"/>
      <c r="R465" s="264" t="str">
        <f>IF(SUM(D3_Mengen[[#This Row],[Stromkreis AC km (Stromkreis)]:[Konverter DC Anzahl]])&gt;0,"ja","nein")</f>
        <v>nein</v>
      </c>
      <c r="S465" s="296"/>
    </row>
    <row r="466" spans="1:19" ht="14.85" customHeight="1" x14ac:dyDescent="0.2">
      <c r="A466" s="263"/>
      <c r="B466" s="108"/>
      <c r="C466" s="108"/>
      <c r="D466" s="108"/>
      <c r="E466" s="108"/>
      <c r="F4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6" s="151"/>
      <c r="H466" s="151"/>
      <c r="I466" s="151"/>
      <c r="J466" s="151"/>
      <c r="K466" s="151"/>
      <c r="L466" s="151"/>
      <c r="M466" s="151"/>
      <c r="N466" s="151"/>
      <c r="O466" s="151"/>
      <c r="P466" s="151"/>
      <c r="Q466" s="151"/>
      <c r="R466" s="264" t="str">
        <f>IF(SUM(D3_Mengen[[#This Row],[Stromkreis AC km (Stromkreis)]:[Konverter DC Anzahl]])&gt;0,"ja","nein")</f>
        <v>nein</v>
      </c>
      <c r="S466" s="296"/>
    </row>
    <row r="467" spans="1:19" ht="14.85" customHeight="1" x14ac:dyDescent="0.2">
      <c r="A467" s="263"/>
      <c r="B467" s="108"/>
      <c r="C467" s="108"/>
      <c r="D467" s="108"/>
      <c r="E467" s="108"/>
      <c r="F4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7" s="151"/>
      <c r="H467" s="151"/>
      <c r="I467" s="151"/>
      <c r="J467" s="151"/>
      <c r="K467" s="151"/>
      <c r="L467" s="151"/>
      <c r="M467" s="151"/>
      <c r="N467" s="151"/>
      <c r="O467" s="151"/>
      <c r="P467" s="151"/>
      <c r="Q467" s="151"/>
      <c r="R467" s="264" t="str">
        <f>IF(SUM(D3_Mengen[[#This Row],[Stromkreis AC km (Stromkreis)]:[Konverter DC Anzahl]])&gt;0,"ja","nein")</f>
        <v>nein</v>
      </c>
      <c r="S467" s="296"/>
    </row>
    <row r="468" spans="1:19" ht="14.85" customHeight="1" x14ac:dyDescent="0.2">
      <c r="A468" s="263"/>
      <c r="B468" s="108"/>
      <c r="C468" s="108"/>
      <c r="D468" s="108"/>
      <c r="E468" s="108"/>
      <c r="F4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8" s="151"/>
      <c r="H468" s="151"/>
      <c r="I468" s="151"/>
      <c r="J468" s="151"/>
      <c r="K468" s="151"/>
      <c r="L468" s="151"/>
      <c r="M468" s="151"/>
      <c r="N468" s="151"/>
      <c r="O468" s="151"/>
      <c r="P468" s="151"/>
      <c r="Q468" s="151"/>
      <c r="R468" s="264" t="str">
        <f>IF(SUM(D3_Mengen[[#This Row],[Stromkreis AC km (Stromkreis)]:[Konverter DC Anzahl]])&gt;0,"ja","nein")</f>
        <v>nein</v>
      </c>
      <c r="S468" s="296"/>
    </row>
    <row r="469" spans="1:19" ht="14.85" customHeight="1" x14ac:dyDescent="0.2">
      <c r="A469" s="263"/>
      <c r="B469" s="108"/>
      <c r="C469" s="108"/>
      <c r="D469" s="108"/>
      <c r="E469" s="108"/>
      <c r="F4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69" s="151"/>
      <c r="H469" s="151"/>
      <c r="I469" s="151"/>
      <c r="J469" s="151"/>
      <c r="K469" s="151"/>
      <c r="L469" s="151"/>
      <c r="M469" s="151"/>
      <c r="N469" s="151"/>
      <c r="O469" s="151"/>
      <c r="P469" s="151"/>
      <c r="Q469" s="151"/>
      <c r="R469" s="264" t="str">
        <f>IF(SUM(D3_Mengen[[#This Row],[Stromkreis AC km (Stromkreis)]:[Konverter DC Anzahl]])&gt;0,"ja","nein")</f>
        <v>nein</v>
      </c>
      <c r="S469" s="296"/>
    </row>
    <row r="470" spans="1:19" ht="14.85" customHeight="1" x14ac:dyDescent="0.2">
      <c r="A470" s="263"/>
      <c r="B470" s="108"/>
      <c r="C470" s="108"/>
      <c r="D470" s="108"/>
      <c r="E470" s="108"/>
      <c r="F4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0" s="151"/>
      <c r="H470" s="151"/>
      <c r="I470" s="151"/>
      <c r="J470" s="151"/>
      <c r="K470" s="151"/>
      <c r="L470" s="151"/>
      <c r="M470" s="151"/>
      <c r="N470" s="151"/>
      <c r="O470" s="151"/>
      <c r="P470" s="151"/>
      <c r="Q470" s="151"/>
      <c r="R470" s="264" t="str">
        <f>IF(SUM(D3_Mengen[[#This Row],[Stromkreis AC km (Stromkreis)]:[Konverter DC Anzahl]])&gt;0,"ja","nein")</f>
        <v>nein</v>
      </c>
      <c r="S470" s="296"/>
    </row>
    <row r="471" spans="1:19" ht="14.85" customHeight="1" x14ac:dyDescent="0.2">
      <c r="A471" s="263"/>
      <c r="B471" s="108"/>
      <c r="C471" s="108"/>
      <c r="D471" s="108"/>
      <c r="E471" s="108"/>
      <c r="F4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1" s="151"/>
      <c r="H471" s="151"/>
      <c r="I471" s="151"/>
      <c r="J471" s="151"/>
      <c r="K471" s="151"/>
      <c r="L471" s="151"/>
      <c r="M471" s="151"/>
      <c r="N471" s="151"/>
      <c r="O471" s="151"/>
      <c r="P471" s="151"/>
      <c r="Q471" s="151"/>
      <c r="R471" s="264" t="str">
        <f>IF(SUM(D3_Mengen[[#This Row],[Stromkreis AC km (Stromkreis)]:[Konverter DC Anzahl]])&gt;0,"ja","nein")</f>
        <v>nein</v>
      </c>
      <c r="S471" s="296"/>
    </row>
    <row r="472" spans="1:19" ht="14.85" customHeight="1" x14ac:dyDescent="0.2">
      <c r="A472" s="263"/>
      <c r="B472" s="108"/>
      <c r="C472" s="108"/>
      <c r="D472" s="108"/>
      <c r="E472" s="108"/>
      <c r="F4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2" s="151"/>
      <c r="H472" s="151"/>
      <c r="I472" s="151"/>
      <c r="J472" s="151"/>
      <c r="K472" s="151"/>
      <c r="L472" s="151"/>
      <c r="M472" s="151"/>
      <c r="N472" s="151"/>
      <c r="O472" s="151"/>
      <c r="P472" s="151"/>
      <c r="Q472" s="151"/>
      <c r="R472" s="264" t="str">
        <f>IF(SUM(D3_Mengen[[#This Row],[Stromkreis AC km (Stromkreis)]:[Konverter DC Anzahl]])&gt;0,"ja","nein")</f>
        <v>nein</v>
      </c>
      <c r="S472" s="296"/>
    </row>
    <row r="473" spans="1:19" ht="14.85" customHeight="1" x14ac:dyDescent="0.2">
      <c r="A473" s="263"/>
      <c r="B473" s="108"/>
      <c r="C473" s="108"/>
      <c r="D473" s="108"/>
      <c r="E473" s="108"/>
      <c r="F4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3" s="151"/>
      <c r="H473" s="151"/>
      <c r="I473" s="151"/>
      <c r="J473" s="151"/>
      <c r="K473" s="151"/>
      <c r="L473" s="151"/>
      <c r="M473" s="151"/>
      <c r="N473" s="151"/>
      <c r="O473" s="151"/>
      <c r="P473" s="151"/>
      <c r="Q473" s="151"/>
      <c r="R473" s="264" t="str">
        <f>IF(SUM(D3_Mengen[[#This Row],[Stromkreis AC km (Stromkreis)]:[Konverter DC Anzahl]])&gt;0,"ja","nein")</f>
        <v>nein</v>
      </c>
      <c r="S473" s="296"/>
    </row>
    <row r="474" spans="1:19" ht="14.85" customHeight="1" x14ac:dyDescent="0.2">
      <c r="A474" s="263"/>
      <c r="B474" s="108"/>
      <c r="C474" s="108"/>
      <c r="D474" s="108"/>
      <c r="E474" s="108"/>
      <c r="F4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4" s="151"/>
      <c r="H474" s="151"/>
      <c r="I474" s="151"/>
      <c r="J474" s="151"/>
      <c r="K474" s="151"/>
      <c r="L474" s="151"/>
      <c r="M474" s="151"/>
      <c r="N474" s="151"/>
      <c r="O474" s="151"/>
      <c r="P474" s="151"/>
      <c r="Q474" s="151"/>
      <c r="R474" s="264" t="str">
        <f>IF(SUM(D3_Mengen[[#This Row],[Stromkreis AC km (Stromkreis)]:[Konverter DC Anzahl]])&gt;0,"ja","nein")</f>
        <v>nein</v>
      </c>
      <c r="S474" s="296"/>
    </row>
    <row r="475" spans="1:19" ht="14.85" customHeight="1" x14ac:dyDescent="0.2">
      <c r="A475" s="263"/>
      <c r="B475" s="108"/>
      <c r="C475" s="108"/>
      <c r="D475" s="108"/>
      <c r="E475" s="108"/>
      <c r="F4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5" s="151"/>
      <c r="H475" s="151"/>
      <c r="I475" s="151"/>
      <c r="J475" s="151"/>
      <c r="K475" s="151"/>
      <c r="L475" s="151"/>
      <c r="M475" s="151"/>
      <c r="N475" s="151"/>
      <c r="O475" s="151"/>
      <c r="P475" s="151"/>
      <c r="Q475" s="151"/>
      <c r="R475" s="264" t="str">
        <f>IF(SUM(D3_Mengen[[#This Row],[Stromkreis AC km (Stromkreis)]:[Konverter DC Anzahl]])&gt;0,"ja","nein")</f>
        <v>nein</v>
      </c>
      <c r="S475" s="296"/>
    </row>
    <row r="476" spans="1:19" ht="14.85" customHeight="1" x14ac:dyDescent="0.2">
      <c r="A476" s="263"/>
      <c r="B476" s="108"/>
      <c r="C476" s="108"/>
      <c r="D476" s="108"/>
      <c r="E476" s="108"/>
      <c r="F4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6" s="151"/>
      <c r="H476" s="151"/>
      <c r="I476" s="151"/>
      <c r="J476" s="151"/>
      <c r="K476" s="151"/>
      <c r="L476" s="151"/>
      <c r="M476" s="151"/>
      <c r="N476" s="151"/>
      <c r="O476" s="151"/>
      <c r="P476" s="151"/>
      <c r="Q476" s="151"/>
      <c r="R476" s="264" t="str">
        <f>IF(SUM(D3_Mengen[[#This Row],[Stromkreis AC km (Stromkreis)]:[Konverter DC Anzahl]])&gt;0,"ja","nein")</f>
        <v>nein</v>
      </c>
      <c r="S476" s="296"/>
    </row>
    <row r="477" spans="1:19" ht="14.85" customHeight="1" x14ac:dyDescent="0.2">
      <c r="A477" s="263"/>
      <c r="B477" s="108"/>
      <c r="C477" s="108"/>
      <c r="D477" s="108"/>
      <c r="E477" s="108"/>
      <c r="F4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7" s="151"/>
      <c r="H477" s="151"/>
      <c r="I477" s="151"/>
      <c r="J477" s="151"/>
      <c r="K477" s="151"/>
      <c r="L477" s="151"/>
      <c r="M477" s="151"/>
      <c r="N477" s="151"/>
      <c r="O477" s="151"/>
      <c r="P477" s="151"/>
      <c r="Q477" s="151"/>
      <c r="R477" s="264" t="str">
        <f>IF(SUM(D3_Mengen[[#This Row],[Stromkreis AC km (Stromkreis)]:[Konverter DC Anzahl]])&gt;0,"ja","nein")</f>
        <v>nein</v>
      </c>
      <c r="S477" s="296"/>
    </row>
    <row r="478" spans="1:19" ht="14.85" customHeight="1" x14ac:dyDescent="0.2">
      <c r="A478" s="263"/>
      <c r="B478" s="108"/>
      <c r="C478" s="108"/>
      <c r="D478" s="108"/>
      <c r="E478" s="108"/>
      <c r="F4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8" s="151"/>
      <c r="H478" s="151"/>
      <c r="I478" s="151"/>
      <c r="J478" s="151"/>
      <c r="K478" s="151"/>
      <c r="L478" s="151"/>
      <c r="M478" s="151"/>
      <c r="N478" s="151"/>
      <c r="O478" s="151"/>
      <c r="P478" s="151"/>
      <c r="Q478" s="151"/>
      <c r="R478" s="264" t="str">
        <f>IF(SUM(D3_Mengen[[#This Row],[Stromkreis AC km (Stromkreis)]:[Konverter DC Anzahl]])&gt;0,"ja","nein")</f>
        <v>nein</v>
      </c>
      <c r="S478" s="296"/>
    </row>
    <row r="479" spans="1:19" ht="14.85" customHeight="1" x14ac:dyDescent="0.2">
      <c r="A479" s="263"/>
      <c r="B479" s="108"/>
      <c r="C479" s="108"/>
      <c r="D479" s="108"/>
      <c r="E479" s="108"/>
      <c r="F4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79" s="151"/>
      <c r="H479" s="151"/>
      <c r="I479" s="151"/>
      <c r="J479" s="151"/>
      <c r="K479" s="151"/>
      <c r="L479" s="151"/>
      <c r="M479" s="151"/>
      <c r="N479" s="151"/>
      <c r="O479" s="151"/>
      <c r="P479" s="151"/>
      <c r="Q479" s="151"/>
      <c r="R479" s="264" t="str">
        <f>IF(SUM(D3_Mengen[[#This Row],[Stromkreis AC km (Stromkreis)]:[Konverter DC Anzahl]])&gt;0,"ja","nein")</f>
        <v>nein</v>
      </c>
      <c r="S479" s="296"/>
    </row>
    <row r="480" spans="1:19" ht="14.85" customHeight="1" x14ac:dyDescent="0.2">
      <c r="A480" s="263"/>
      <c r="B480" s="108"/>
      <c r="C480" s="108"/>
      <c r="D480" s="108"/>
      <c r="E480" s="108"/>
      <c r="F4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0" s="151"/>
      <c r="H480" s="151"/>
      <c r="I480" s="151"/>
      <c r="J480" s="151"/>
      <c r="K480" s="151"/>
      <c r="L480" s="151"/>
      <c r="M480" s="151"/>
      <c r="N480" s="151"/>
      <c r="O480" s="151"/>
      <c r="P480" s="151"/>
      <c r="Q480" s="151"/>
      <c r="R480" s="264" t="str">
        <f>IF(SUM(D3_Mengen[[#This Row],[Stromkreis AC km (Stromkreis)]:[Konverter DC Anzahl]])&gt;0,"ja","nein")</f>
        <v>nein</v>
      </c>
      <c r="S480" s="296"/>
    </row>
    <row r="481" spans="1:19" ht="14.85" customHeight="1" x14ac:dyDescent="0.2">
      <c r="A481" s="263"/>
      <c r="B481" s="108"/>
      <c r="C481" s="108"/>
      <c r="D481" s="108"/>
      <c r="E481" s="108"/>
      <c r="F4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1" s="151"/>
      <c r="H481" s="151"/>
      <c r="I481" s="151"/>
      <c r="J481" s="151"/>
      <c r="K481" s="151"/>
      <c r="L481" s="151"/>
      <c r="M481" s="151"/>
      <c r="N481" s="151"/>
      <c r="O481" s="151"/>
      <c r="P481" s="151"/>
      <c r="Q481" s="151"/>
      <c r="R481" s="264" t="str">
        <f>IF(SUM(D3_Mengen[[#This Row],[Stromkreis AC km (Stromkreis)]:[Konverter DC Anzahl]])&gt;0,"ja","nein")</f>
        <v>nein</v>
      </c>
      <c r="S481" s="296"/>
    </row>
    <row r="482" spans="1:19" ht="14.85" customHeight="1" x14ac:dyDescent="0.2">
      <c r="A482" s="263"/>
      <c r="B482" s="108"/>
      <c r="C482" s="108"/>
      <c r="D482" s="108"/>
      <c r="E482" s="108"/>
      <c r="F4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2" s="151"/>
      <c r="H482" s="151"/>
      <c r="I482" s="151"/>
      <c r="J482" s="151"/>
      <c r="K482" s="151"/>
      <c r="L482" s="151"/>
      <c r="M482" s="151"/>
      <c r="N482" s="151"/>
      <c r="O482" s="151"/>
      <c r="P482" s="151"/>
      <c r="Q482" s="151"/>
      <c r="R482" s="264" t="str">
        <f>IF(SUM(D3_Mengen[[#This Row],[Stromkreis AC km (Stromkreis)]:[Konverter DC Anzahl]])&gt;0,"ja","nein")</f>
        <v>nein</v>
      </c>
      <c r="S482" s="296"/>
    </row>
    <row r="483" spans="1:19" ht="14.85" customHeight="1" x14ac:dyDescent="0.2">
      <c r="A483" s="263"/>
      <c r="B483" s="108"/>
      <c r="C483" s="108"/>
      <c r="D483" s="108"/>
      <c r="E483" s="108"/>
      <c r="F4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3" s="151"/>
      <c r="H483" s="151"/>
      <c r="I483" s="151"/>
      <c r="J483" s="151"/>
      <c r="K483" s="151"/>
      <c r="L483" s="151"/>
      <c r="M483" s="151"/>
      <c r="N483" s="151"/>
      <c r="O483" s="151"/>
      <c r="P483" s="151"/>
      <c r="Q483" s="151"/>
      <c r="R483" s="264" t="str">
        <f>IF(SUM(D3_Mengen[[#This Row],[Stromkreis AC km (Stromkreis)]:[Konverter DC Anzahl]])&gt;0,"ja","nein")</f>
        <v>nein</v>
      </c>
      <c r="S483" s="296"/>
    </row>
    <row r="484" spans="1:19" ht="14.85" customHeight="1" x14ac:dyDescent="0.2">
      <c r="A484" s="263"/>
      <c r="B484" s="108"/>
      <c r="C484" s="108"/>
      <c r="D484" s="108"/>
      <c r="E484" s="108"/>
      <c r="F4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4" s="151"/>
      <c r="H484" s="151"/>
      <c r="I484" s="151"/>
      <c r="J484" s="151"/>
      <c r="K484" s="151"/>
      <c r="L484" s="151"/>
      <c r="M484" s="151"/>
      <c r="N484" s="151"/>
      <c r="O484" s="151"/>
      <c r="P484" s="151"/>
      <c r="Q484" s="151"/>
      <c r="R484" s="264" t="str">
        <f>IF(SUM(D3_Mengen[[#This Row],[Stromkreis AC km (Stromkreis)]:[Konverter DC Anzahl]])&gt;0,"ja","nein")</f>
        <v>nein</v>
      </c>
      <c r="S484" s="296"/>
    </row>
    <row r="485" spans="1:19" ht="14.85" customHeight="1" x14ac:dyDescent="0.2">
      <c r="A485" s="263"/>
      <c r="B485" s="108"/>
      <c r="C485" s="108"/>
      <c r="D485" s="108"/>
      <c r="E485" s="108"/>
      <c r="F4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5" s="151"/>
      <c r="H485" s="151"/>
      <c r="I485" s="151"/>
      <c r="J485" s="151"/>
      <c r="K485" s="151"/>
      <c r="L485" s="151"/>
      <c r="M485" s="151"/>
      <c r="N485" s="151"/>
      <c r="O485" s="151"/>
      <c r="P485" s="151"/>
      <c r="Q485" s="151"/>
      <c r="R485" s="264" t="str">
        <f>IF(SUM(D3_Mengen[[#This Row],[Stromkreis AC km (Stromkreis)]:[Konverter DC Anzahl]])&gt;0,"ja","nein")</f>
        <v>nein</v>
      </c>
      <c r="S485" s="296"/>
    </row>
    <row r="486" spans="1:19" ht="14.85" customHeight="1" x14ac:dyDescent="0.2">
      <c r="A486" s="263"/>
      <c r="B486" s="108"/>
      <c r="C486" s="108"/>
      <c r="D486" s="108"/>
      <c r="E486" s="108"/>
      <c r="F4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6" s="151"/>
      <c r="H486" s="151"/>
      <c r="I486" s="151"/>
      <c r="J486" s="151"/>
      <c r="K486" s="151"/>
      <c r="L486" s="151"/>
      <c r="M486" s="151"/>
      <c r="N486" s="151"/>
      <c r="O486" s="151"/>
      <c r="P486" s="151"/>
      <c r="Q486" s="151"/>
      <c r="R486" s="264" t="str">
        <f>IF(SUM(D3_Mengen[[#This Row],[Stromkreis AC km (Stromkreis)]:[Konverter DC Anzahl]])&gt;0,"ja","nein")</f>
        <v>nein</v>
      </c>
      <c r="S486" s="296"/>
    </row>
    <row r="487" spans="1:19" ht="14.85" customHeight="1" x14ac:dyDescent="0.2">
      <c r="A487" s="263"/>
      <c r="B487" s="108"/>
      <c r="C487" s="108"/>
      <c r="D487" s="108"/>
      <c r="E487" s="108"/>
      <c r="F4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7" s="151"/>
      <c r="H487" s="151"/>
      <c r="I487" s="151"/>
      <c r="J487" s="151"/>
      <c r="K487" s="151"/>
      <c r="L487" s="151"/>
      <c r="M487" s="151"/>
      <c r="N487" s="151"/>
      <c r="O487" s="151"/>
      <c r="P487" s="151"/>
      <c r="Q487" s="151"/>
      <c r="R487" s="264" t="str">
        <f>IF(SUM(D3_Mengen[[#This Row],[Stromkreis AC km (Stromkreis)]:[Konverter DC Anzahl]])&gt;0,"ja","nein")</f>
        <v>nein</v>
      </c>
      <c r="S487" s="296"/>
    </row>
    <row r="488" spans="1:19" ht="14.85" customHeight="1" x14ac:dyDescent="0.2">
      <c r="A488" s="263"/>
      <c r="B488" s="108"/>
      <c r="C488" s="108"/>
      <c r="D488" s="108"/>
      <c r="E488" s="108"/>
      <c r="F4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8" s="151"/>
      <c r="H488" s="151"/>
      <c r="I488" s="151"/>
      <c r="J488" s="151"/>
      <c r="K488" s="151"/>
      <c r="L488" s="151"/>
      <c r="M488" s="151"/>
      <c r="N488" s="151"/>
      <c r="O488" s="151"/>
      <c r="P488" s="151"/>
      <c r="Q488" s="151"/>
      <c r="R488" s="264" t="str">
        <f>IF(SUM(D3_Mengen[[#This Row],[Stromkreis AC km (Stromkreis)]:[Konverter DC Anzahl]])&gt;0,"ja","nein")</f>
        <v>nein</v>
      </c>
      <c r="S488" s="296"/>
    </row>
    <row r="489" spans="1:19" ht="14.85" customHeight="1" x14ac:dyDescent="0.2">
      <c r="A489" s="263"/>
      <c r="B489" s="108"/>
      <c r="C489" s="108"/>
      <c r="D489" s="108"/>
      <c r="E489" s="108"/>
      <c r="F4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89" s="151"/>
      <c r="H489" s="151"/>
      <c r="I489" s="151"/>
      <c r="J489" s="151"/>
      <c r="K489" s="151"/>
      <c r="L489" s="151"/>
      <c r="M489" s="151"/>
      <c r="N489" s="151"/>
      <c r="O489" s="151"/>
      <c r="P489" s="151"/>
      <c r="Q489" s="151"/>
      <c r="R489" s="264" t="str">
        <f>IF(SUM(D3_Mengen[[#This Row],[Stromkreis AC km (Stromkreis)]:[Konverter DC Anzahl]])&gt;0,"ja","nein")</f>
        <v>nein</v>
      </c>
      <c r="S489" s="296"/>
    </row>
    <row r="490" spans="1:19" ht="14.85" customHeight="1" x14ac:dyDescent="0.2">
      <c r="A490" s="263"/>
      <c r="B490" s="108"/>
      <c r="C490" s="108"/>
      <c r="D490" s="108"/>
      <c r="E490" s="108"/>
      <c r="F4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0" s="151"/>
      <c r="H490" s="151"/>
      <c r="I490" s="151"/>
      <c r="J490" s="151"/>
      <c r="K490" s="151"/>
      <c r="L490" s="151"/>
      <c r="M490" s="151"/>
      <c r="N490" s="151"/>
      <c r="O490" s="151"/>
      <c r="P490" s="151"/>
      <c r="Q490" s="151"/>
      <c r="R490" s="264" t="str">
        <f>IF(SUM(D3_Mengen[[#This Row],[Stromkreis AC km (Stromkreis)]:[Konverter DC Anzahl]])&gt;0,"ja","nein")</f>
        <v>nein</v>
      </c>
      <c r="S490" s="296"/>
    </row>
    <row r="491" spans="1:19" ht="14.85" customHeight="1" x14ac:dyDescent="0.2">
      <c r="A491" s="263"/>
      <c r="B491" s="108"/>
      <c r="C491" s="108"/>
      <c r="D491" s="108"/>
      <c r="E491" s="108"/>
      <c r="F4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1" s="151"/>
      <c r="H491" s="151"/>
      <c r="I491" s="151"/>
      <c r="J491" s="151"/>
      <c r="K491" s="151"/>
      <c r="L491" s="151"/>
      <c r="M491" s="151"/>
      <c r="N491" s="151"/>
      <c r="O491" s="151"/>
      <c r="P491" s="151"/>
      <c r="Q491" s="151"/>
      <c r="R491" s="264" t="str">
        <f>IF(SUM(D3_Mengen[[#This Row],[Stromkreis AC km (Stromkreis)]:[Konverter DC Anzahl]])&gt;0,"ja","nein")</f>
        <v>nein</v>
      </c>
      <c r="S491" s="296"/>
    </row>
    <row r="492" spans="1:19" ht="14.85" customHeight="1" x14ac:dyDescent="0.2">
      <c r="A492" s="263"/>
      <c r="B492" s="108"/>
      <c r="C492" s="108"/>
      <c r="D492" s="108"/>
      <c r="E492" s="108"/>
      <c r="F4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2" s="151"/>
      <c r="H492" s="151"/>
      <c r="I492" s="151"/>
      <c r="J492" s="151"/>
      <c r="K492" s="151"/>
      <c r="L492" s="151"/>
      <c r="M492" s="151"/>
      <c r="N492" s="151"/>
      <c r="O492" s="151"/>
      <c r="P492" s="151"/>
      <c r="Q492" s="151"/>
      <c r="R492" s="264" t="str">
        <f>IF(SUM(D3_Mengen[[#This Row],[Stromkreis AC km (Stromkreis)]:[Konverter DC Anzahl]])&gt;0,"ja","nein")</f>
        <v>nein</v>
      </c>
      <c r="S492" s="296"/>
    </row>
    <row r="493" spans="1:19" ht="14.85" customHeight="1" x14ac:dyDescent="0.2">
      <c r="A493" s="263"/>
      <c r="B493" s="108"/>
      <c r="C493" s="108"/>
      <c r="D493" s="108"/>
      <c r="E493" s="108"/>
      <c r="F4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3" s="151"/>
      <c r="H493" s="151"/>
      <c r="I493" s="151"/>
      <c r="J493" s="151"/>
      <c r="K493" s="151"/>
      <c r="L493" s="151"/>
      <c r="M493" s="151"/>
      <c r="N493" s="151"/>
      <c r="O493" s="151"/>
      <c r="P493" s="151"/>
      <c r="Q493" s="151"/>
      <c r="R493" s="264" t="str">
        <f>IF(SUM(D3_Mengen[[#This Row],[Stromkreis AC km (Stromkreis)]:[Konverter DC Anzahl]])&gt;0,"ja","nein")</f>
        <v>nein</v>
      </c>
      <c r="S493" s="296"/>
    </row>
    <row r="494" spans="1:19" ht="14.85" customHeight="1" x14ac:dyDescent="0.2">
      <c r="A494" s="263"/>
      <c r="B494" s="108"/>
      <c r="C494" s="108"/>
      <c r="D494" s="108"/>
      <c r="E494" s="108"/>
      <c r="F4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4" s="151"/>
      <c r="H494" s="151"/>
      <c r="I494" s="151"/>
      <c r="J494" s="151"/>
      <c r="K494" s="151"/>
      <c r="L494" s="151"/>
      <c r="M494" s="151"/>
      <c r="N494" s="151"/>
      <c r="O494" s="151"/>
      <c r="P494" s="151"/>
      <c r="Q494" s="151"/>
      <c r="R494" s="264" t="str">
        <f>IF(SUM(D3_Mengen[[#This Row],[Stromkreis AC km (Stromkreis)]:[Konverter DC Anzahl]])&gt;0,"ja","nein")</f>
        <v>nein</v>
      </c>
      <c r="S494" s="296"/>
    </row>
    <row r="495" spans="1:19" ht="14.85" customHeight="1" x14ac:dyDescent="0.2">
      <c r="A495" s="263"/>
      <c r="B495" s="108"/>
      <c r="C495" s="108"/>
      <c r="D495" s="108"/>
      <c r="E495" s="108"/>
      <c r="F4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5" s="151"/>
      <c r="H495" s="151"/>
      <c r="I495" s="151"/>
      <c r="J495" s="151"/>
      <c r="K495" s="151"/>
      <c r="L495" s="151"/>
      <c r="M495" s="151"/>
      <c r="N495" s="151"/>
      <c r="O495" s="151"/>
      <c r="P495" s="151"/>
      <c r="Q495" s="151"/>
      <c r="R495" s="264" t="str">
        <f>IF(SUM(D3_Mengen[[#This Row],[Stromkreis AC km (Stromkreis)]:[Konverter DC Anzahl]])&gt;0,"ja","nein")</f>
        <v>nein</v>
      </c>
      <c r="S495" s="296"/>
    </row>
    <row r="496" spans="1:19" ht="14.85" customHeight="1" x14ac:dyDescent="0.2">
      <c r="A496" s="263"/>
      <c r="B496" s="108"/>
      <c r="C496" s="108"/>
      <c r="D496" s="108"/>
      <c r="E496" s="108"/>
      <c r="F4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6" s="151"/>
      <c r="H496" s="151"/>
      <c r="I496" s="151"/>
      <c r="J496" s="151"/>
      <c r="K496" s="151"/>
      <c r="L496" s="151"/>
      <c r="M496" s="151"/>
      <c r="N496" s="151"/>
      <c r="O496" s="151"/>
      <c r="P496" s="151"/>
      <c r="Q496" s="151"/>
      <c r="R496" s="264" t="str">
        <f>IF(SUM(D3_Mengen[[#This Row],[Stromkreis AC km (Stromkreis)]:[Konverter DC Anzahl]])&gt;0,"ja","nein")</f>
        <v>nein</v>
      </c>
      <c r="S496" s="296"/>
    </row>
    <row r="497" spans="1:19" ht="14.85" customHeight="1" x14ac:dyDescent="0.2">
      <c r="A497" s="263"/>
      <c r="B497" s="108"/>
      <c r="C497" s="108"/>
      <c r="D497" s="108"/>
      <c r="E497" s="108"/>
      <c r="F4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7" s="151"/>
      <c r="H497" s="151"/>
      <c r="I497" s="151"/>
      <c r="J497" s="151"/>
      <c r="K497" s="151"/>
      <c r="L497" s="151"/>
      <c r="M497" s="151"/>
      <c r="N497" s="151"/>
      <c r="O497" s="151"/>
      <c r="P497" s="151"/>
      <c r="Q497" s="151"/>
      <c r="R497" s="264" t="str">
        <f>IF(SUM(D3_Mengen[[#This Row],[Stromkreis AC km (Stromkreis)]:[Konverter DC Anzahl]])&gt;0,"ja","nein")</f>
        <v>nein</v>
      </c>
      <c r="S497" s="296"/>
    </row>
    <row r="498" spans="1:19" ht="14.85" customHeight="1" x14ac:dyDescent="0.2">
      <c r="A498" s="263"/>
      <c r="B498" s="108"/>
      <c r="C498" s="108"/>
      <c r="D498" s="108"/>
      <c r="E498" s="108"/>
      <c r="F4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8" s="151"/>
      <c r="H498" s="151"/>
      <c r="I498" s="151"/>
      <c r="J498" s="151"/>
      <c r="K498" s="151"/>
      <c r="L498" s="151"/>
      <c r="M498" s="151"/>
      <c r="N498" s="151"/>
      <c r="O498" s="151"/>
      <c r="P498" s="151"/>
      <c r="Q498" s="151"/>
      <c r="R498" s="264" t="str">
        <f>IF(SUM(D3_Mengen[[#This Row],[Stromkreis AC km (Stromkreis)]:[Konverter DC Anzahl]])&gt;0,"ja","nein")</f>
        <v>nein</v>
      </c>
      <c r="S498" s="296"/>
    </row>
    <row r="499" spans="1:19" ht="14.85" customHeight="1" x14ac:dyDescent="0.2">
      <c r="A499" s="263"/>
      <c r="B499" s="108"/>
      <c r="C499" s="108"/>
      <c r="D499" s="108"/>
      <c r="E499" s="108"/>
      <c r="F4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499" s="151"/>
      <c r="H499" s="151"/>
      <c r="I499" s="151"/>
      <c r="J499" s="151"/>
      <c r="K499" s="151"/>
      <c r="L499" s="151"/>
      <c r="M499" s="151"/>
      <c r="N499" s="151"/>
      <c r="O499" s="151"/>
      <c r="P499" s="151"/>
      <c r="Q499" s="151"/>
      <c r="R499" s="264" t="str">
        <f>IF(SUM(D3_Mengen[[#This Row],[Stromkreis AC km (Stromkreis)]:[Konverter DC Anzahl]])&gt;0,"ja","nein")</f>
        <v>nein</v>
      </c>
      <c r="S499" s="296"/>
    </row>
    <row r="500" spans="1:19" ht="14.85" customHeight="1" x14ac:dyDescent="0.2">
      <c r="A500" s="263"/>
      <c r="B500" s="108"/>
      <c r="C500" s="108"/>
      <c r="D500" s="108"/>
      <c r="E500" s="108"/>
      <c r="F5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0" s="151"/>
      <c r="H500" s="151"/>
      <c r="I500" s="151"/>
      <c r="J500" s="151"/>
      <c r="K500" s="151"/>
      <c r="L500" s="151"/>
      <c r="M500" s="151"/>
      <c r="N500" s="151"/>
      <c r="O500" s="151"/>
      <c r="P500" s="151"/>
      <c r="Q500" s="151"/>
      <c r="R500" s="264" t="str">
        <f>IF(SUM(D3_Mengen[[#This Row],[Stromkreis AC km (Stromkreis)]:[Konverter DC Anzahl]])&gt;0,"ja","nein")</f>
        <v>nein</v>
      </c>
      <c r="S500" s="296"/>
    </row>
    <row r="501" spans="1:19" ht="14.85" customHeight="1" x14ac:dyDescent="0.2">
      <c r="A501" s="263"/>
      <c r="B501" s="108"/>
      <c r="C501" s="108"/>
      <c r="D501" s="108"/>
      <c r="E501" s="108"/>
      <c r="F5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1" s="151"/>
      <c r="H501" s="151"/>
      <c r="I501" s="151"/>
      <c r="J501" s="151"/>
      <c r="K501" s="151"/>
      <c r="L501" s="151"/>
      <c r="M501" s="151"/>
      <c r="N501" s="151"/>
      <c r="O501" s="151"/>
      <c r="P501" s="151"/>
      <c r="Q501" s="151"/>
      <c r="R501" s="264" t="str">
        <f>IF(SUM(D3_Mengen[[#This Row],[Stromkreis AC km (Stromkreis)]:[Konverter DC Anzahl]])&gt;0,"ja","nein")</f>
        <v>nein</v>
      </c>
      <c r="S501" s="296"/>
    </row>
    <row r="502" spans="1:19" ht="14.85" customHeight="1" x14ac:dyDescent="0.2">
      <c r="A502" s="263"/>
      <c r="B502" s="108"/>
      <c r="C502" s="108"/>
      <c r="D502" s="108"/>
      <c r="E502" s="108"/>
      <c r="F5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2" s="151"/>
      <c r="H502" s="151"/>
      <c r="I502" s="151"/>
      <c r="J502" s="151"/>
      <c r="K502" s="151"/>
      <c r="L502" s="151"/>
      <c r="M502" s="151"/>
      <c r="N502" s="151"/>
      <c r="O502" s="151"/>
      <c r="P502" s="151"/>
      <c r="Q502" s="151"/>
      <c r="R502" s="264" t="str">
        <f>IF(SUM(D3_Mengen[[#This Row],[Stromkreis AC km (Stromkreis)]:[Konverter DC Anzahl]])&gt;0,"ja","nein")</f>
        <v>nein</v>
      </c>
      <c r="S502" s="296"/>
    </row>
    <row r="503" spans="1:19" ht="14.85" customHeight="1" x14ac:dyDescent="0.2">
      <c r="A503" s="263"/>
      <c r="B503" s="108"/>
      <c r="C503" s="108"/>
      <c r="D503" s="108"/>
      <c r="E503" s="108"/>
      <c r="F5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3" s="151"/>
      <c r="H503" s="151"/>
      <c r="I503" s="151"/>
      <c r="J503" s="151"/>
      <c r="K503" s="151"/>
      <c r="L503" s="151"/>
      <c r="M503" s="151"/>
      <c r="N503" s="151"/>
      <c r="O503" s="151"/>
      <c r="P503" s="151"/>
      <c r="Q503" s="151"/>
      <c r="R503" s="264" t="str">
        <f>IF(SUM(D3_Mengen[[#This Row],[Stromkreis AC km (Stromkreis)]:[Konverter DC Anzahl]])&gt;0,"ja","nein")</f>
        <v>nein</v>
      </c>
      <c r="S503" s="296"/>
    </row>
    <row r="504" spans="1:19" ht="14.85" customHeight="1" x14ac:dyDescent="0.2">
      <c r="A504" s="263"/>
      <c r="B504" s="108"/>
      <c r="C504" s="108"/>
      <c r="D504" s="108"/>
      <c r="E504" s="108"/>
      <c r="F5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4" s="151"/>
      <c r="H504" s="151"/>
      <c r="I504" s="151"/>
      <c r="J504" s="151"/>
      <c r="K504" s="151"/>
      <c r="L504" s="151"/>
      <c r="M504" s="151"/>
      <c r="N504" s="151"/>
      <c r="O504" s="151"/>
      <c r="P504" s="151"/>
      <c r="Q504" s="151"/>
      <c r="R504" s="264" t="str">
        <f>IF(SUM(D3_Mengen[[#This Row],[Stromkreis AC km (Stromkreis)]:[Konverter DC Anzahl]])&gt;0,"ja","nein")</f>
        <v>nein</v>
      </c>
      <c r="S504" s="296"/>
    </row>
    <row r="505" spans="1:19" ht="14.85" customHeight="1" x14ac:dyDescent="0.2">
      <c r="A505" s="263"/>
      <c r="B505" s="108"/>
      <c r="C505" s="108"/>
      <c r="D505" s="108"/>
      <c r="E505" s="108"/>
      <c r="F5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5" s="151"/>
      <c r="H505" s="151"/>
      <c r="I505" s="151"/>
      <c r="J505" s="151"/>
      <c r="K505" s="151"/>
      <c r="L505" s="151"/>
      <c r="M505" s="151"/>
      <c r="N505" s="151"/>
      <c r="O505" s="151"/>
      <c r="P505" s="151"/>
      <c r="Q505" s="151"/>
      <c r="R505" s="264" t="str">
        <f>IF(SUM(D3_Mengen[[#This Row],[Stromkreis AC km (Stromkreis)]:[Konverter DC Anzahl]])&gt;0,"ja","nein")</f>
        <v>nein</v>
      </c>
      <c r="S505" s="296"/>
    </row>
    <row r="506" spans="1:19" ht="14.85" customHeight="1" x14ac:dyDescent="0.2">
      <c r="A506" s="263"/>
      <c r="B506" s="108"/>
      <c r="C506" s="108"/>
      <c r="D506" s="108"/>
      <c r="E506" s="108"/>
      <c r="F5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6" s="151"/>
      <c r="H506" s="151"/>
      <c r="I506" s="151"/>
      <c r="J506" s="151"/>
      <c r="K506" s="151"/>
      <c r="L506" s="151"/>
      <c r="M506" s="151"/>
      <c r="N506" s="151"/>
      <c r="O506" s="151"/>
      <c r="P506" s="151"/>
      <c r="Q506" s="151"/>
      <c r="R506" s="264" t="str">
        <f>IF(SUM(D3_Mengen[[#This Row],[Stromkreis AC km (Stromkreis)]:[Konverter DC Anzahl]])&gt;0,"ja","nein")</f>
        <v>nein</v>
      </c>
      <c r="S506" s="296"/>
    </row>
    <row r="507" spans="1:19" ht="14.85" customHeight="1" x14ac:dyDescent="0.2">
      <c r="A507" s="263"/>
      <c r="B507" s="108"/>
      <c r="C507" s="108"/>
      <c r="D507" s="108"/>
      <c r="E507" s="108"/>
      <c r="F5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7" s="151"/>
      <c r="H507" s="151"/>
      <c r="I507" s="151"/>
      <c r="J507" s="151"/>
      <c r="K507" s="151"/>
      <c r="L507" s="151"/>
      <c r="M507" s="151"/>
      <c r="N507" s="151"/>
      <c r="O507" s="151"/>
      <c r="P507" s="151"/>
      <c r="Q507" s="151"/>
      <c r="R507" s="264" t="str">
        <f>IF(SUM(D3_Mengen[[#This Row],[Stromkreis AC km (Stromkreis)]:[Konverter DC Anzahl]])&gt;0,"ja","nein")</f>
        <v>nein</v>
      </c>
      <c r="S507" s="296"/>
    </row>
    <row r="508" spans="1:19" ht="14.85" customHeight="1" x14ac:dyDescent="0.2">
      <c r="A508" s="263"/>
      <c r="B508" s="108"/>
      <c r="C508" s="108"/>
      <c r="D508" s="108"/>
      <c r="E508" s="108"/>
      <c r="F5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8" s="151"/>
      <c r="H508" s="151"/>
      <c r="I508" s="151"/>
      <c r="J508" s="151"/>
      <c r="K508" s="151"/>
      <c r="L508" s="151"/>
      <c r="M508" s="151"/>
      <c r="N508" s="151"/>
      <c r="O508" s="151"/>
      <c r="P508" s="151"/>
      <c r="Q508" s="151"/>
      <c r="R508" s="264" t="str">
        <f>IF(SUM(D3_Mengen[[#This Row],[Stromkreis AC km (Stromkreis)]:[Konverter DC Anzahl]])&gt;0,"ja","nein")</f>
        <v>nein</v>
      </c>
      <c r="S508" s="296"/>
    </row>
    <row r="509" spans="1:19" ht="14.85" customHeight="1" x14ac:dyDescent="0.2">
      <c r="A509" s="263"/>
      <c r="B509" s="108"/>
      <c r="C509" s="108"/>
      <c r="D509" s="108"/>
      <c r="E509" s="108"/>
      <c r="F5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09" s="151"/>
      <c r="H509" s="151"/>
      <c r="I509" s="151"/>
      <c r="J509" s="151"/>
      <c r="K509" s="151"/>
      <c r="L509" s="151"/>
      <c r="M509" s="151"/>
      <c r="N509" s="151"/>
      <c r="O509" s="151"/>
      <c r="P509" s="151"/>
      <c r="Q509" s="151"/>
      <c r="R509" s="264" t="str">
        <f>IF(SUM(D3_Mengen[[#This Row],[Stromkreis AC km (Stromkreis)]:[Konverter DC Anzahl]])&gt;0,"ja","nein")</f>
        <v>nein</v>
      </c>
      <c r="S509" s="296"/>
    </row>
    <row r="510" spans="1:19" ht="14.85" customHeight="1" x14ac:dyDescent="0.2">
      <c r="A510" s="263"/>
      <c r="B510" s="108"/>
      <c r="C510" s="108"/>
      <c r="D510" s="108"/>
      <c r="E510" s="108"/>
      <c r="F5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0" s="151"/>
      <c r="H510" s="151"/>
      <c r="I510" s="151"/>
      <c r="J510" s="151"/>
      <c r="K510" s="151"/>
      <c r="L510" s="151"/>
      <c r="M510" s="151"/>
      <c r="N510" s="151"/>
      <c r="O510" s="151"/>
      <c r="P510" s="151"/>
      <c r="Q510" s="151"/>
      <c r="R510" s="264" t="str">
        <f>IF(SUM(D3_Mengen[[#This Row],[Stromkreis AC km (Stromkreis)]:[Konverter DC Anzahl]])&gt;0,"ja","nein")</f>
        <v>nein</v>
      </c>
      <c r="S510" s="296"/>
    </row>
    <row r="511" spans="1:19" ht="14.85" customHeight="1" x14ac:dyDescent="0.2">
      <c r="A511" s="263"/>
      <c r="B511" s="108"/>
      <c r="C511" s="108"/>
      <c r="D511" s="108"/>
      <c r="E511" s="108"/>
      <c r="F5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1" s="151"/>
      <c r="H511" s="151"/>
      <c r="I511" s="151"/>
      <c r="J511" s="151"/>
      <c r="K511" s="151"/>
      <c r="L511" s="151"/>
      <c r="M511" s="151"/>
      <c r="N511" s="151"/>
      <c r="O511" s="151"/>
      <c r="P511" s="151"/>
      <c r="Q511" s="151"/>
      <c r="R511" s="264" t="str">
        <f>IF(SUM(D3_Mengen[[#This Row],[Stromkreis AC km (Stromkreis)]:[Konverter DC Anzahl]])&gt;0,"ja","nein")</f>
        <v>nein</v>
      </c>
      <c r="S511" s="296"/>
    </row>
    <row r="512" spans="1:19" ht="14.85" customHeight="1" x14ac:dyDescent="0.2">
      <c r="A512" s="263"/>
      <c r="B512" s="108"/>
      <c r="C512" s="108"/>
      <c r="D512" s="108"/>
      <c r="E512" s="108"/>
      <c r="F5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2" s="151"/>
      <c r="H512" s="151"/>
      <c r="I512" s="151"/>
      <c r="J512" s="151"/>
      <c r="K512" s="151"/>
      <c r="L512" s="151"/>
      <c r="M512" s="151"/>
      <c r="N512" s="151"/>
      <c r="O512" s="151"/>
      <c r="P512" s="151"/>
      <c r="Q512" s="151"/>
      <c r="R512" s="264" t="str">
        <f>IF(SUM(D3_Mengen[[#This Row],[Stromkreis AC km (Stromkreis)]:[Konverter DC Anzahl]])&gt;0,"ja","nein")</f>
        <v>nein</v>
      </c>
      <c r="S512" s="296"/>
    </row>
    <row r="513" spans="1:19" ht="14.85" customHeight="1" x14ac:dyDescent="0.2">
      <c r="A513" s="263"/>
      <c r="B513" s="108"/>
      <c r="C513" s="108"/>
      <c r="D513" s="108"/>
      <c r="E513" s="108"/>
      <c r="F5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3" s="151"/>
      <c r="H513" s="151"/>
      <c r="I513" s="151"/>
      <c r="J513" s="151"/>
      <c r="K513" s="151"/>
      <c r="L513" s="151"/>
      <c r="M513" s="151"/>
      <c r="N513" s="151"/>
      <c r="O513" s="151"/>
      <c r="P513" s="151"/>
      <c r="Q513" s="151"/>
      <c r="R513" s="264" t="str">
        <f>IF(SUM(D3_Mengen[[#This Row],[Stromkreis AC km (Stromkreis)]:[Konverter DC Anzahl]])&gt;0,"ja","nein")</f>
        <v>nein</v>
      </c>
      <c r="S513" s="296"/>
    </row>
    <row r="514" spans="1:19" ht="14.85" customHeight="1" x14ac:dyDescent="0.2">
      <c r="A514" s="263"/>
      <c r="B514" s="108"/>
      <c r="C514" s="108"/>
      <c r="D514" s="108"/>
      <c r="E514" s="108"/>
      <c r="F5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4" s="151"/>
      <c r="H514" s="151"/>
      <c r="I514" s="151"/>
      <c r="J514" s="151"/>
      <c r="K514" s="151"/>
      <c r="L514" s="151"/>
      <c r="M514" s="151"/>
      <c r="N514" s="151"/>
      <c r="O514" s="151"/>
      <c r="P514" s="151"/>
      <c r="Q514" s="151"/>
      <c r="R514" s="264" t="str">
        <f>IF(SUM(D3_Mengen[[#This Row],[Stromkreis AC km (Stromkreis)]:[Konverter DC Anzahl]])&gt;0,"ja","nein")</f>
        <v>nein</v>
      </c>
      <c r="S514" s="296"/>
    </row>
    <row r="515" spans="1:19" ht="14.85" customHeight="1" x14ac:dyDescent="0.2">
      <c r="A515" s="263"/>
      <c r="B515" s="108"/>
      <c r="C515" s="108"/>
      <c r="D515" s="108"/>
      <c r="E515" s="108"/>
      <c r="F5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5" s="151"/>
      <c r="H515" s="151"/>
      <c r="I515" s="151"/>
      <c r="J515" s="151"/>
      <c r="K515" s="151"/>
      <c r="L515" s="151"/>
      <c r="M515" s="151"/>
      <c r="N515" s="151"/>
      <c r="O515" s="151"/>
      <c r="P515" s="151"/>
      <c r="Q515" s="151"/>
      <c r="R515" s="264" t="str">
        <f>IF(SUM(D3_Mengen[[#This Row],[Stromkreis AC km (Stromkreis)]:[Konverter DC Anzahl]])&gt;0,"ja","nein")</f>
        <v>nein</v>
      </c>
      <c r="S515" s="296"/>
    </row>
    <row r="516" spans="1:19" ht="14.85" customHeight="1" x14ac:dyDescent="0.2">
      <c r="A516" s="263"/>
      <c r="B516" s="108"/>
      <c r="C516" s="108"/>
      <c r="D516" s="108"/>
      <c r="E516" s="108"/>
      <c r="F5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6" s="151"/>
      <c r="H516" s="151"/>
      <c r="I516" s="151"/>
      <c r="J516" s="151"/>
      <c r="K516" s="151"/>
      <c r="L516" s="151"/>
      <c r="M516" s="151"/>
      <c r="N516" s="151"/>
      <c r="O516" s="151"/>
      <c r="P516" s="151"/>
      <c r="Q516" s="151"/>
      <c r="R516" s="264" t="str">
        <f>IF(SUM(D3_Mengen[[#This Row],[Stromkreis AC km (Stromkreis)]:[Konverter DC Anzahl]])&gt;0,"ja","nein")</f>
        <v>nein</v>
      </c>
      <c r="S516" s="296"/>
    </row>
    <row r="517" spans="1:19" ht="14.85" customHeight="1" x14ac:dyDescent="0.2">
      <c r="A517" s="263"/>
      <c r="B517" s="108"/>
      <c r="C517" s="108"/>
      <c r="D517" s="108"/>
      <c r="E517" s="108"/>
      <c r="F5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7" s="151"/>
      <c r="H517" s="151"/>
      <c r="I517" s="151"/>
      <c r="J517" s="151"/>
      <c r="K517" s="151"/>
      <c r="L517" s="151"/>
      <c r="M517" s="151"/>
      <c r="N517" s="151"/>
      <c r="O517" s="151"/>
      <c r="P517" s="151"/>
      <c r="Q517" s="151"/>
      <c r="R517" s="264" t="str">
        <f>IF(SUM(D3_Mengen[[#This Row],[Stromkreis AC km (Stromkreis)]:[Konverter DC Anzahl]])&gt;0,"ja","nein")</f>
        <v>nein</v>
      </c>
      <c r="S517" s="296"/>
    </row>
    <row r="518" spans="1:19" ht="14.85" customHeight="1" x14ac:dyDescent="0.2">
      <c r="A518" s="263"/>
      <c r="B518" s="108"/>
      <c r="C518" s="108"/>
      <c r="D518" s="108"/>
      <c r="E518" s="108"/>
      <c r="F5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8" s="151"/>
      <c r="H518" s="151"/>
      <c r="I518" s="151"/>
      <c r="J518" s="151"/>
      <c r="K518" s="151"/>
      <c r="L518" s="151"/>
      <c r="M518" s="151"/>
      <c r="N518" s="151"/>
      <c r="O518" s="151"/>
      <c r="P518" s="151"/>
      <c r="Q518" s="151"/>
      <c r="R518" s="264" t="str">
        <f>IF(SUM(D3_Mengen[[#This Row],[Stromkreis AC km (Stromkreis)]:[Konverter DC Anzahl]])&gt;0,"ja","nein")</f>
        <v>nein</v>
      </c>
      <c r="S518" s="296"/>
    </row>
    <row r="519" spans="1:19" ht="14.85" customHeight="1" x14ac:dyDescent="0.2">
      <c r="A519" s="263"/>
      <c r="B519" s="108"/>
      <c r="C519" s="108"/>
      <c r="D519" s="108"/>
      <c r="E519" s="108"/>
      <c r="F5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19" s="151"/>
      <c r="H519" s="151"/>
      <c r="I519" s="151"/>
      <c r="J519" s="151"/>
      <c r="K519" s="151"/>
      <c r="L519" s="151"/>
      <c r="M519" s="151"/>
      <c r="N519" s="151"/>
      <c r="O519" s="151"/>
      <c r="P519" s="151"/>
      <c r="Q519" s="151"/>
      <c r="R519" s="264" t="str">
        <f>IF(SUM(D3_Mengen[[#This Row],[Stromkreis AC km (Stromkreis)]:[Konverter DC Anzahl]])&gt;0,"ja","nein")</f>
        <v>nein</v>
      </c>
      <c r="S519" s="296"/>
    </row>
    <row r="520" spans="1:19" ht="14.85" customHeight="1" x14ac:dyDescent="0.2">
      <c r="A520" s="263"/>
      <c r="B520" s="108"/>
      <c r="C520" s="108"/>
      <c r="D520" s="108"/>
      <c r="E520" s="108"/>
      <c r="F5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0" s="151"/>
      <c r="H520" s="151"/>
      <c r="I520" s="151"/>
      <c r="J520" s="151"/>
      <c r="K520" s="151"/>
      <c r="L520" s="151"/>
      <c r="M520" s="151"/>
      <c r="N520" s="151"/>
      <c r="O520" s="151"/>
      <c r="P520" s="151"/>
      <c r="Q520" s="151"/>
      <c r="R520" s="264" t="str">
        <f>IF(SUM(D3_Mengen[[#This Row],[Stromkreis AC km (Stromkreis)]:[Konverter DC Anzahl]])&gt;0,"ja","nein")</f>
        <v>nein</v>
      </c>
      <c r="S520" s="296"/>
    </row>
    <row r="521" spans="1:19" ht="14.85" customHeight="1" x14ac:dyDescent="0.2">
      <c r="A521" s="263"/>
      <c r="B521" s="108"/>
      <c r="C521" s="108"/>
      <c r="D521" s="108"/>
      <c r="E521" s="108"/>
      <c r="F5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1" s="151"/>
      <c r="H521" s="151"/>
      <c r="I521" s="151"/>
      <c r="J521" s="151"/>
      <c r="K521" s="151"/>
      <c r="L521" s="151"/>
      <c r="M521" s="151"/>
      <c r="N521" s="151"/>
      <c r="O521" s="151"/>
      <c r="P521" s="151"/>
      <c r="Q521" s="151"/>
      <c r="R521" s="264" t="str">
        <f>IF(SUM(D3_Mengen[[#This Row],[Stromkreis AC km (Stromkreis)]:[Konverter DC Anzahl]])&gt;0,"ja","nein")</f>
        <v>nein</v>
      </c>
      <c r="S521" s="296"/>
    </row>
    <row r="522" spans="1:19" ht="14.85" customHeight="1" x14ac:dyDescent="0.2">
      <c r="A522" s="263"/>
      <c r="B522" s="108"/>
      <c r="C522" s="108"/>
      <c r="D522" s="108"/>
      <c r="E522" s="108"/>
      <c r="F5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2" s="151"/>
      <c r="H522" s="151"/>
      <c r="I522" s="151"/>
      <c r="J522" s="151"/>
      <c r="K522" s="151"/>
      <c r="L522" s="151"/>
      <c r="M522" s="151"/>
      <c r="N522" s="151"/>
      <c r="O522" s="151"/>
      <c r="P522" s="151"/>
      <c r="Q522" s="151"/>
      <c r="R522" s="264" t="str">
        <f>IF(SUM(D3_Mengen[[#This Row],[Stromkreis AC km (Stromkreis)]:[Konverter DC Anzahl]])&gt;0,"ja","nein")</f>
        <v>nein</v>
      </c>
      <c r="S522" s="296"/>
    </row>
    <row r="523" spans="1:19" ht="14.85" customHeight="1" x14ac:dyDescent="0.2">
      <c r="A523" s="263"/>
      <c r="B523" s="108"/>
      <c r="C523" s="108"/>
      <c r="D523" s="108"/>
      <c r="E523" s="108"/>
      <c r="F5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3" s="151"/>
      <c r="H523" s="151"/>
      <c r="I523" s="151"/>
      <c r="J523" s="151"/>
      <c r="K523" s="151"/>
      <c r="L523" s="151"/>
      <c r="M523" s="151"/>
      <c r="N523" s="151"/>
      <c r="O523" s="151"/>
      <c r="P523" s="151"/>
      <c r="Q523" s="151"/>
      <c r="R523" s="264" t="str">
        <f>IF(SUM(D3_Mengen[[#This Row],[Stromkreis AC km (Stromkreis)]:[Konverter DC Anzahl]])&gt;0,"ja","nein")</f>
        <v>nein</v>
      </c>
      <c r="S523" s="296"/>
    </row>
    <row r="524" spans="1:19" ht="14.85" customHeight="1" x14ac:dyDescent="0.2">
      <c r="A524" s="263"/>
      <c r="B524" s="108"/>
      <c r="C524" s="108"/>
      <c r="D524" s="108"/>
      <c r="E524" s="108"/>
      <c r="F5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4" s="151"/>
      <c r="H524" s="151"/>
      <c r="I524" s="151"/>
      <c r="J524" s="151"/>
      <c r="K524" s="151"/>
      <c r="L524" s="151"/>
      <c r="M524" s="151"/>
      <c r="N524" s="151"/>
      <c r="O524" s="151"/>
      <c r="P524" s="151"/>
      <c r="Q524" s="151"/>
      <c r="R524" s="264" t="str">
        <f>IF(SUM(D3_Mengen[[#This Row],[Stromkreis AC km (Stromkreis)]:[Konverter DC Anzahl]])&gt;0,"ja","nein")</f>
        <v>nein</v>
      </c>
      <c r="S524" s="296"/>
    </row>
    <row r="525" spans="1:19" ht="14.85" customHeight="1" x14ac:dyDescent="0.2">
      <c r="A525" s="263"/>
      <c r="B525" s="108"/>
      <c r="C525" s="108"/>
      <c r="D525" s="108"/>
      <c r="E525" s="108"/>
      <c r="F5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5" s="151"/>
      <c r="H525" s="151"/>
      <c r="I525" s="151"/>
      <c r="J525" s="151"/>
      <c r="K525" s="151"/>
      <c r="L525" s="151"/>
      <c r="M525" s="151"/>
      <c r="N525" s="151"/>
      <c r="O525" s="151"/>
      <c r="P525" s="151"/>
      <c r="Q525" s="151"/>
      <c r="R525" s="264" t="str">
        <f>IF(SUM(D3_Mengen[[#This Row],[Stromkreis AC km (Stromkreis)]:[Konverter DC Anzahl]])&gt;0,"ja","nein")</f>
        <v>nein</v>
      </c>
      <c r="S525" s="296"/>
    </row>
    <row r="526" spans="1:19" ht="14.85" customHeight="1" x14ac:dyDescent="0.2">
      <c r="A526" s="263"/>
      <c r="B526" s="108"/>
      <c r="C526" s="108"/>
      <c r="D526" s="108"/>
      <c r="E526" s="108"/>
      <c r="F5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6" s="151"/>
      <c r="H526" s="151"/>
      <c r="I526" s="151"/>
      <c r="J526" s="151"/>
      <c r="K526" s="151"/>
      <c r="L526" s="151"/>
      <c r="M526" s="151"/>
      <c r="N526" s="151"/>
      <c r="O526" s="151"/>
      <c r="P526" s="151"/>
      <c r="Q526" s="151"/>
      <c r="R526" s="264" t="str">
        <f>IF(SUM(D3_Mengen[[#This Row],[Stromkreis AC km (Stromkreis)]:[Konverter DC Anzahl]])&gt;0,"ja","nein")</f>
        <v>nein</v>
      </c>
      <c r="S526" s="296"/>
    </row>
    <row r="527" spans="1:19" ht="14.85" customHeight="1" x14ac:dyDescent="0.2">
      <c r="A527" s="263"/>
      <c r="B527" s="108"/>
      <c r="C527" s="108"/>
      <c r="D527" s="108"/>
      <c r="E527" s="108"/>
      <c r="F5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7" s="151"/>
      <c r="H527" s="151"/>
      <c r="I527" s="151"/>
      <c r="J527" s="151"/>
      <c r="K527" s="151"/>
      <c r="L527" s="151"/>
      <c r="M527" s="151"/>
      <c r="N527" s="151"/>
      <c r="O527" s="151"/>
      <c r="P527" s="151"/>
      <c r="Q527" s="151"/>
      <c r="R527" s="264" t="str">
        <f>IF(SUM(D3_Mengen[[#This Row],[Stromkreis AC km (Stromkreis)]:[Konverter DC Anzahl]])&gt;0,"ja","nein")</f>
        <v>nein</v>
      </c>
      <c r="S527" s="296"/>
    </row>
    <row r="528" spans="1:19" ht="14.85" customHeight="1" x14ac:dyDescent="0.2">
      <c r="A528" s="263"/>
      <c r="B528" s="108"/>
      <c r="C528" s="108"/>
      <c r="D528" s="108"/>
      <c r="E528" s="108"/>
      <c r="F5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8" s="151"/>
      <c r="H528" s="151"/>
      <c r="I528" s="151"/>
      <c r="J528" s="151"/>
      <c r="K528" s="151"/>
      <c r="L528" s="151"/>
      <c r="M528" s="151"/>
      <c r="N528" s="151"/>
      <c r="O528" s="151"/>
      <c r="P528" s="151"/>
      <c r="Q528" s="151"/>
      <c r="R528" s="264" t="str">
        <f>IF(SUM(D3_Mengen[[#This Row],[Stromkreis AC km (Stromkreis)]:[Konverter DC Anzahl]])&gt;0,"ja","nein")</f>
        <v>nein</v>
      </c>
      <c r="S528" s="296"/>
    </row>
    <row r="529" spans="1:19" ht="14.85" customHeight="1" x14ac:dyDescent="0.2">
      <c r="A529" s="263"/>
      <c r="B529" s="108"/>
      <c r="C529" s="108"/>
      <c r="D529" s="108"/>
      <c r="E529" s="108"/>
      <c r="F5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29" s="151"/>
      <c r="H529" s="151"/>
      <c r="I529" s="151"/>
      <c r="J529" s="151"/>
      <c r="K529" s="151"/>
      <c r="L529" s="151"/>
      <c r="M529" s="151"/>
      <c r="N529" s="151"/>
      <c r="O529" s="151"/>
      <c r="P529" s="151"/>
      <c r="Q529" s="151"/>
      <c r="R529" s="264" t="str">
        <f>IF(SUM(D3_Mengen[[#This Row],[Stromkreis AC km (Stromkreis)]:[Konverter DC Anzahl]])&gt;0,"ja","nein")</f>
        <v>nein</v>
      </c>
      <c r="S529" s="296"/>
    </row>
    <row r="530" spans="1:19" ht="14.85" customHeight="1" x14ac:dyDescent="0.2">
      <c r="A530" s="263"/>
      <c r="B530" s="108"/>
      <c r="C530" s="108"/>
      <c r="D530" s="108"/>
      <c r="E530" s="108"/>
      <c r="F5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0" s="151"/>
      <c r="H530" s="151"/>
      <c r="I530" s="151"/>
      <c r="J530" s="151"/>
      <c r="K530" s="151"/>
      <c r="L530" s="151"/>
      <c r="M530" s="151"/>
      <c r="N530" s="151"/>
      <c r="O530" s="151"/>
      <c r="P530" s="151"/>
      <c r="Q530" s="151"/>
      <c r="R530" s="264" t="str">
        <f>IF(SUM(D3_Mengen[[#This Row],[Stromkreis AC km (Stromkreis)]:[Konverter DC Anzahl]])&gt;0,"ja","nein")</f>
        <v>nein</v>
      </c>
      <c r="S530" s="296"/>
    </row>
    <row r="531" spans="1:19" ht="14.85" customHeight="1" x14ac:dyDescent="0.2">
      <c r="A531" s="263"/>
      <c r="B531" s="108"/>
      <c r="C531" s="108"/>
      <c r="D531" s="108"/>
      <c r="E531" s="108"/>
      <c r="F5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1" s="151"/>
      <c r="H531" s="151"/>
      <c r="I531" s="151"/>
      <c r="J531" s="151"/>
      <c r="K531" s="151"/>
      <c r="L531" s="151"/>
      <c r="M531" s="151"/>
      <c r="N531" s="151"/>
      <c r="O531" s="151"/>
      <c r="P531" s="151"/>
      <c r="Q531" s="151"/>
      <c r="R531" s="264" t="str">
        <f>IF(SUM(D3_Mengen[[#This Row],[Stromkreis AC km (Stromkreis)]:[Konverter DC Anzahl]])&gt;0,"ja","nein")</f>
        <v>nein</v>
      </c>
      <c r="S531" s="296"/>
    </row>
    <row r="532" spans="1:19" ht="14.85" customHeight="1" x14ac:dyDescent="0.2">
      <c r="A532" s="263"/>
      <c r="B532" s="108"/>
      <c r="C532" s="108"/>
      <c r="D532" s="108"/>
      <c r="E532" s="108"/>
      <c r="F5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2" s="151"/>
      <c r="H532" s="151"/>
      <c r="I532" s="151"/>
      <c r="J532" s="151"/>
      <c r="K532" s="151"/>
      <c r="L532" s="151"/>
      <c r="M532" s="151"/>
      <c r="N532" s="151"/>
      <c r="O532" s="151"/>
      <c r="P532" s="151"/>
      <c r="Q532" s="151"/>
      <c r="R532" s="264" t="str">
        <f>IF(SUM(D3_Mengen[[#This Row],[Stromkreis AC km (Stromkreis)]:[Konverter DC Anzahl]])&gt;0,"ja","nein")</f>
        <v>nein</v>
      </c>
      <c r="S532" s="296"/>
    </row>
    <row r="533" spans="1:19" ht="14.85" customHeight="1" x14ac:dyDescent="0.2">
      <c r="A533" s="263"/>
      <c r="B533" s="108"/>
      <c r="C533" s="108"/>
      <c r="D533" s="108"/>
      <c r="E533" s="108"/>
      <c r="F5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3" s="151"/>
      <c r="H533" s="151"/>
      <c r="I533" s="151"/>
      <c r="J533" s="151"/>
      <c r="K533" s="151"/>
      <c r="L533" s="151"/>
      <c r="M533" s="151"/>
      <c r="N533" s="151"/>
      <c r="O533" s="151"/>
      <c r="P533" s="151"/>
      <c r="Q533" s="151"/>
      <c r="R533" s="264" t="str">
        <f>IF(SUM(D3_Mengen[[#This Row],[Stromkreis AC km (Stromkreis)]:[Konverter DC Anzahl]])&gt;0,"ja","nein")</f>
        <v>nein</v>
      </c>
      <c r="S533" s="296"/>
    </row>
    <row r="534" spans="1:19" ht="14.85" customHeight="1" x14ac:dyDescent="0.2">
      <c r="A534" s="263"/>
      <c r="B534" s="108"/>
      <c r="C534" s="108"/>
      <c r="D534" s="108"/>
      <c r="E534" s="108"/>
      <c r="F5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4" s="151"/>
      <c r="H534" s="151"/>
      <c r="I534" s="151"/>
      <c r="J534" s="151"/>
      <c r="K534" s="151"/>
      <c r="L534" s="151"/>
      <c r="M534" s="151"/>
      <c r="N534" s="151"/>
      <c r="O534" s="151"/>
      <c r="P534" s="151"/>
      <c r="Q534" s="151"/>
      <c r="R534" s="264" t="str">
        <f>IF(SUM(D3_Mengen[[#This Row],[Stromkreis AC km (Stromkreis)]:[Konverter DC Anzahl]])&gt;0,"ja","nein")</f>
        <v>nein</v>
      </c>
      <c r="S534" s="296"/>
    </row>
    <row r="535" spans="1:19" ht="14.85" customHeight="1" x14ac:dyDescent="0.2">
      <c r="A535" s="263"/>
      <c r="B535" s="108"/>
      <c r="C535" s="108"/>
      <c r="D535" s="108"/>
      <c r="E535" s="108"/>
      <c r="F5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5" s="151"/>
      <c r="H535" s="151"/>
      <c r="I535" s="151"/>
      <c r="J535" s="151"/>
      <c r="K535" s="151"/>
      <c r="L535" s="151"/>
      <c r="M535" s="151"/>
      <c r="N535" s="151"/>
      <c r="O535" s="151"/>
      <c r="P535" s="151"/>
      <c r="Q535" s="151"/>
      <c r="R535" s="264" t="str">
        <f>IF(SUM(D3_Mengen[[#This Row],[Stromkreis AC km (Stromkreis)]:[Konverter DC Anzahl]])&gt;0,"ja","nein")</f>
        <v>nein</v>
      </c>
      <c r="S535" s="296"/>
    </row>
    <row r="536" spans="1:19" ht="14.85" customHeight="1" x14ac:dyDescent="0.2">
      <c r="A536" s="263"/>
      <c r="B536" s="108"/>
      <c r="C536" s="108"/>
      <c r="D536" s="108"/>
      <c r="E536" s="108"/>
      <c r="F5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6" s="151"/>
      <c r="H536" s="151"/>
      <c r="I536" s="151"/>
      <c r="J536" s="151"/>
      <c r="K536" s="151"/>
      <c r="L536" s="151"/>
      <c r="M536" s="151"/>
      <c r="N536" s="151"/>
      <c r="O536" s="151"/>
      <c r="P536" s="151"/>
      <c r="Q536" s="151"/>
      <c r="R536" s="264" t="str">
        <f>IF(SUM(D3_Mengen[[#This Row],[Stromkreis AC km (Stromkreis)]:[Konverter DC Anzahl]])&gt;0,"ja","nein")</f>
        <v>nein</v>
      </c>
      <c r="S536" s="296"/>
    </row>
    <row r="537" spans="1:19" ht="14.85" customHeight="1" x14ac:dyDescent="0.2">
      <c r="A537" s="263"/>
      <c r="B537" s="108"/>
      <c r="C537" s="108"/>
      <c r="D537" s="108"/>
      <c r="E537" s="108"/>
      <c r="F5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7" s="151"/>
      <c r="H537" s="151"/>
      <c r="I537" s="151"/>
      <c r="J537" s="151"/>
      <c r="K537" s="151"/>
      <c r="L537" s="151"/>
      <c r="M537" s="151"/>
      <c r="N537" s="151"/>
      <c r="O537" s="151"/>
      <c r="P537" s="151"/>
      <c r="Q537" s="151"/>
      <c r="R537" s="264" t="str">
        <f>IF(SUM(D3_Mengen[[#This Row],[Stromkreis AC km (Stromkreis)]:[Konverter DC Anzahl]])&gt;0,"ja","nein")</f>
        <v>nein</v>
      </c>
      <c r="S537" s="296"/>
    </row>
    <row r="538" spans="1:19" ht="14.85" customHeight="1" x14ac:dyDescent="0.2">
      <c r="A538" s="263"/>
      <c r="B538" s="108"/>
      <c r="C538" s="108"/>
      <c r="D538" s="108"/>
      <c r="E538" s="108"/>
      <c r="F5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8" s="151"/>
      <c r="H538" s="151"/>
      <c r="I538" s="151"/>
      <c r="J538" s="151"/>
      <c r="K538" s="151"/>
      <c r="L538" s="151"/>
      <c r="M538" s="151"/>
      <c r="N538" s="151"/>
      <c r="O538" s="151"/>
      <c r="P538" s="151"/>
      <c r="Q538" s="151"/>
      <c r="R538" s="264" t="str">
        <f>IF(SUM(D3_Mengen[[#This Row],[Stromkreis AC km (Stromkreis)]:[Konverter DC Anzahl]])&gt;0,"ja","nein")</f>
        <v>nein</v>
      </c>
      <c r="S538" s="296"/>
    </row>
    <row r="539" spans="1:19" ht="14.85" customHeight="1" x14ac:dyDescent="0.2">
      <c r="A539" s="263"/>
      <c r="B539" s="108"/>
      <c r="C539" s="108"/>
      <c r="D539" s="108"/>
      <c r="E539" s="108"/>
      <c r="F5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39" s="151"/>
      <c r="H539" s="151"/>
      <c r="I539" s="151"/>
      <c r="J539" s="151"/>
      <c r="K539" s="151"/>
      <c r="L539" s="151"/>
      <c r="M539" s="151"/>
      <c r="N539" s="151"/>
      <c r="O539" s="151"/>
      <c r="P539" s="151"/>
      <c r="Q539" s="151"/>
      <c r="R539" s="264" t="str">
        <f>IF(SUM(D3_Mengen[[#This Row],[Stromkreis AC km (Stromkreis)]:[Konverter DC Anzahl]])&gt;0,"ja","nein")</f>
        <v>nein</v>
      </c>
      <c r="S539" s="296"/>
    </row>
    <row r="540" spans="1:19" ht="14.85" customHeight="1" x14ac:dyDescent="0.2">
      <c r="A540" s="263"/>
      <c r="B540" s="108"/>
      <c r="C540" s="108"/>
      <c r="D540" s="108"/>
      <c r="E540" s="108"/>
      <c r="F5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0" s="151"/>
      <c r="H540" s="151"/>
      <c r="I540" s="151"/>
      <c r="J540" s="151"/>
      <c r="K540" s="151"/>
      <c r="L540" s="151"/>
      <c r="M540" s="151"/>
      <c r="N540" s="151"/>
      <c r="O540" s="151"/>
      <c r="P540" s="151"/>
      <c r="Q540" s="151"/>
      <c r="R540" s="264" t="str">
        <f>IF(SUM(D3_Mengen[[#This Row],[Stromkreis AC km (Stromkreis)]:[Konverter DC Anzahl]])&gt;0,"ja","nein")</f>
        <v>nein</v>
      </c>
      <c r="S540" s="296"/>
    </row>
    <row r="541" spans="1:19" ht="14.85" customHeight="1" x14ac:dyDescent="0.2">
      <c r="A541" s="263"/>
      <c r="B541" s="108"/>
      <c r="C541" s="108"/>
      <c r="D541" s="108"/>
      <c r="E541" s="108"/>
      <c r="F5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1" s="151"/>
      <c r="H541" s="151"/>
      <c r="I541" s="151"/>
      <c r="J541" s="151"/>
      <c r="K541" s="151"/>
      <c r="L541" s="151"/>
      <c r="M541" s="151"/>
      <c r="N541" s="151"/>
      <c r="O541" s="151"/>
      <c r="P541" s="151"/>
      <c r="Q541" s="151"/>
      <c r="R541" s="264" t="str">
        <f>IF(SUM(D3_Mengen[[#This Row],[Stromkreis AC km (Stromkreis)]:[Konverter DC Anzahl]])&gt;0,"ja","nein")</f>
        <v>nein</v>
      </c>
      <c r="S541" s="296"/>
    </row>
    <row r="542" spans="1:19" ht="14.85" customHeight="1" x14ac:dyDescent="0.2">
      <c r="A542" s="263"/>
      <c r="B542" s="108"/>
      <c r="C542" s="108"/>
      <c r="D542" s="108"/>
      <c r="E542" s="108"/>
      <c r="F5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2" s="151"/>
      <c r="H542" s="151"/>
      <c r="I542" s="151"/>
      <c r="J542" s="151"/>
      <c r="K542" s="151"/>
      <c r="L542" s="151"/>
      <c r="M542" s="151"/>
      <c r="N542" s="151"/>
      <c r="O542" s="151"/>
      <c r="P542" s="151"/>
      <c r="Q542" s="151"/>
      <c r="R542" s="264" t="str">
        <f>IF(SUM(D3_Mengen[[#This Row],[Stromkreis AC km (Stromkreis)]:[Konverter DC Anzahl]])&gt;0,"ja","nein")</f>
        <v>nein</v>
      </c>
      <c r="S542" s="296"/>
    </row>
    <row r="543" spans="1:19" ht="14.85" customHeight="1" x14ac:dyDescent="0.2">
      <c r="A543" s="263"/>
      <c r="B543" s="108"/>
      <c r="C543" s="108"/>
      <c r="D543" s="108"/>
      <c r="E543" s="108"/>
      <c r="F5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3" s="151"/>
      <c r="H543" s="151"/>
      <c r="I543" s="151"/>
      <c r="J543" s="151"/>
      <c r="K543" s="151"/>
      <c r="L543" s="151"/>
      <c r="M543" s="151"/>
      <c r="N543" s="151"/>
      <c r="O543" s="151"/>
      <c r="P543" s="151"/>
      <c r="Q543" s="151"/>
      <c r="R543" s="264" t="str">
        <f>IF(SUM(D3_Mengen[[#This Row],[Stromkreis AC km (Stromkreis)]:[Konverter DC Anzahl]])&gt;0,"ja","nein")</f>
        <v>nein</v>
      </c>
      <c r="S543" s="296"/>
    </row>
    <row r="544" spans="1:19" ht="14.85" customHeight="1" x14ac:dyDescent="0.2">
      <c r="A544" s="263"/>
      <c r="B544" s="108"/>
      <c r="C544" s="108"/>
      <c r="D544" s="108"/>
      <c r="E544" s="108"/>
      <c r="F5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4" s="151"/>
      <c r="H544" s="151"/>
      <c r="I544" s="151"/>
      <c r="J544" s="151"/>
      <c r="K544" s="151"/>
      <c r="L544" s="151"/>
      <c r="M544" s="151"/>
      <c r="N544" s="151"/>
      <c r="O544" s="151"/>
      <c r="P544" s="151"/>
      <c r="Q544" s="151"/>
      <c r="R544" s="264" t="str">
        <f>IF(SUM(D3_Mengen[[#This Row],[Stromkreis AC km (Stromkreis)]:[Konverter DC Anzahl]])&gt;0,"ja","nein")</f>
        <v>nein</v>
      </c>
      <c r="S544" s="296"/>
    </row>
    <row r="545" spans="1:19" ht="14.85" customHeight="1" x14ac:dyDescent="0.2">
      <c r="A545" s="263"/>
      <c r="B545" s="108"/>
      <c r="C545" s="108"/>
      <c r="D545" s="108"/>
      <c r="E545" s="108"/>
      <c r="F5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5" s="151"/>
      <c r="H545" s="151"/>
      <c r="I545" s="151"/>
      <c r="J545" s="151"/>
      <c r="K545" s="151"/>
      <c r="L545" s="151"/>
      <c r="M545" s="151"/>
      <c r="N545" s="151"/>
      <c r="O545" s="151"/>
      <c r="P545" s="151"/>
      <c r="Q545" s="151"/>
      <c r="R545" s="264" t="str">
        <f>IF(SUM(D3_Mengen[[#This Row],[Stromkreis AC km (Stromkreis)]:[Konverter DC Anzahl]])&gt;0,"ja","nein")</f>
        <v>nein</v>
      </c>
      <c r="S545" s="296"/>
    </row>
    <row r="546" spans="1:19" ht="14.85" customHeight="1" x14ac:dyDescent="0.2">
      <c r="A546" s="263"/>
      <c r="B546" s="108"/>
      <c r="C546" s="108"/>
      <c r="D546" s="108"/>
      <c r="E546" s="108"/>
      <c r="F5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6" s="151"/>
      <c r="H546" s="151"/>
      <c r="I546" s="151"/>
      <c r="J546" s="151"/>
      <c r="K546" s="151"/>
      <c r="L546" s="151"/>
      <c r="M546" s="151"/>
      <c r="N546" s="151"/>
      <c r="O546" s="151"/>
      <c r="P546" s="151"/>
      <c r="Q546" s="151"/>
      <c r="R546" s="264" t="str">
        <f>IF(SUM(D3_Mengen[[#This Row],[Stromkreis AC km (Stromkreis)]:[Konverter DC Anzahl]])&gt;0,"ja","nein")</f>
        <v>nein</v>
      </c>
      <c r="S546" s="296"/>
    </row>
    <row r="547" spans="1:19" ht="14.85" customHeight="1" x14ac:dyDescent="0.2">
      <c r="A547" s="263"/>
      <c r="B547" s="108"/>
      <c r="C547" s="108"/>
      <c r="D547" s="108"/>
      <c r="E547" s="108"/>
      <c r="F5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7" s="151"/>
      <c r="H547" s="151"/>
      <c r="I547" s="151"/>
      <c r="J547" s="151"/>
      <c r="K547" s="151"/>
      <c r="L547" s="151"/>
      <c r="M547" s="151"/>
      <c r="N547" s="151"/>
      <c r="O547" s="151"/>
      <c r="P547" s="151"/>
      <c r="Q547" s="151"/>
      <c r="R547" s="264" t="str">
        <f>IF(SUM(D3_Mengen[[#This Row],[Stromkreis AC km (Stromkreis)]:[Konverter DC Anzahl]])&gt;0,"ja","nein")</f>
        <v>nein</v>
      </c>
      <c r="S547" s="296"/>
    </row>
    <row r="548" spans="1:19" ht="14.85" customHeight="1" x14ac:dyDescent="0.2">
      <c r="A548" s="263"/>
      <c r="B548" s="108"/>
      <c r="C548" s="108"/>
      <c r="D548" s="108"/>
      <c r="E548" s="108"/>
      <c r="F5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8" s="151"/>
      <c r="H548" s="151"/>
      <c r="I548" s="151"/>
      <c r="J548" s="151"/>
      <c r="K548" s="151"/>
      <c r="L548" s="151"/>
      <c r="M548" s="151"/>
      <c r="N548" s="151"/>
      <c r="O548" s="151"/>
      <c r="P548" s="151"/>
      <c r="Q548" s="151"/>
      <c r="R548" s="264" t="str">
        <f>IF(SUM(D3_Mengen[[#This Row],[Stromkreis AC km (Stromkreis)]:[Konverter DC Anzahl]])&gt;0,"ja","nein")</f>
        <v>nein</v>
      </c>
      <c r="S548" s="296"/>
    </row>
    <row r="549" spans="1:19" ht="14.85" customHeight="1" x14ac:dyDescent="0.2">
      <c r="A549" s="263"/>
      <c r="B549" s="108"/>
      <c r="C549" s="108"/>
      <c r="D549" s="108"/>
      <c r="E549" s="108"/>
      <c r="F5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49" s="151"/>
      <c r="H549" s="151"/>
      <c r="I549" s="151"/>
      <c r="J549" s="151"/>
      <c r="K549" s="151"/>
      <c r="L549" s="151"/>
      <c r="M549" s="151"/>
      <c r="N549" s="151"/>
      <c r="O549" s="151"/>
      <c r="P549" s="151"/>
      <c r="Q549" s="151"/>
      <c r="R549" s="264" t="str">
        <f>IF(SUM(D3_Mengen[[#This Row],[Stromkreis AC km (Stromkreis)]:[Konverter DC Anzahl]])&gt;0,"ja","nein")</f>
        <v>nein</v>
      </c>
      <c r="S549" s="296"/>
    </row>
    <row r="550" spans="1:19" ht="14.85" customHeight="1" x14ac:dyDescent="0.2">
      <c r="A550" s="263"/>
      <c r="B550" s="108"/>
      <c r="C550" s="108"/>
      <c r="D550" s="108"/>
      <c r="E550" s="108"/>
      <c r="F5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0" s="151"/>
      <c r="H550" s="151"/>
      <c r="I550" s="151"/>
      <c r="J550" s="151"/>
      <c r="K550" s="151"/>
      <c r="L550" s="151"/>
      <c r="M550" s="151"/>
      <c r="N550" s="151"/>
      <c r="O550" s="151"/>
      <c r="P550" s="151"/>
      <c r="Q550" s="151"/>
      <c r="R550" s="264" t="str">
        <f>IF(SUM(D3_Mengen[[#This Row],[Stromkreis AC km (Stromkreis)]:[Konverter DC Anzahl]])&gt;0,"ja","nein")</f>
        <v>nein</v>
      </c>
      <c r="S550" s="296"/>
    </row>
    <row r="551" spans="1:19" ht="14.85" customHeight="1" x14ac:dyDescent="0.2">
      <c r="A551" s="263"/>
      <c r="B551" s="108"/>
      <c r="C551" s="108"/>
      <c r="D551" s="108"/>
      <c r="E551" s="108"/>
      <c r="F5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1" s="151"/>
      <c r="H551" s="151"/>
      <c r="I551" s="151"/>
      <c r="J551" s="151"/>
      <c r="K551" s="151"/>
      <c r="L551" s="151"/>
      <c r="M551" s="151"/>
      <c r="N551" s="151"/>
      <c r="O551" s="151"/>
      <c r="P551" s="151"/>
      <c r="Q551" s="151"/>
      <c r="R551" s="264" t="str">
        <f>IF(SUM(D3_Mengen[[#This Row],[Stromkreis AC km (Stromkreis)]:[Konverter DC Anzahl]])&gt;0,"ja","nein")</f>
        <v>nein</v>
      </c>
      <c r="S551" s="296"/>
    </row>
    <row r="552" spans="1:19" ht="14.85" customHeight="1" x14ac:dyDescent="0.2">
      <c r="A552" s="263"/>
      <c r="B552" s="108"/>
      <c r="C552" s="108"/>
      <c r="D552" s="108"/>
      <c r="E552" s="108"/>
      <c r="F5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2" s="151"/>
      <c r="H552" s="151"/>
      <c r="I552" s="151"/>
      <c r="J552" s="151"/>
      <c r="K552" s="151"/>
      <c r="L552" s="151"/>
      <c r="M552" s="151"/>
      <c r="N552" s="151"/>
      <c r="O552" s="151"/>
      <c r="P552" s="151"/>
      <c r="Q552" s="151"/>
      <c r="R552" s="264" t="str">
        <f>IF(SUM(D3_Mengen[[#This Row],[Stromkreis AC km (Stromkreis)]:[Konverter DC Anzahl]])&gt;0,"ja","nein")</f>
        <v>nein</v>
      </c>
      <c r="S552" s="296"/>
    </row>
    <row r="553" spans="1:19" ht="14.85" customHeight="1" x14ac:dyDescent="0.2">
      <c r="A553" s="263"/>
      <c r="B553" s="108"/>
      <c r="C553" s="108"/>
      <c r="D553" s="108"/>
      <c r="E553" s="108"/>
      <c r="F5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3" s="151"/>
      <c r="H553" s="151"/>
      <c r="I553" s="151"/>
      <c r="J553" s="151"/>
      <c r="K553" s="151"/>
      <c r="L553" s="151"/>
      <c r="M553" s="151"/>
      <c r="N553" s="151"/>
      <c r="O553" s="151"/>
      <c r="P553" s="151"/>
      <c r="Q553" s="151"/>
      <c r="R553" s="264" t="str">
        <f>IF(SUM(D3_Mengen[[#This Row],[Stromkreis AC km (Stromkreis)]:[Konverter DC Anzahl]])&gt;0,"ja","nein")</f>
        <v>nein</v>
      </c>
      <c r="S553" s="296"/>
    </row>
    <row r="554" spans="1:19" ht="14.85" customHeight="1" x14ac:dyDescent="0.2">
      <c r="A554" s="263"/>
      <c r="B554" s="108"/>
      <c r="C554" s="108"/>
      <c r="D554" s="108"/>
      <c r="E554" s="108"/>
      <c r="F5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4" s="151"/>
      <c r="H554" s="151"/>
      <c r="I554" s="151"/>
      <c r="J554" s="151"/>
      <c r="K554" s="151"/>
      <c r="L554" s="151"/>
      <c r="M554" s="151"/>
      <c r="N554" s="151"/>
      <c r="O554" s="151"/>
      <c r="P554" s="151"/>
      <c r="Q554" s="151"/>
      <c r="R554" s="264" t="str">
        <f>IF(SUM(D3_Mengen[[#This Row],[Stromkreis AC km (Stromkreis)]:[Konverter DC Anzahl]])&gt;0,"ja","nein")</f>
        <v>nein</v>
      </c>
      <c r="S554" s="296"/>
    </row>
    <row r="555" spans="1:19" ht="14.85" customHeight="1" x14ac:dyDescent="0.2">
      <c r="A555" s="263"/>
      <c r="B555" s="108"/>
      <c r="C555" s="108"/>
      <c r="D555" s="108"/>
      <c r="E555" s="108"/>
      <c r="F5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5" s="151"/>
      <c r="H555" s="151"/>
      <c r="I555" s="151"/>
      <c r="J555" s="151"/>
      <c r="K555" s="151"/>
      <c r="L555" s="151"/>
      <c r="M555" s="151"/>
      <c r="N555" s="151"/>
      <c r="O555" s="151"/>
      <c r="P555" s="151"/>
      <c r="Q555" s="151"/>
      <c r="R555" s="264" t="str">
        <f>IF(SUM(D3_Mengen[[#This Row],[Stromkreis AC km (Stromkreis)]:[Konverter DC Anzahl]])&gt;0,"ja","nein")</f>
        <v>nein</v>
      </c>
      <c r="S555" s="296"/>
    </row>
    <row r="556" spans="1:19" ht="14.85" customHeight="1" x14ac:dyDescent="0.2">
      <c r="A556" s="263"/>
      <c r="B556" s="108"/>
      <c r="C556" s="108"/>
      <c r="D556" s="108"/>
      <c r="E556" s="108"/>
      <c r="F5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6" s="151"/>
      <c r="H556" s="151"/>
      <c r="I556" s="151"/>
      <c r="J556" s="151"/>
      <c r="K556" s="151"/>
      <c r="L556" s="151"/>
      <c r="M556" s="151"/>
      <c r="N556" s="151"/>
      <c r="O556" s="151"/>
      <c r="P556" s="151"/>
      <c r="Q556" s="151"/>
      <c r="R556" s="264" t="str">
        <f>IF(SUM(D3_Mengen[[#This Row],[Stromkreis AC km (Stromkreis)]:[Konverter DC Anzahl]])&gt;0,"ja","nein")</f>
        <v>nein</v>
      </c>
      <c r="S556" s="296"/>
    </row>
    <row r="557" spans="1:19" ht="14.85" customHeight="1" x14ac:dyDescent="0.2">
      <c r="A557" s="263"/>
      <c r="B557" s="108"/>
      <c r="C557" s="108"/>
      <c r="D557" s="108"/>
      <c r="E557" s="108"/>
      <c r="F5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7" s="151"/>
      <c r="H557" s="151"/>
      <c r="I557" s="151"/>
      <c r="J557" s="151"/>
      <c r="K557" s="151"/>
      <c r="L557" s="151"/>
      <c r="M557" s="151"/>
      <c r="N557" s="151"/>
      <c r="O557" s="151"/>
      <c r="P557" s="151"/>
      <c r="Q557" s="151"/>
      <c r="R557" s="264" t="str">
        <f>IF(SUM(D3_Mengen[[#This Row],[Stromkreis AC km (Stromkreis)]:[Konverter DC Anzahl]])&gt;0,"ja","nein")</f>
        <v>nein</v>
      </c>
      <c r="S557" s="296"/>
    </row>
    <row r="558" spans="1:19" ht="14.85" customHeight="1" x14ac:dyDescent="0.2">
      <c r="A558" s="263"/>
      <c r="B558" s="108"/>
      <c r="C558" s="108"/>
      <c r="D558" s="108"/>
      <c r="E558" s="108"/>
      <c r="F5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8" s="151"/>
      <c r="H558" s="151"/>
      <c r="I558" s="151"/>
      <c r="J558" s="151"/>
      <c r="K558" s="151"/>
      <c r="L558" s="151"/>
      <c r="M558" s="151"/>
      <c r="N558" s="151"/>
      <c r="O558" s="151"/>
      <c r="P558" s="151"/>
      <c r="Q558" s="151"/>
      <c r="R558" s="264" t="str">
        <f>IF(SUM(D3_Mengen[[#This Row],[Stromkreis AC km (Stromkreis)]:[Konverter DC Anzahl]])&gt;0,"ja","nein")</f>
        <v>nein</v>
      </c>
      <c r="S558" s="296"/>
    </row>
    <row r="559" spans="1:19" ht="14.85" customHeight="1" x14ac:dyDescent="0.2">
      <c r="A559" s="263"/>
      <c r="B559" s="108"/>
      <c r="C559" s="108"/>
      <c r="D559" s="108"/>
      <c r="E559" s="108"/>
      <c r="F5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59" s="151"/>
      <c r="H559" s="151"/>
      <c r="I559" s="151"/>
      <c r="J559" s="151"/>
      <c r="K559" s="151"/>
      <c r="L559" s="151"/>
      <c r="M559" s="151"/>
      <c r="N559" s="151"/>
      <c r="O559" s="151"/>
      <c r="P559" s="151"/>
      <c r="Q559" s="151"/>
      <c r="R559" s="264" t="str">
        <f>IF(SUM(D3_Mengen[[#This Row],[Stromkreis AC km (Stromkreis)]:[Konverter DC Anzahl]])&gt;0,"ja","nein")</f>
        <v>nein</v>
      </c>
      <c r="S559" s="296"/>
    </row>
    <row r="560" spans="1:19" ht="14.85" customHeight="1" x14ac:dyDescent="0.2">
      <c r="A560" s="263"/>
      <c r="B560" s="108"/>
      <c r="C560" s="108"/>
      <c r="D560" s="108"/>
      <c r="E560" s="108"/>
      <c r="F5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0" s="151"/>
      <c r="H560" s="151"/>
      <c r="I560" s="151"/>
      <c r="J560" s="151"/>
      <c r="K560" s="151"/>
      <c r="L560" s="151"/>
      <c r="M560" s="151"/>
      <c r="N560" s="151"/>
      <c r="O560" s="151"/>
      <c r="P560" s="151"/>
      <c r="Q560" s="151"/>
      <c r="R560" s="264" t="str">
        <f>IF(SUM(D3_Mengen[[#This Row],[Stromkreis AC km (Stromkreis)]:[Konverter DC Anzahl]])&gt;0,"ja","nein")</f>
        <v>nein</v>
      </c>
      <c r="S560" s="296"/>
    </row>
    <row r="561" spans="1:19" ht="14.85" customHeight="1" x14ac:dyDescent="0.2">
      <c r="A561" s="263"/>
      <c r="B561" s="108"/>
      <c r="C561" s="108"/>
      <c r="D561" s="108"/>
      <c r="E561" s="108"/>
      <c r="F5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1" s="151"/>
      <c r="H561" s="151"/>
      <c r="I561" s="151"/>
      <c r="J561" s="151"/>
      <c r="K561" s="151"/>
      <c r="L561" s="151"/>
      <c r="M561" s="151"/>
      <c r="N561" s="151"/>
      <c r="O561" s="151"/>
      <c r="P561" s="151"/>
      <c r="Q561" s="151"/>
      <c r="R561" s="264" t="str">
        <f>IF(SUM(D3_Mengen[[#This Row],[Stromkreis AC km (Stromkreis)]:[Konverter DC Anzahl]])&gt;0,"ja","nein")</f>
        <v>nein</v>
      </c>
      <c r="S561" s="296"/>
    </row>
    <row r="562" spans="1:19" ht="14.85" customHeight="1" x14ac:dyDescent="0.2">
      <c r="A562" s="263"/>
      <c r="B562" s="108"/>
      <c r="C562" s="108"/>
      <c r="D562" s="108"/>
      <c r="E562" s="108"/>
      <c r="F5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2" s="151"/>
      <c r="H562" s="151"/>
      <c r="I562" s="151"/>
      <c r="J562" s="151"/>
      <c r="K562" s="151"/>
      <c r="L562" s="151"/>
      <c r="M562" s="151"/>
      <c r="N562" s="151"/>
      <c r="O562" s="151"/>
      <c r="P562" s="151"/>
      <c r="Q562" s="151"/>
      <c r="R562" s="264" t="str">
        <f>IF(SUM(D3_Mengen[[#This Row],[Stromkreis AC km (Stromkreis)]:[Konverter DC Anzahl]])&gt;0,"ja","nein")</f>
        <v>nein</v>
      </c>
      <c r="S562" s="296"/>
    </row>
    <row r="563" spans="1:19" ht="14.85" customHeight="1" x14ac:dyDescent="0.2">
      <c r="A563" s="263"/>
      <c r="B563" s="108"/>
      <c r="C563" s="108"/>
      <c r="D563" s="108"/>
      <c r="E563" s="108"/>
      <c r="F5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3" s="151"/>
      <c r="H563" s="151"/>
      <c r="I563" s="151"/>
      <c r="J563" s="151"/>
      <c r="K563" s="151"/>
      <c r="L563" s="151"/>
      <c r="M563" s="151"/>
      <c r="N563" s="151"/>
      <c r="O563" s="151"/>
      <c r="P563" s="151"/>
      <c r="Q563" s="151"/>
      <c r="R563" s="264" t="str">
        <f>IF(SUM(D3_Mengen[[#This Row],[Stromkreis AC km (Stromkreis)]:[Konverter DC Anzahl]])&gt;0,"ja","nein")</f>
        <v>nein</v>
      </c>
      <c r="S563" s="296"/>
    </row>
    <row r="564" spans="1:19" ht="14.85" customHeight="1" x14ac:dyDescent="0.2">
      <c r="A564" s="263"/>
      <c r="B564" s="108"/>
      <c r="C564" s="108"/>
      <c r="D564" s="108"/>
      <c r="E564" s="108"/>
      <c r="F5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4" s="151"/>
      <c r="H564" s="151"/>
      <c r="I564" s="151"/>
      <c r="J564" s="151"/>
      <c r="K564" s="151"/>
      <c r="L564" s="151"/>
      <c r="M564" s="151"/>
      <c r="N564" s="151"/>
      <c r="O564" s="151"/>
      <c r="P564" s="151"/>
      <c r="Q564" s="151"/>
      <c r="R564" s="264" t="str">
        <f>IF(SUM(D3_Mengen[[#This Row],[Stromkreis AC km (Stromkreis)]:[Konverter DC Anzahl]])&gt;0,"ja","nein")</f>
        <v>nein</v>
      </c>
      <c r="S564" s="296"/>
    </row>
    <row r="565" spans="1:19" ht="14.85" customHeight="1" x14ac:dyDescent="0.2">
      <c r="A565" s="263"/>
      <c r="B565" s="108"/>
      <c r="C565" s="108"/>
      <c r="D565" s="108"/>
      <c r="E565" s="108"/>
      <c r="F5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5" s="151"/>
      <c r="H565" s="151"/>
      <c r="I565" s="151"/>
      <c r="J565" s="151"/>
      <c r="K565" s="151"/>
      <c r="L565" s="151"/>
      <c r="M565" s="151"/>
      <c r="N565" s="151"/>
      <c r="O565" s="151"/>
      <c r="P565" s="151"/>
      <c r="Q565" s="151"/>
      <c r="R565" s="264" t="str">
        <f>IF(SUM(D3_Mengen[[#This Row],[Stromkreis AC km (Stromkreis)]:[Konverter DC Anzahl]])&gt;0,"ja","nein")</f>
        <v>nein</v>
      </c>
      <c r="S565" s="296"/>
    </row>
    <row r="566" spans="1:19" ht="14.85" customHeight="1" x14ac:dyDescent="0.2">
      <c r="A566" s="263"/>
      <c r="B566" s="108"/>
      <c r="C566" s="108"/>
      <c r="D566" s="108"/>
      <c r="E566" s="108"/>
      <c r="F5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6" s="151"/>
      <c r="H566" s="151"/>
      <c r="I566" s="151"/>
      <c r="J566" s="151"/>
      <c r="K566" s="151"/>
      <c r="L566" s="151"/>
      <c r="M566" s="151"/>
      <c r="N566" s="151"/>
      <c r="O566" s="151"/>
      <c r="P566" s="151"/>
      <c r="Q566" s="151"/>
      <c r="R566" s="264" t="str">
        <f>IF(SUM(D3_Mengen[[#This Row],[Stromkreis AC km (Stromkreis)]:[Konverter DC Anzahl]])&gt;0,"ja","nein")</f>
        <v>nein</v>
      </c>
      <c r="S566" s="296"/>
    </row>
    <row r="567" spans="1:19" ht="14.85" customHeight="1" x14ac:dyDescent="0.2">
      <c r="A567" s="263"/>
      <c r="B567" s="108"/>
      <c r="C567" s="108"/>
      <c r="D567" s="108"/>
      <c r="E567" s="108"/>
      <c r="F5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7" s="151"/>
      <c r="H567" s="151"/>
      <c r="I567" s="151"/>
      <c r="J567" s="151"/>
      <c r="K567" s="151"/>
      <c r="L567" s="151"/>
      <c r="M567" s="151"/>
      <c r="N567" s="151"/>
      <c r="O567" s="151"/>
      <c r="P567" s="151"/>
      <c r="Q567" s="151"/>
      <c r="R567" s="264" t="str">
        <f>IF(SUM(D3_Mengen[[#This Row],[Stromkreis AC km (Stromkreis)]:[Konverter DC Anzahl]])&gt;0,"ja","nein")</f>
        <v>nein</v>
      </c>
      <c r="S567" s="296"/>
    </row>
    <row r="568" spans="1:19" ht="14.85" customHeight="1" x14ac:dyDescent="0.2">
      <c r="A568" s="263"/>
      <c r="B568" s="108"/>
      <c r="C568" s="108"/>
      <c r="D568" s="108"/>
      <c r="E568" s="108"/>
      <c r="F5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8" s="151"/>
      <c r="H568" s="151"/>
      <c r="I568" s="151"/>
      <c r="J568" s="151"/>
      <c r="K568" s="151"/>
      <c r="L568" s="151"/>
      <c r="M568" s="151"/>
      <c r="N568" s="151"/>
      <c r="O568" s="151"/>
      <c r="P568" s="151"/>
      <c r="Q568" s="151"/>
      <c r="R568" s="264" t="str">
        <f>IF(SUM(D3_Mengen[[#This Row],[Stromkreis AC km (Stromkreis)]:[Konverter DC Anzahl]])&gt;0,"ja","nein")</f>
        <v>nein</v>
      </c>
      <c r="S568" s="296"/>
    </row>
    <row r="569" spans="1:19" ht="14.85" customHeight="1" x14ac:dyDescent="0.2">
      <c r="A569" s="263"/>
      <c r="B569" s="108"/>
      <c r="C569" s="108"/>
      <c r="D569" s="108"/>
      <c r="E569" s="108"/>
      <c r="F5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69" s="151"/>
      <c r="H569" s="151"/>
      <c r="I569" s="151"/>
      <c r="J569" s="151"/>
      <c r="K569" s="151"/>
      <c r="L569" s="151"/>
      <c r="M569" s="151"/>
      <c r="N569" s="151"/>
      <c r="O569" s="151"/>
      <c r="P569" s="151"/>
      <c r="Q569" s="151"/>
      <c r="R569" s="264" t="str">
        <f>IF(SUM(D3_Mengen[[#This Row],[Stromkreis AC km (Stromkreis)]:[Konverter DC Anzahl]])&gt;0,"ja","nein")</f>
        <v>nein</v>
      </c>
      <c r="S569" s="296"/>
    </row>
    <row r="570" spans="1:19" ht="14.85" customHeight="1" x14ac:dyDescent="0.2">
      <c r="A570" s="263"/>
      <c r="B570" s="108"/>
      <c r="C570" s="108"/>
      <c r="D570" s="108"/>
      <c r="E570" s="108"/>
      <c r="F5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0" s="151"/>
      <c r="H570" s="151"/>
      <c r="I570" s="151"/>
      <c r="J570" s="151"/>
      <c r="K570" s="151"/>
      <c r="L570" s="151"/>
      <c r="M570" s="151"/>
      <c r="N570" s="151"/>
      <c r="O570" s="151"/>
      <c r="P570" s="151"/>
      <c r="Q570" s="151"/>
      <c r="R570" s="264" t="str">
        <f>IF(SUM(D3_Mengen[[#This Row],[Stromkreis AC km (Stromkreis)]:[Konverter DC Anzahl]])&gt;0,"ja","nein")</f>
        <v>nein</v>
      </c>
      <c r="S570" s="296"/>
    </row>
    <row r="571" spans="1:19" ht="14.85" customHeight="1" x14ac:dyDescent="0.2">
      <c r="A571" s="263"/>
      <c r="B571" s="108"/>
      <c r="C571" s="108"/>
      <c r="D571" s="108"/>
      <c r="E571" s="108"/>
      <c r="F5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1" s="151"/>
      <c r="H571" s="151"/>
      <c r="I571" s="151"/>
      <c r="J571" s="151"/>
      <c r="K571" s="151"/>
      <c r="L571" s="151"/>
      <c r="M571" s="151"/>
      <c r="N571" s="151"/>
      <c r="O571" s="151"/>
      <c r="P571" s="151"/>
      <c r="Q571" s="151"/>
      <c r="R571" s="264" t="str">
        <f>IF(SUM(D3_Mengen[[#This Row],[Stromkreis AC km (Stromkreis)]:[Konverter DC Anzahl]])&gt;0,"ja","nein")</f>
        <v>nein</v>
      </c>
      <c r="S571" s="296"/>
    </row>
    <row r="572" spans="1:19" ht="14.85" customHeight="1" x14ac:dyDescent="0.2">
      <c r="A572" s="263"/>
      <c r="B572" s="108"/>
      <c r="C572" s="108"/>
      <c r="D572" s="108"/>
      <c r="E572" s="108"/>
      <c r="F5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2" s="151"/>
      <c r="H572" s="151"/>
      <c r="I572" s="151"/>
      <c r="J572" s="151"/>
      <c r="K572" s="151"/>
      <c r="L572" s="151"/>
      <c r="M572" s="151"/>
      <c r="N572" s="151"/>
      <c r="O572" s="151"/>
      <c r="P572" s="151"/>
      <c r="Q572" s="151"/>
      <c r="R572" s="264" t="str">
        <f>IF(SUM(D3_Mengen[[#This Row],[Stromkreis AC km (Stromkreis)]:[Konverter DC Anzahl]])&gt;0,"ja","nein")</f>
        <v>nein</v>
      </c>
      <c r="S572" s="296"/>
    </row>
    <row r="573" spans="1:19" ht="14.85" customHeight="1" x14ac:dyDescent="0.2">
      <c r="A573" s="263"/>
      <c r="B573" s="108"/>
      <c r="C573" s="108"/>
      <c r="D573" s="108"/>
      <c r="E573" s="108"/>
      <c r="F5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3" s="151"/>
      <c r="H573" s="151"/>
      <c r="I573" s="151"/>
      <c r="J573" s="151"/>
      <c r="K573" s="151"/>
      <c r="L573" s="151"/>
      <c r="M573" s="151"/>
      <c r="N573" s="151"/>
      <c r="O573" s="151"/>
      <c r="P573" s="151"/>
      <c r="Q573" s="151"/>
      <c r="R573" s="264" t="str">
        <f>IF(SUM(D3_Mengen[[#This Row],[Stromkreis AC km (Stromkreis)]:[Konverter DC Anzahl]])&gt;0,"ja","nein")</f>
        <v>nein</v>
      </c>
      <c r="S573" s="296"/>
    </row>
    <row r="574" spans="1:19" ht="14.85" customHeight="1" x14ac:dyDescent="0.2">
      <c r="A574" s="263"/>
      <c r="B574" s="108"/>
      <c r="C574" s="108"/>
      <c r="D574" s="108"/>
      <c r="E574" s="108"/>
      <c r="F5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4" s="151"/>
      <c r="H574" s="151"/>
      <c r="I574" s="151"/>
      <c r="J574" s="151"/>
      <c r="K574" s="151"/>
      <c r="L574" s="151"/>
      <c r="M574" s="151"/>
      <c r="N574" s="151"/>
      <c r="O574" s="151"/>
      <c r="P574" s="151"/>
      <c r="Q574" s="151"/>
      <c r="R574" s="264" t="str">
        <f>IF(SUM(D3_Mengen[[#This Row],[Stromkreis AC km (Stromkreis)]:[Konverter DC Anzahl]])&gt;0,"ja","nein")</f>
        <v>nein</v>
      </c>
      <c r="S574" s="296"/>
    </row>
    <row r="575" spans="1:19" ht="14.85" customHeight="1" x14ac:dyDescent="0.2">
      <c r="A575" s="263"/>
      <c r="B575" s="108"/>
      <c r="C575" s="108"/>
      <c r="D575" s="108"/>
      <c r="E575" s="108"/>
      <c r="F5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5" s="151"/>
      <c r="H575" s="151"/>
      <c r="I575" s="151"/>
      <c r="J575" s="151"/>
      <c r="K575" s="151"/>
      <c r="L575" s="151"/>
      <c r="M575" s="151"/>
      <c r="N575" s="151"/>
      <c r="O575" s="151"/>
      <c r="P575" s="151"/>
      <c r="Q575" s="151"/>
      <c r="R575" s="264" t="str">
        <f>IF(SUM(D3_Mengen[[#This Row],[Stromkreis AC km (Stromkreis)]:[Konverter DC Anzahl]])&gt;0,"ja","nein")</f>
        <v>nein</v>
      </c>
      <c r="S575" s="296"/>
    </row>
    <row r="576" spans="1:19" ht="14.85" customHeight="1" x14ac:dyDescent="0.2">
      <c r="A576" s="263"/>
      <c r="B576" s="108"/>
      <c r="C576" s="108"/>
      <c r="D576" s="108"/>
      <c r="E576" s="108"/>
      <c r="F5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6" s="151"/>
      <c r="H576" s="151"/>
      <c r="I576" s="151"/>
      <c r="J576" s="151"/>
      <c r="K576" s="151"/>
      <c r="L576" s="151"/>
      <c r="M576" s="151"/>
      <c r="N576" s="151"/>
      <c r="O576" s="151"/>
      <c r="P576" s="151"/>
      <c r="Q576" s="151"/>
      <c r="R576" s="264" t="str">
        <f>IF(SUM(D3_Mengen[[#This Row],[Stromkreis AC km (Stromkreis)]:[Konverter DC Anzahl]])&gt;0,"ja","nein")</f>
        <v>nein</v>
      </c>
      <c r="S576" s="296"/>
    </row>
    <row r="577" spans="1:19" ht="14.85" customHeight="1" x14ac:dyDescent="0.2">
      <c r="A577" s="263"/>
      <c r="B577" s="108"/>
      <c r="C577" s="108"/>
      <c r="D577" s="108"/>
      <c r="E577" s="108"/>
      <c r="F5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7" s="151"/>
      <c r="H577" s="151"/>
      <c r="I577" s="151"/>
      <c r="J577" s="151"/>
      <c r="K577" s="151"/>
      <c r="L577" s="151"/>
      <c r="M577" s="151"/>
      <c r="N577" s="151"/>
      <c r="O577" s="151"/>
      <c r="P577" s="151"/>
      <c r="Q577" s="151"/>
      <c r="R577" s="264" t="str">
        <f>IF(SUM(D3_Mengen[[#This Row],[Stromkreis AC km (Stromkreis)]:[Konverter DC Anzahl]])&gt;0,"ja","nein")</f>
        <v>nein</v>
      </c>
      <c r="S577" s="296"/>
    </row>
    <row r="578" spans="1:19" ht="14.85" customHeight="1" x14ac:dyDescent="0.2">
      <c r="A578" s="263"/>
      <c r="B578" s="108"/>
      <c r="C578" s="108"/>
      <c r="D578" s="108"/>
      <c r="E578" s="108"/>
      <c r="F5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8" s="151"/>
      <c r="H578" s="151"/>
      <c r="I578" s="151"/>
      <c r="J578" s="151"/>
      <c r="K578" s="151"/>
      <c r="L578" s="151"/>
      <c r="M578" s="151"/>
      <c r="N578" s="151"/>
      <c r="O578" s="151"/>
      <c r="P578" s="151"/>
      <c r="Q578" s="151"/>
      <c r="R578" s="264" t="str">
        <f>IF(SUM(D3_Mengen[[#This Row],[Stromkreis AC km (Stromkreis)]:[Konverter DC Anzahl]])&gt;0,"ja","nein")</f>
        <v>nein</v>
      </c>
      <c r="S578" s="296"/>
    </row>
    <row r="579" spans="1:19" ht="14.85" customHeight="1" x14ac:dyDescent="0.2">
      <c r="A579" s="263"/>
      <c r="B579" s="108"/>
      <c r="C579" s="108"/>
      <c r="D579" s="108"/>
      <c r="E579" s="108"/>
      <c r="F5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79" s="151"/>
      <c r="H579" s="151"/>
      <c r="I579" s="151"/>
      <c r="J579" s="151"/>
      <c r="K579" s="151"/>
      <c r="L579" s="151"/>
      <c r="M579" s="151"/>
      <c r="N579" s="151"/>
      <c r="O579" s="151"/>
      <c r="P579" s="151"/>
      <c r="Q579" s="151"/>
      <c r="R579" s="264" t="str">
        <f>IF(SUM(D3_Mengen[[#This Row],[Stromkreis AC km (Stromkreis)]:[Konverter DC Anzahl]])&gt;0,"ja","nein")</f>
        <v>nein</v>
      </c>
      <c r="S579" s="296"/>
    </row>
    <row r="580" spans="1:19" ht="14.85" customHeight="1" x14ac:dyDescent="0.2">
      <c r="A580" s="263"/>
      <c r="B580" s="108"/>
      <c r="C580" s="108"/>
      <c r="D580" s="108"/>
      <c r="E580" s="108"/>
      <c r="F5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0" s="151"/>
      <c r="H580" s="151"/>
      <c r="I580" s="151"/>
      <c r="J580" s="151"/>
      <c r="K580" s="151"/>
      <c r="L580" s="151"/>
      <c r="M580" s="151"/>
      <c r="N580" s="151"/>
      <c r="O580" s="151"/>
      <c r="P580" s="151"/>
      <c r="Q580" s="151"/>
      <c r="R580" s="264" t="str">
        <f>IF(SUM(D3_Mengen[[#This Row],[Stromkreis AC km (Stromkreis)]:[Konverter DC Anzahl]])&gt;0,"ja","nein")</f>
        <v>nein</v>
      </c>
      <c r="S580" s="296"/>
    </row>
    <row r="581" spans="1:19" ht="14.85" customHeight="1" x14ac:dyDescent="0.2">
      <c r="A581" s="263"/>
      <c r="B581" s="108"/>
      <c r="C581" s="108"/>
      <c r="D581" s="108"/>
      <c r="E581" s="108"/>
      <c r="F5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1" s="151"/>
      <c r="H581" s="151"/>
      <c r="I581" s="151"/>
      <c r="J581" s="151"/>
      <c r="K581" s="151"/>
      <c r="L581" s="151"/>
      <c r="M581" s="151"/>
      <c r="N581" s="151"/>
      <c r="O581" s="151"/>
      <c r="P581" s="151"/>
      <c r="Q581" s="151"/>
      <c r="R581" s="264" t="str">
        <f>IF(SUM(D3_Mengen[[#This Row],[Stromkreis AC km (Stromkreis)]:[Konverter DC Anzahl]])&gt;0,"ja","nein")</f>
        <v>nein</v>
      </c>
      <c r="S581" s="296"/>
    </row>
    <row r="582" spans="1:19" ht="14.85" customHeight="1" x14ac:dyDescent="0.2">
      <c r="A582" s="263"/>
      <c r="B582" s="108"/>
      <c r="C582" s="108"/>
      <c r="D582" s="108"/>
      <c r="E582" s="108"/>
      <c r="F5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2" s="151"/>
      <c r="H582" s="151"/>
      <c r="I582" s="151"/>
      <c r="J582" s="151"/>
      <c r="K582" s="151"/>
      <c r="L582" s="151"/>
      <c r="M582" s="151"/>
      <c r="N582" s="151"/>
      <c r="O582" s="151"/>
      <c r="P582" s="151"/>
      <c r="Q582" s="151"/>
      <c r="R582" s="264" t="str">
        <f>IF(SUM(D3_Mengen[[#This Row],[Stromkreis AC km (Stromkreis)]:[Konverter DC Anzahl]])&gt;0,"ja","nein")</f>
        <v>nein</v>
      </c>
      <c r="S582" s="296"/>
    </row>
    <row r="583" spans="1:19" ht="14.85" customHeight="1" x14ac:dyDescent="0.2">
      <c r="A583" s="263"/>
      <c r="B583" s="108"/>
      <c r="C583" s="108"/>
      <c r="D583" s="108"/>
      <c r="E583" s="108"/>
      <c r="F5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3" s="151"/>
      <c r="H583" s="151"/>
      <c r="I583" s="151"/>
      <c r="J583" s="151"/>
      <c r="K583" s="151"/>
      <c r="L583" s="151"/>
      <c r="M583" s="151"/>
      <c r="N583" s="151"/>
      <c r="O583" s="151"/>
      <c r="P583" s="151"/>
      <c r="Q583" s="151"/>
      <c r="R583" s="264" t="str">
        <f>IF(SUM(D3_Mengen[[#This Row],[Stromkreis AC km (Stromkreis)]:[Konverter DC Anzahl]])&gt;0,"ja","nein")</f>
        <v>nein</v>
      </c>
      <c r="S583" s="296"/>
    </row>
    <row r="584" spans="1:19" ht="14.85" customHeight="1" x14ac:dyDescent="0.2">
      <c r="A584" s="263"/>
      <c r="B584" s="108"/>
      <c r="C584" s="108"/>
      <c r="D584" s="108"/>
      <c r="E584" s="108"/>
      <c r="F5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4" s="151"/>
      <c r="H584" s="151"/>
      <c r="I584" s="151"/>
      <c r="J584" s="151"/>
      <c r="K584" s="151"/>
      <c r="L584" s="151"/>
      <c r="M584" s="151"/>
      <c r="N584" s="151"/>
      <c r="O584" s="151"/>
      <c r="P584" s="151"/>
      <c r="Q584" s="151"/>
      <c r="R584" s="264" t="str">
        <f>IF(SUM(D3_Mengen[[#This Row],[Stromkreis AC km (Stromkreis)]:[Konverter DC Anzahl]])&gt;0,"ja","nein")</f>
        <v>nein</v>
      </c>
      <c r="S584" s="296"/>
    </row>
    <row r="585" spans="1:19" ht="14.85" customHeight="1" x14ac:dyDescent="0.2">
      <c r="A585" s="263"/>
      <c r="B585" s="108"/>
      <c r="C585" s="108"/>
      <c r="D585" s="108"/>
      <c r="E585" s="108"/>
      <c r="F5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5" s="151"/>
      <c r="H585" s="151"/>
      <c r="I585" s="151"/>
      <c r="J585" s="151"/>
      <c r="K585" s="151"/>
      <c r="L585" s="151"/>
      <c r="M585" s="151"/>
      <c r="N585" s="151"/>
      <c r="O585" s="151"/>
      <c r="P585" s="151"/>
      <c r="Q585" s="151"/>
      <c r="R585" s="264" t="str">
        <f>IF(SUM(D3_Mengen[[#This Row],[Stromkreis AC km (Stromkreis)]:[Konverter DC Anzahl]])&gt;0,"ja","nein")</f>
        <v>nein</v>
      </c>
      <c r="S585" s="296"/>
    </row>
    <row r="586" spans="1:19" ht="14.85" customHeight="1" x14ac:dyDescent="0.2">
      <c r="A586" s="263"/>
      <c r="B586" s="108"/>
      <c r="C586" s="108"/>
      <c r="D586" s="108"/>
      <c r="E586" s="108"/>
      <c r="F5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6" s="151"/>
      <c r="H586" s="151"/>
      <c r="I586" s="151"/>
      <c r="J586" s="151"/>
      <c r="K586" s="151"/>
      <c r="L586" s="151"/>
      <c r="M586" s="151"/>
      <c r="N586" s="151"/>
      <c r="O586" s="151"/>
      <c r="P586" s="151"/>
      <c r="Q586" s="151"/>
      <c r="R586" s="264" t="str">
        <f>IF(SUM(D3_Mengen[[#This Row],[Stromkreis AC km (Stromkreis)]:[Konverter DC Anzahl]])&gt;0,"ja","nein")</f>
        <v>nein</v>
      </c>
      <c r="S586" s="296"/>
    </row>
    <row r="587" spans="1:19" ht="14.85" customHeight="1" x14ac:dyDescent="0.2">
      <c r="A587" s="263"/>
      <c r="B587" s="108"/>
      <c r="C587" s="108"/>
      <c r="D587" s="108"/>
      <c r="E587" s="108"/>
      <c r="F5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7" s="151"/>
      <c r="H587" s="151"/>
      <c r="I587" s="151"/>
      <c r="J587" s="151"/>
      <c r="K587" s="151"/>
      <c r="L587" s="151"/>
      <c r="M587" s="151"/>
      <c r="N587" s="151"/>
      <c r="O587" s="151"/>
      <c r="P587" s="151"/>
      <c r="Q587" s="151"/>
      <c r="R587" s="264" t="str">
        <f>IF(SUM(D3_Mengen[[#This Row],[Stromkreis AC km (Stromkreis)]:[Konverter DC Anzahl]])&gt;0,"ja","nein")</f>
        <v>nein</v>
      </c>
      <c r="S587" s="296"/>
    </row>
    <row r="588" spans="1:19" ht="14.85" customHeight="1" x14ac:dyDescent="0.2">
      <c r="A588" s="263"/>
      <c r="B588" s="108"/>
      <c r="C588" s="108"/>
      <c r="D588" s="108"/>
      <c r="E588" s="108"/>
      <c r="F5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8" s="151"/>
      <c r="H588" s="151"/>
      <c r="I588" s="151"/>
      <c r="J588" s="151"/>
      <c r="K588" s="151"/>
      <c r="L588" s="151"/>
      <c r="M588" s="151"/>
      <c r="N588" s="151"/>
      <c r="O588" s="151"/>
      <c r="P588" s="151"/>
      <c r="Q588" s="151"/>
      <c r="R588" s="264" t="str">
        <f>IF(SUM(D3_Mengen[[#This Row],[Stromkreis AC km (Stromkreis)]:[Konverter DC Anzahl]])&gt;0,"ja","nein")</f>
        <v>nein</v>
      </c>
      <c r="S588" s="296"/>
    </row>
    <row r="589" spans="1:19" ht="14.85" customHeight="1" x14ac:dyDescent="0.2">
      <c r="A589" s="263"/>
      <c r="B589" s="108"/>
      <c r="C589" s="108"/>
      <c r="D589" s="108"/>
      <c r="E589" s="108"/>
      <c r="F5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89" s="151"/>
      <c r="H589" s="151"/>
      <c r="I589" s="151"/>
      <c r="J589" s="151"/>
      <c r="K589" s="151"/>
      <c r="L589" s="151"/>
      <c r="M589" s="151"/>
      <c r="N589" s="151"/>
      <c r="O589" s="151"/>
      <c r="P589" s="151"/>
      <c r="Q589" s="151"/>
      <c r="R589" s="264" t="str">
        <f>IF(SUM(D3_Mengen[[#This Row],[Stromkreis AC km (Stromkreis)]:[Konverter DC Anzahl]])&gt;0,"ja","nein")</f>
        <v>nein</v>
      </c>
      <c r="S589" s="296"/>
    </row>
    <row r="590" spans="1:19" ht="14.85" customHeight="1" x14ac:dyDescent="0.2">
      <c r="A590" s="263"/>
      <c r="B590" s="108"/>
      <c r="C590" s="108"/>
      <c r="D590" s="108"/>
      <c r="E590" s="108"/>
      <c r="F5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0" s="151"/>
      <c r="H590" s="151"/>
      <c r="I590" s="151"/>
      <c r="J590" s="151"/>
      <c r="K590" s="151"/>
      <c r="L590" s="151"/>
      <c r="M590" s="151"/>
      <c r="N590" s="151"/>
      <c r="O590" s="151"/>
      <c r="P590" s="151"/>
      <c r="Q590" s="151"/>
      <c r="R590" s="264" t="str">
        <f>IF(SUM(D3_Mengen[[#This Row],[Stromkreis AC km (Stromkreis)]:[Konverter DC Anzahl]])&gt;0,"ja","nein")</f>
        <v>nein</v>
      </c>
      <c r="S590" s="296"/>
    </row>
    <row r="591" spans="1:19" ht="14.85" customHeight="1" x14ac:dyDescent="0.2">
      <c r="A591" s="263"/>
      <c r="B591" s="108"/>
      <c r="C591" s="108"/>
      <c r="D591" s="108"/>
      <c r="E591" s="108"/>
      <c r="F5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1" s="151"/>
      <c r="H591" s="151"/>
      <c r="I591" s="151"/>
      <c r="J591" s="151"/>
      <c r="K591" s="151"/>
      <c r="L591" s="151"/>
      <c r="M591" s="151"/>
      <c r="N591" s="151"/>
      <c r="O591" s="151"/>
      <c r="P591" s="151"/>
      <c r="Q591" s="151"/>
      <c r="R591" s="264" t="str">
        <f>IF(SUM(D3_Mengen[[#This Row],[Stromkreis AC km (Stromkreis)]:[Konverter DC Anzahl]])&gt;0,"ja","nein")</f>
        <v>nein</v>
      </c>
      <c r="S591" s="296"/>
    </row>
    <row r="592" spans="1:19" ht="14.85" customHeight="1" x14ac:dyDescent="0.2">
      <c r="A592" s="263"/>
      <c r="B592" s="108"/>
      <c r="C592" s="108"/>
      <c r="D592" s="108"/>
      <c r="E592" s="108"/>
      <c r="F5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2" s="151"/>
      <c r="H592" s="151"/>
      <c r="I592" s="151"/>
      <c r="J592" s="151"/>
      <c r="K592" s="151"/>
      <c r="L592" s="151"/>
      <c r="M592" s="151"/>
      <c r="N592" s="151"/>
      <c r="O592" s="151"/>
      <c r="P592" s="151"/>
      <c r="Q592" s="151"/>
      <c r="R592" s="264" t="str">
        <f>IF(SUM(D3_Mengen[[#This Row],[Stromkreis AC km (Stromkreis)]:[Konverter DC Anzahl]])&gt;0,"ja","nein")</f>
        <v>nein</v>
      </c>
      <c r="S592" s="296"/>
    </row>
    <row r="593" spans="1:19" ht="14.85" customHeight="1" x14ac:dyDescent="0.2">
      <c r="A593" s="263"/>
      <c r="B593" s="108"/>
      <c r="C593" s="108"/>
      <c r="D593" s="108"/>
      <c r="E593" s="108"/>
      <c r="F5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3" s="151"/>
      <c r="H593" s="151"/>
      <c r="I593" s="151"/>
      <c r="J593" s="151"/>
      <c r="K593" s="151"/>
      <c r="L593" s="151"/>
      <c r="M593" s="151"/>
      <c r="N593" s="151"/>
      <c r="O593" s="151"/>
      <c r="P593" s="151"/>
      <c r="Q593" s="151"/>
      <c r="R593" s="264" t="str">
        <f>IF(SUM(D3_Mengen[[#This Row],[Stromkreis AC km (Stromkreis)]:[Konverter DC Anzahl]])&gt;0,"ja","nein")</f>
        <v>nein</v>
      </c>
      <c r="S593" s="296"/>
    </row>
    <row r="594" spans="1:19" ht="14.85" customHeight="1" x14ac:dyDescent="0.2">
      <c r="A594" s="263"/>
      <c r="B594" s="108"/>
      <c r="C594" s="108"/>
      <c r="D594" s="108"/>
      <c r="E594" s="108"/>
      <c r="F5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4" s="151"/>
      <c r="H594" s="151"/>
      <c r="I594" s="151"/>
      <c r="J594" s="151"/>
      <c r="K594" s="151"/>
      <c r="L594" s="151"/>
      <c r="M594" s="151"/>
      <c r="N594" s="151"/>
      <c r="O594" s="151"/>
      <c r="P594" s="151"/>
      <c r="Q594" s="151"/>
      <c r="R594" s="264" t="str">
        <f>IF(SUM(D3_Mengen[[#This Row],[Stromkreis AC km (Stromkreis)]:[Konverter DC Anzahl]])&gt;0,"ja","nein")</f>
        <v>nein</v>
      </c>
      <c r="S594" s="296"/>
    </row>
    <row r="595" spans="1:19" ht="14.85" customHeight="1" x14ac:dyDescent="0.2">
      <c r="A595" s="263"/>
      <c r="B595" s="108"/>
      <c r="C595" s="108"/>
      <c r="D595" s="108"/>
      <c r="E595" s="108"/>
      <c r="F5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5" s="151"/>
      <c r="H595" s="151"/>
      <c r="I595" s="151"/>
      <c r="J595" s="151"/>
      <c r="K595" s="151"/>
      <c r="L595" s="151"/>
      <c r="M595" s="151"/>
      <c r="N595" s="151"/>
      <c r="O595" s="151"/>
      <c r="P595" s="151"/>
      <c r="Q595" s="151"/>
      <c r="R595" s="264" t="str">
        <f>IF(SUM(D3_Mengen[[#This Row],[Stromkreis AC km (Stromkreis)]:[Konverter DC Anzahl]])&gt;0,"ja","nein")</f>
        <v>nein</v>
      </c>
      <c r="S595" s="296"/>
    </row>
    <row r="596" spans="1:19" ht="14.85" customHeight="1" x14ac:dyDescent="0.2">
      <c r="A596" s="263"/>
      <c r="B596" s="108"/>
      <c r="C596" s="108"/>
      <c r="D596" s="108"/>
      <c r="E596" s="108"/>
      <c r="F5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6" s="151"/>
      <c r="H596" s="151"/>
      <c r="I596" s="151"/>
      <c r="J596" s="151"/>
      <c r="K596" s="151"/>
      <c r="L596" s="151"/>
      <c r="M596" s="151"/>
      <c r="N596" s="151"/>
      <c r="O596" s="151"/>
      <c r="P596" s="151"/>
      <c r="Q596" s="151"/>
      <c r="R596" s="264" t="str">
        <f>IF(SUM(D3_Mengen[[#This Row],[Stromkreis AC km (Stromkreis)]:[Konverter DC Anzahl]])&gt;0,"ja","nein")</f>
        <v>nein</v>
      </c>
      <c r="S596" s="296"/>
    </row>
    <row r="597" spans="1:19" ht="14.85" customHeight="1" x14ac:dyDescent="0.2">
      <c r="A597" s="263"/>
      <c r="B597" s="108"/>
      <c r="C597" s="108"/>
      <c r="D597" s="108"/>
      <c r="E597" s="108"/>
      <c r="F5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7" s="151"/>
      <c r="H597" s="151"/>
      <c r="I597" s="151"/>
      <c r="J597" s="151"/>
      <c r="K597" s="151"/>
      <c r="L597" s="151"/>
      <c r="M597" s="151"/>
      <c r="N597" s="151"/>
      <c r="O597" s="151"/>
      <c r="P597" s="151"/>
      <c r="Q597" s="151"/>
      <c r="R597" s="264" t="str">
        <f>IF(SUM(D3_Mengen[[#This Row],[Stromkreis AC km (Stromkreis)]:[Konverter DC Anzahl]])&gt;0,"ja","nein")</f>
        <v>nein</v>
      </c>
      <c r="S597" s="296"/>
    </row>
    <row r="598" spans="1:19" ht="14.85" customHeight="1" x14ac:dyDescent="0.2">
      <c r="A598" s="263"/>
      <c r="B598" s="108"/>
      <c r="C598" s="108"/>
      <c r="D598" s="108"/>
      <c r="E598" s="108"/>
      <c r="F5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8" s="151"/>
      <c r="H598" s="151"/>
      <c r="I598" s="151"/>
      <c r="J598" s="151"/>
      <c r="K598" s="151"/>
      <c r="L598" s="151"/>
      <c r="M598" s="151"/>
      <c r="N598" s="151"/>
      <c r="O598" s="151"/>
      <c r="P598" s="151"/>
      <c r="Q598" s="151"/>
      <c r="R598" s="264" t="str">
        <f>IF(SUM(D3_Mengen[[#This Row],[Stromkreis AC km (Stromkreis)]:[Konverter DC Anzahl]])&gt;0,"ja","nein")</f>
        <v>nein</v>
      </c>
      <c r="S598" s="296"/>
    </row>
    <row r="599" spans="1:19" ht="14.85" customHeight="1" x14ac:dyDescent="0.2">
      <c r="A599" s="263"/>
      <c r="B599" s="108"/>
      <c r="C599" s="108"/>
      <c r="D599" s="108"/>
      <c r="E599" s="108"/>
      <c r="F5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599" s="151"/>
      <c r="H599" s="151"/>
      <c r="I599" s="151"/>
      <c r="J599" s="151"/>
      <c r="K599" s="151"/>
      <c r="L599" s="151"/>
      <c r="M599" s="151"/>
      <c r="N599" s="151"/>
      <c r="O599" s="151"/>
      <c r="P599" s="151"/>
      <c r="Q599" s="151"/>
      <c r="R599" s="264" t="str">
        <f>IF(SUM(D3_Mengen[[#This Row],[Stromkreis AC km (Stromkreis)]:[Konverter DC Anzahl]])&gt;0,"ja","nein")</f>
        <v>nein</v>
      </c>
      <c r="S599" s="296"/>
    </row>
    <row r="600" spans="1:19" ht="14.85" customHeight="1" x14ac:dyDescent="0.2">
      <c r="A600" s="263"/>
      <c r="B600" s="108"/>
      <c r="C600" s="108"/>
      <c r="D600" s="108"/>
      <c r="E600" s="108"/>
      <c r="F6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0" s="151"/>
      <c r="H600" s="151"/>
      <c r="I600" s="151"/>
      <c r="J600" s="151"/>
      <c r="K600" s="151"/>
      <c r="L600" s="151"/>
      <c r="M600" s="151"/>
      <c r="N600" s="151"/>
      <c r="O600" s="151"/>
      <c r="P600" s="151"/>
      <c r="Q600" s="151"/>
      <c r="R600" s="264" t="str">
        <f>IF(SUM(D3_Mengen[[#This Row],[Stromkreis AC km (Stromkreis)]:[Konverter DC Anzahl]])&gt;0,"ja","nein")</f>
        <v>nein</v>
      </c>
      <c r="S600" s="296"/>
    </row>
    <row r="601" spans="1:19" ht="14.85" customHeight="1" x14ac:dyDescent="0.2">
      <c r="A601" s="263"/>
      <c r="B601" s="108"/>
      <c r="C601" s="108"/>
      <c r="D601" s="108"/>
      <c r="E601" s="108"/>
      <c r="F6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1" s="151"/>
      <c r="H601" s="151"/>
      <c r="I601" s="151"/>
      <c r="J601" s="151"/>
      <c r="K601" s="151"/>
      <c r="L601" s="151"/>
      <c r="M601" s="151"/>
      <c r="N601" s="151"/>
      <c r="O601" s="151"/>
      <c r="P601" s="151"/>
      <c r="Q601" s="151"/>
      <c r="R601" s="264" t="str">
        <f>IF(SUM(D3_Mengen[[#This Row],[Stromkreis AC km (Stromkreis)]:[Konverter DC Anzahl]])&gt;0,"ja","nein")</f>
        <v>nein</v>
      </c>
      <c r="S601" s="296"/>
    </row>
    <row r="602" spans="1:19" ht="14.85" customHeight="1" x14ac:dyDescent="0.2">
      <c r="A602" s="263"/>
      <c r="B602" s="108"/>
      <c r="C602" s="108"/>
      <c r="D602" s="108"/>
      <c r="E602" s="108"/>
      <c r="F6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2" s="151"/>
      <c r="H602" s="151"/>
      <c r="I602" s="151"/>
      <c r="J602" s="151"/>
      <c r="K602" s="151"/>
      <c r="L602" s="151"/>
      <c r="M602" s="151"/>
      <c r="N602" s="151"/>
      <c r="O602" s="151"/>
      <c r="P602" s="151"/>
      <c r="Q602" s="151"/>
      <c r="R602" s="264" t="str">
        <f>IF(SUM(D3_Mengen[[#This Row],[Stromkreis AC km (Stromkreis)]:[Konverter DC Anzahl]])&gt;0,"ja","nein")</f>
        <v>nein</v>
      </c>
      <c r="S602" s="296"/>
    </row>
    <row r="603" spans="1:19" ht="14.85" customHeight="1" x14ac:dyDescent="0.2">
      <c r="A603" s="263"/>
      <c r="B603" s="108"/>
      <c r="C603" s="108"/>
      <c r="D603" s="108"/>
      <c r="E603" s="108"/>
      <c r="F6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3" s="151"/>
      <c r="H603" s="151"/>
      <c r="I603" s="151"/>
      <c r="J603" s="151"/>
      <c r="K603" s="151"/>
      <c r="L603" s="151"/>
      <c r="M603" s="151"/>
      <c r="N603" s="151"/>
      <c r="O603" s="151"/>
      <c r="P603" s="151"/>
      <c r="Q603" s="151"/>
      <c r="R603" s="264" t="str">
        <f>IF(SUM(D3_Mengen[[#This Row],[Stromkreis AC km (Stromkreis)]:[Konverter DC Anzahl]])&gt;0,"ja","nein")</f>
        <v>nein</v>
      </c>
      <c r="S603" s="296"/>
    </row>
    <row r="604" spans="1:19" ht="14.85" customHeight="1" x14ac:dyDescent="0.2">
      <c r="A604" s="263"/>
      <c r="B604" s="108"/>
      <c r="C604" s="108"/>
      <c r="D604" s="108"/>
      <c r="E604" s="108"/>
      <c r="F6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4" s="151"/>
      <c r="H604" s="151"/>
      <c r="I604" s="151"/>
      <c r="J604" s="151"/>
      <c r="K604" s="151"/>
      <c r="L604" s="151"/>
      <c r="M604" s="151"/>
      <c r="N604" s="151"/>
      <c r="O604" s="151"/>
      <c r="P604" s="151"/>
      <c r="Q604" s="151"/>
      <c r="R604" s="264" t="str">
        <f>IF(SUM(D3_Mengen[[#This Row],[Stromkreis AC km (Stromkreis)]:[Konverter DC Anzahl]])&gt;0,"ja","nein")</f>
        <v>nein</v>
      </c>
      <c r="S604" s="296"/>
    </row>
    <row r="605" spans="1:19" ht="14.85" customHeight="1" x14ac:dyDescent="0.2">
      <c r="A605" s="263"/>
      <c r="B605" s="108"/>
      <c r="C605" s="108"/>
      <c r="D605" s="108"/>
      <c r="E605" s="108"/>
      <c r="F6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5" s="151"/>
      <c r="H605" s="151"/>
      <c r="I605" s="151"/>
      <c r="J605" s="151"/>
      <c r="K605" s="151"/>
      <c r="L605" s="151"/>
      <c r="M605" s="151"/>
      <c r="N605" s="151"/>
      <c r="O605" s="151"/>
      <c r="P605" s="151"/>
      <c r="Q605" s="151"/>
      <c r="R605" s="264" t="str">
        <f>IF(SUM(D3_Mengen[[#This Row],[Stromkreis AC km (Stromkreis)]:[Konverter DC Anzahl]])&gt;0,"ja","nein")</f>
        <v>nein</v>
      </c>
      <c r="S605" s="296"/>
    </row>
    <row r="606" spans="1:19" ht="14.85" customHeight="1" x14ac:dyDescent="0.2">
      <c r="A606" s="263"/>
      <c r="B606" s="108"/>
      <c r="C606" s="108"/>
      <c r="D606" s="108"/>
      <c r="E606" s="108"/>
      <c r="F6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6" s="151"/>
      <c r="H606" s="151"/>
      <c r="I606" s="151"/>
      <c r="J606" s="151"/>
      <c r="K606" s="151"/>
      <c r="L606" s="151"/>
      <c r="M606" s="151"/>
      <c r="N606" s="151"/>
      <c r="O606" s="151"/>
      <c r="P606" s="151"/>
      <c r="Q606" s="151"/>
      <c r="R606" s="264" t="str">
        <f>IF(SUM(D3_Mengen[[#This Row],[Stromkreis AC km (Stromkreis)]:[Konverter DC Anzahl]])&gt;0,"ja","nein")</f>
        <v>nein</v>
      </c>
      <c r="S606" s="296"/>
    </row>
    <row r="607" spans="1:19" ht="14.85" customHeight="1" x14ac:dyDescent="0.2">
      <c r="A607" s="263"/>
      <c r="B607" s="108"/>
      <c r="C607" s="108"/>
      <c r="D607" s="108"/>
      <c r="E607" s="108"/>
      <c r="F6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7" s="151"/>
      <c r="H607" s="151"/>
      <c r="I607" s="151"/>
      <c r="J607" s="151"/>
      <c r="K607" s="151"/>
      <c r="L607" s="151"/>
      <c r="M607" s="151"/>
      <c r="N607" s="151"/>
      <c r="O607" s="151"/>
      <c r="P607" s="151"/>
      <c r="Q607" s="151"/>
      <c r="R607" s="264" t="str">
        <f>IF(SUM(D3_Mengen[[#This Row],[Stromkreis AC km (Stromkreis)]:[Konverter DC Anzahl]])&gt;0,"ja","nein")</f>
        <v>nein</v>
      </c>
      <c r="S607" s="296"/>
    </row>
    <row r="608" spans="1:19" ht="14.85" customHeight="1" x14ac:dyDescent="0.2">
      <c r="A608" s="263"/>
      <c r="B608" s="108"/>
      <c r="C608" s="108"/>
      <c r="D608" s="108"/>
      <c r="E608" s="108"/>
      <c r="F6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8" s="151"/>
      <c r="H608" s="151"/>
      <c r="I608" s="151"/>
      <c r="J608" s="151"/>
      <c r="K608" s="151"/>
      <c r="L608" s="151"/>
      <c r="M608" s="151"/>
      <c r="N608" s="151"/>
      <c r="O608" s="151"/>
      <c r="P608" s="151"/>
      <c r="Q608" s="151"/>
      <c r="R608" s="264" t="str">
        <f>IF(SUM(D3_Mengen[[#This Row],[Stromkreis AC km (Stromkreis)]:[Konverter DC Anzahl]])&gt;0,"ja","nein")</f>
        <v>nein</v>
      </c>
      <c r="S608" s="296"/>
    </row>
    <row r="609" spans="1:19" ht="14.85" customHeight="1" x14ac:dyDescent="0.2">
      <c r="A609" s="263"/>
      <c r="B609" s="108"/>
      <c r="C609" s="108"/>
      <c r="D609" s="108"/>
      <c r="E609" s="108"/>
      <c r="F6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09" s="151"/>
      <c r="H609" s="151"/>
      <c r="I609" s="151"/>
      <c r="J609" s="151"/>
      <c r="K609" s="151"/>
      <c r="L609" s="151"/>
      <c r="M609" s="151"/>
      <c r="N609" s="151"/>
      <c r="O609" s="151"/>
      <c r="P609" s="151"/>
      <c r="Q609" s="151"/>
      <c r="R609" s="264" t="str">
        <f>IF(SUM(D3_Mengen[[#This Row],[Stromkreis AC km (Stromkreis)]:[Konverter DC Anzahl]])&gt;0,"ja","nein")</f>
        <v>nein</v>
      </c>
      <c r="S609" s="296"/>
    </row>
    <row r="610" spans="1:19" ht="14.85" customHeight="1" x14ac:dyDescent="0.2">
      <c r="A610" s="263"/>
      <c r="B610" s="108"/>
      <c r="C610" s="108"/>
      <c r="D610" s="108"/>
      <c r="E610" s="108"/>
      <c r="F6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0" s="151"/>
      <c r="H610" s="151"/>
      <c r="I610" s="151"/>
      <c r="J610" s="151"/>
      <c r="K610" s="151"/>
      <c r="L610" s="151"/>
      <c r="M610" s="151"/>
      <c r="N610" s="151"/>
      <c r="O610" s="151"/>
      <c r="P610" s="151"/>
      <c r="Q610" s="151"/>
      <c r="R610" s="264" t="str">
        <f>IF(SUM(D3_Mengen[[#This Row],[Stromkreis AC km (Stromkreis)]:[Konverter DC Anzahl]])&gt;0,"ja","nein")</f>
        <v>nein</v>
      </c>
      <c r="S610" s="296"/>
    </row>
    <row r="611" spans="1:19" ht="14.85" customHeight="1" x14ac:dyDescent="0.2">
      <c r="A611" s="263"/>
      <c r="B611" s="108"/>
      <c r="C611" s="108"/>
      <c r="D611" s="108"/>
      <c r="E611" s="108"/>
      <c r="F6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1" s="151"/>
      <c r="H611" s="151"/>
      <c r="I611" s="151"/>
      <c r="J611" s="151"/>
      <c r="K611" s="151"/>
      <c r="L611" s="151"/>
      <c r="M611" s="151"/>
      <c r="N611" s="151"/>
      <c r="O611" s="151"/>
      <c r="P611" s="151"/>
      <c r="Q611" s="151"/>
      <c r="R611" s="264" t="str">
        <f>IF(SUM(D3_Mengen[[#This Row],[Stromkreis AC km (Stromkreis)]:[Konverter DC Anzahl]])&gt;0,"ja","nein")</f>
        <v>nein</v>
      </c>
      <c r="S611" s="296"/>
    </row>
    <row r="612" spans="1:19" ht="14.85" customHeight="1" x14ac:dyDescent="0.2">
      <c r="A612" s="263"/>
      <c r="B612" s="108"/>
      <c r="C612" s="108"/>
      <c r="D612" s="108"/>
      <c r="E612" s="108"/>
      <c r="F6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2" s="151"/>
      <c r="H612" s="151"/>
      <c r="I612" s="151"/>
      <c r="J612" s="151"/>
      <c r="K612" s="151"/>
      <c r="L612" s="151"/>
      <c r="M612" s="151"/>
      <c r="N612" s="151"/>
      <c r="O612" s="151"/>
      <c r="P612" s="151"/>
      <c r="Q612" s="151"/>
      <c r="R612" s="264" t="str">
        <f>IF(SUM(D3_Mengen[[#This Row],[Stromkreis AC km (Stromkreis)]:[Konverter DC Anzahl]])&gt;0,"ja","nein")</f>
        <v>nein</v>
      </c>
      <c r="S612" s="296"/>
    </row>
    <row r="613" spans="1:19" ht="14.85" customHeight="1" x14ac:dyDescent="0.2">
      <c r="A613" s="263"/>
      <c r="B613" s="108"/>
      <c r="C613" s="108"/>
      <c r="D613" s="108"/>
      <c r="E613" s="108"/>
      <c r="F6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3" s="151"/>
      <c r="H613" s="151"/>
      <c r="I613" s="151"/>
      <c r="J613" s="151"/>
      <c r="K613" s="151"/>
      <c r="L613" s="151"/>
      <c r="M613" s="151"/>
      <c r="N613" s="151"/>
      <c r="O613" s="151"/>
      <c r="P613" s="151"/>
      <c r="Q613" s="151"/>
      <c r="R613" s="264" t="str">
        <f>IF(SUM(D3_Mengen[[#This Row],[Stromkreis AC km (Stromkreis)]:[Konverter DC Anzahl]])&gt;0,"ja","nein")</f>
        <v>nein</v>
      </c>
      <c r="S613" s="296"/>
    </row>
    <row r="614" spans="1:19" ht="14.85" customHeight="1" x14ac:dyDescent="0.2">
      <c r="A614" s="263"/>
      <c r="B614" s="108"/>
      <c r="C614" s="108"/>
      <c r="D614" s="108"/>
      <c r="E614" s="108"/>
      <c r="F6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4" s="151"/>
      <c r="H614" s="151"/>
      <c r="I614" s="151"/>
      <c r="J614" s="151"/>
      <c r="K614" s="151"/>
      <c r="L614" s="151"/>
      <c r="M614" s="151"/>
      <c r="N614" s="151"/>
      <c r="O614" s="151"/>
      <c r="P614" s="151"/>
      <c r="Q614" s="151"/>
      <c r="R614" s="264" t="str">
        <f>IF(SUM(D3_Mengen[[#This Row],[Stromkreis AC km (Stromkreis)]:[Konverter DC Anzahl]])&gt;0,"ja","nein")</f>
        <v>nein</v>
      </c>
      <c r="S614" s="296"/>
    </row>
    <row r="615" spans="1:19" ht="14.85" customHeight="1" x14ac:dyDescent="0.2">
      <c r="A615" s="263"/>
      <c r="B615" s="108"/>
      <c r="C615" s="108"/>
      <c r="D615" s="108"/>
      <c r="E615" s="108"/>
      <c r="F6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5" s="151"/>
      <c r="H615" s="151"/>
      <c r="I615" s="151"/>
      <c r="J615" s="151"/>
      <c r="K615" s="151"/>
      <c r="L615" s="151"/>
      <c r="M615" s="151"/>
      <c r="N615" s="151"/>
      <c r="O615" s="151"/>
      <c r="P615" s="151"/>
      <c r="Q615" s="151"/>
      <c r="R615" s="264" t="str">
        <f>IF(SUM(D3_Mengen[[#This Row],[Stromkreis AC km (Stromkreis)]:[Konverter DC Anzahl]])&gt;0,"ja","nein")</f>
        <v>nein</v>
      </c>
      <c r="S615" s="296"/>
    </row>
    <row r="616" spans="1:19" ht="14.85" customHeight="1" x14ac:dyDescent="0.2">
      <c r="A616" s="263"/>
      <c r="B616" s="108"/>
      <c r="C616" s="108"/>
      <c r="D616" s="108"/>
      <c r="E616" s="108"/>
      <c r="F6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6" s="151"/>
      <c r="H616" s="151"/>
      <c r="I616" s="151"/>
      <c r="J616" s="151"/>
      <c r="K616" s="151"/>
      <c r="L616" s="151"/>
      <c r="M616" s="151"/>
      <c r="N616" s="151"/>
      <c r="O616" s="151"/>
      <c r="P616" s="151"/>
      <c r="Q616" s="151"/>
      <c r="R616" s="264" t="str">
        <f>IF(SUM(D3_Mengen[[#This Row],[Stromkreis AC km (Stromkreis)]:[Konverter DC Anzahl]])&gt;0,"ja","nein")</f>
        <v>nein</v>
      </c>
      <c r="S616" s="296"/>
    </row>
    <row r="617" spans="1:19" ht="14.85" customHeight="1" x14ac:dyDescent="0.2">
      <c r="A617" s="263"/>
      <c r="B617" s="108"/>
      <c r="C617" s="108"/>
      <c r="D617" s="108"/>
      <c r="E617" s="108"/>
      <c r="F6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7" s="151"/>
      <c r="H617" s="151"/>
      <c r="I617" s="151"/>
      <c r="J617" s="151"/>
      <c r="K617" s="151"/>
      <c r="L617" s="151"/>
      <c r="M617" s="151"/>
      <c r="N617" s="151"/>
      <c r="O617" s="151"/>
      <c r="P617" s="151"/>
      <c r="Q617" s="151"/>
      <c r="R617" s="264" t="str">
        <f>IF(SUM(D3_Mengen[[#This Row],[Stromkreis AC km (Stromkreis)]:[Konverter DC Anzahl]])&gt;0,"ja","nein")</f>
        <v>nein</v>
      </c>
      <c r="S617" s="296"/>
    </row>
    <row r="618" spans="1:19" ht="14.85" customHeight="1" x14ac:dyDescent="0.2">
      <c r="A618" s="263"/>
      <c r="B618" s="108"/>
      <c r="C618" s="108"/>
      <c r="D618" s="108"/>
      <c r="E618" s="108"/>
      <c r="F6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8" s="151"/>
      <c r="H618" s="151"/>
      <c r="I618" s="151"/>
      <c r="J618" s="151"/>
      <c r="K618" s="151"/>
      <c r="L618" s="151"/>
      <c r="M618" s="151"/>
      <c r="N618" s="151"/>
      <c r="O618" s="151"/>
      <c r="P618" s="151"/>
      <c r="Q618" s="151"/>
      <c r="R618" s="264" t="str">
        <f>IF(SUM(D3_Mengen[[#This Row],[Stromkreis AC km (Stromkreis)]:[Konverter DC Anzahl]])&gt;0,"ja","nein")</f>
        <v>nein</v>
      </c>
      <c r="S618" s="296"/>
    </row>
    <row r="619" spans="1:19" ht="14.85" customHeight="1" x14ac:dyDescent="0.2">
      <c r="A619" s="263"/>
      <c r="B619" s="108"/>
      <c r="C619" s="108"/>
      <c r="D619" s="108"/>
      <c r="E619" s="108"/>
      <c r="F6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19" s="151"/>
      <c r="H619" s="151"/>
      <c r="I619" s="151"/>
      <c r="J619" s="151"/>
      <c r="K619" s="151"/>
      <c r="L619" s="151"/>
      <c r="M619" s="151"/>
      <c r="N619" s="151"/>
      <c r="O619" s="151"/>
      <c r="P619" s="151"/>
      <c r="Q619" s="151"/>
      <c r="R619" s="264" t="str">
        <f>IF(SUM(D3_Mengen[[#This Row],[Stromkreis AC km (Stromkreis)]:[Konverter DC Anzahl]])&gt;0,"ja","nein")</f>
        <v>nein</v>
      </c>
      <c r="S619" s="296"/>
    </row>
    <row r="620" spans="1:19" ht="14.85" customHeight="1" x14ac:dyDescent="0.2">
      <c r="A620" s="263"/>
      <c r="B620" s="108"/>
      <c r="C620" s="108"/>
      <c r="D620" s="108"/>
      <c r="E620" s="108"/>
      <c r="F6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0" s="151"/>
      <c r="H620" s="151"/>
      <c r="I620" s="151"/>
      <c r="J620" s="151"/>
      <c r="K620" s="151"/>
      <c r="L620" s="151"/>
      <c r="M620" s="151"/>
      <c r="N620" s="151"/>
      <c r="O620" s="151"/>
      <c r="P620" s="151"/>
      <c r="Q620" s="151"/>
      <c r="R620" s="264" t="str">
        <f>IF(SUM(D3_Mengen[[#This Row],[Stromkreis AC km (Stromkreis)]:[Konverter DC Anzahl]])&gt;0,"ja","nein")</f>
        <v>nein</v>
      </c>
      <c r="S620" s="296"/>
    </row>
    <row r="621" spans="1:19" ht="14.85" customHeight="1" x14ac:dyDescent="0.2">
      <c r="A621" s="263"/>
      <c r="B621" s="108"/>
      <c r="C621" s="108"/>
      <c r="D621" s="108"/>
      <c r="E621" s="108"/>
      <c r="F6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1" s="151"/>
      <c r="H621" s="151"/>
      <c r="I621" s="151"/>
      <c r="J621" s="151"/>
      <c r="K621" s="151"/>
      <c r="L621" s="151"/>
      <c r="M621" s="151"/>
      <c r="N621" s="151"/>
      <c r="O621" s="151"/>
      <c r="P621" s="151"/>
      <c r="Q621" s="151"/>
      <c r="R621" s="264" t="str">
        <f>IF(SUM(D3_Mengen[[#This Row],[Stromkreis AC km (Stromkreis)]:[Konverter DC Anzahl]])&gt;0,"ja","nein")</f>
        <v>nein</v>
      </c>
      <c r="S621" s="296"/>
    </row>
    <row r="622" spans="1:19" ht="14.85" customHeight="1" x14ac:dyDescent="0.2">
      <c r="A622" s="263"/>
      <c r="B622" s="108"/>
      <c r="C622" s="108"/>
      <c r="D622" s="108"/>
      <c r="E622" s="108"/>
      <c r="F6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2" s="151"/>
      <c r="H622" s="151"/>
      <c r="I622" s="151"/>
      <c r="J622" s="151"/>
      <c r="K622" s="151"/>
      <c r="L622" s="151"/>
      <c r="M622" s="151"/>
      <c r="N622" s="151"/>
      <c r="O622" s="151"/>
      <c r="P622" s="151"/>
      <c r="Q622" s="151"/>
      <c r="R622" s="264" t="str">
        <f>IF(SUM(D3_Mengen[[#This Row],[Stromkreis AC km (Stromkreis)]:[Konverter DC Anzahl]])&gt;0,"ja","nein")</f>
        <v>nein</v>
      </c>
      <c r="S622" s="296"/>
    </row>
    <row r="623" spans="1:19" ht="14.85" customHeight="1" x14ac:dyDescent="0.2">
      <c r="A623" s="263"/>
      <c r="B623" s="108"/>
      <c r="C623" s="108"/>
      <c r="D623" s="108"/>
      <c r="E623" s="108"/>
      <c r="F6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3" s="151"/>
      <c r="H623" s="151"/>
      <c r="I623" s="151"/>
      <c r="J623" s="151"/>
      <c r="K623" s="151"/>
      <c r="L623" s="151"/>
      <c r="M623" s="151"/>
      <c r="N623" s="151"/>
      <c r="O623" s="151"/>
      <c r="P623" s="151"/>
      <c r="Q623" s="151"/>
      <c r="R623" s="264" t="str">
        <f>IF(SUM(D3_Mengen[[#This Row],[Stromkreis AC km (Stromkreis)]:[Konverter DC Anzahl]])&gt;0,"ja","nein")</f>
        <v>nein</v>
      </c>
      <c r="S623" s="296"/>
    </row>
    <row r="624" spans="1:19" ht="14.85" customHeight="1" x14ac:dyDescent="0.2">
      <c r="A624" s="263"/>
      <c r="B624" s="108"/>
      <c r="C624" s="108"/>
      <c r="D624" s="108"/>
      <c r="E624" s="108"/>
      <c r="F6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4" s="151"/>
      <c r="H624" s="151"/>
      <c r="I624" s="151"/>
      <c r="J624" s="151"/>
      <c r="K624" s="151"/>
      <c r="L624" s="151"/>
      <c r="M624" s="151"/>
      <c r="N624" s="151"/>
      <c r="O624" s="151"/>
      <c r="P624" s="151"/>
      <c r="Q624" s="151"/>
      <c r="R624" s="264" t="str">
        <f>IF(SUM(D3_Mengen[[#This Row],[Stromkreis AC km (Stromkreis)]:[Konverter DC Anzahl]])&gt;0,"ja","nein")</f>
        <v>nein</v>
      </c>
      <c r="S624" s="296"/>
    </row>
    <row r="625" spans="1:19" ht="14.85" customHeight="1" x14ac:dyDescent="0.2">
      <c r="A625" s="263"/>
      <c r="B625" s="108"/>
      <c r="C625" s="108"/>
      <c r="D625" s="108"/>
      <c r="E625" s="108"/>
      <c r="F6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5" s="151"/>
      <c r="H625" s="151"/>
      <c r="I625" s="151"/>
      <c r="J625" s="151"/>
      <c r="K625" s="151"/>
      <c r="L625" s="151"/>
      <c r="M625" s="151"/>
      <c r="N625" s="151"/>
      <c r="O625" s="151"/>
      <c r="P625" s="151"/>
      <c r="Q625" s="151"/>
      <c r="R625" s="264" t="str">
        <f>IF(SUM(D3_Mengen[[#This Row],[Stromkreis AC km (Stromkreis)]:[Konverter DC Anzahl]])&gt;0,"ja","nein")</f>
        <v>nein</v>
      </c>
      <c r="S625" s="296"/>
    </row>
    <row r="626" spans="1:19" ht="14.85" customHeight="1" x14ac:dyDescent="0.2">
      <c r="A626" s="263"/>
      <c r="B626" s="108"/>
      <c r="C626" s="108"/>
      <c r="D626" s="108"/>
      <c r="E626" s="108"/>
      <c r="F6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6" s="151"/>
      <c r="H626" s="151"/>
      <c r="I626" s="151"/>
      <c r="J626" s="151"/>
      <c r="K626" s="151"/>
      <c r="L626" s="151"/>
      <c r="M626" s="151"/>
      <c r="N626" s="151"/>
      <c r="O626" s="151"/>
      <c r="P626" s="151"/>
      <c r="Q626" s="151"/>
      <c r="R626" s="264" t="str">
        <f>IF(SUM(D3_Mengen[[#This Row],[Stromkreis AC km (Stromkreis)]:[Konverter DC Anzahl]])&gt;0,"ja","nein")</f>
        <v>nein</v>
      </c>
      <c r="S626" s="296"/>
    </row>
    <row r="627" spans="1:19" ht="14.85" customHeight="1" x14ac:dyDescent="0.2">
      <c r="A627" s="263"/>
      <c r="B627" s="108"/>
      <c r="C627" s="108"/>
      <c r="D627" s="108"/>
      <c r="E627" s="108"/>
      <c r="F6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7" s="151"/>
      <c r="H627" s="151"/>
      <c r="I627" s="151"/>
      <c r="J627" s="151"/>
      <c r="K627" s="151"/>
      <c r="L627" s="151"/>
      <c r="M627" s="151"/>
      <c r="N627" s="151"/>
      <c r="O627" s="151"/>
      <c r="P627" s="151"/>
      <c r="Q627" s="151"/>
      <c r="R627" s="264" t="str">
        <f>IF(SUM(D3_Mengen[[#This Row],[Stromkreis AC km (Stromkreis)]:[Konverter DC Anzahl]])&gt;0,"ja","nein")</f>
        <v>nein</v>
      </c>
      <c r="S627" s="296"/>
    </row>
    <row r="628" spans="1:19" ht="14.85" customHeight="1" x14ac:dyDescent="0.2">
      <c r="A628" s="263"/>
      <c r="B628" s="108"/>
      <c r="C628" s="108"/>
      <c r="D628" s="108"/>
      <c r="E628" s="108"/>
      <c r="F6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8" s="151"/>
      <c r="H628" s="151"/>
      <c r="I628" s="151"/>
      <c r="J628" s="151"/>
      <c r="K628" s="151"/>
      <c r="L628" s="151"/>
      <c r="M628" s="151"/>
      <c r="N628" s="151"/>
      <c r="O628" s="151"/>
      <c r="P628" s="151"/>
      <c r="Q628" s="151"/>
      <c r="R628" s="264" t="str">
        <f>IF(SUM(D3_Mengen[[#This Row],[Stromkreis AC km (Stromkreis)]:[Konverter DC Anzahl]])&gt;0,"ja","nein")</f>
        <v>nein</v>
      </c>
      <c r="S628" s="296"/>
    </row>
    <row r="629" spans="1:19" ht="14.85" customHeight="1" x14ac:dyDescent="0.2">
      <c r="A629" s="263"/>
      <c r="B629" s="108"/>
      <c r="C629" s="108"/>
      <c r="D629" s="108"/>
      <c r="E629" s="108"/>
      <c r="F6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29" s="151"/>
      <c r="H629" s="151"/>
      <c r="I629" s="151"/>
      <c r="J629" s="151"/>
      <c r="K629" s="151"/>
      <c r="L629" s="151"/>
      <c r="M629" s="151"/>
      <c r="N629" s="151"/>
      <c r="O629" s="151"/>
      <c r="P629" s="151"/>
      <c r="Q629" s="151"/>
      <c r="R629" s="264" t="str">
        <f>IF(SUM(D3_Mengen[[#This Row],[Stromkreis AC km (Stromkreis)]:[Konverter DC Anzahl]])&gt;0,"ja","nein")</f>
        <v>nein</v>
      </c>
      <c r="S629" s="296"/>
    </row>
    <row r="630" spans="1:19" ht="14.85" customHeight="1" x14ac:dyDescent="0.2">
      <c r="A630" s="263"/>
      <c r="B630" s="108"/>
      <c r="C630" s="108"/>
      <c r="D630" s="108"/>
      <c r="E630" s="108"/>
      <c r="F6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0" s="151"/>
      <c r="H630" s="151"/>
      <c r="I630" s="151"/>
      <c r="J630" s="151"/>
      <c r="K630" s="151"/>
      <c r="L630" s="151"/>
      <c r="M630" s="151"/>
      <c r="N630" s="151"/>
      <c r="O630" s="151"/>
      <c r="P630" s="151"/>
      <c r="Q630" s="151"/>
      <c r="R630" s="264" t="str">
        <f>IF(SUM(D3_Mengen[[#This Row],[Stromkreis AC km (Stromkreis)]:[Konverter DC Anzahl]])&gt;0,"ja","nein")</f>
        <v>nein</v>
      </c>
      <c r="S630" s="296"/>
    </row>
    <row r="631" spans="1:19" ht="14.85" customHeight="1" x14ac:dyDescent="0.2">
      <c r="A631" s="263"/>
      <c r="B631" s="108"/>
      <c r="C631" s="108"/>
      <c r="D631" s="108"/>
      <c r="E631" s="108"/>
      <c r="F6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1" s="151"/>
      <c r="H631" s="151"/>
      <c r="I631" s="151"/>
      <c r="J631" s="151"/>
      <c r="K631" s="151"/>
      <c r="L631" s="151"/>
      <c r="M631" s="151"/>
      <c r="N631" s="151"/>
      <c r="O631" s="151"/>
      <c r="P631" s="151"/>
      <c r="Q631" s="151"/>
      <c r="R631" s="264" t="str">
        <f>IF(SUM(D3_Mengen[[#This Row],[Stromkreis AC km (Stromkreis)]:[Konverter DC Anzahl]])&gt;0,"ja","nein")</f>
        <v>nein</v>
      </c>
      <c r="S631" s="296"/>
    </row>
    <row r="632" spans="1:19" ht="14.85" customHeight="1" x14ac:dyDescent="0.2">
      <c r="A632" s="263"/>
      <c r="B632" s="108"/>
      <c r="C632" s="108"/>
      <c r="D632" s="108"/>
      <c r="E632" s="108"/>
      <c r="F6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2" s="151"/>
      <c r="H632" s="151"/>
      <c r="I632" s="151"/>
      <c r="J632" s="151"/>
      <c r="K632" s="151"/>
      <c r="L632" s="151"/>
      <c r="M632" s="151"/>
      <c r="N632" s="151"/>
      <c r="O632" s="151"/>
      <c r="P632" s="151"/>
      <c r="Q632" s="151"/>
      <c r="R632" s="264" t="str">
        <f>IF(SUM(D3_Mengen[[#This Row],[Stromkreis AC km (Stromkreis)]:[Konverter DC Anzahl]])&gt;0,"ja","nein")</f>
        <v>nein</v>
      </c>
      <c r="S632" s="296"/>
    </row>
    <row r="633" spans="1:19" ht="14.85" customHeight="1" x14ac:dyDescent="0.2">
      <c r="A633" s="263"/>
      <c r="B633" s="108"/>
      <c r="C633" s="108"/>
      <c r="D633" s="108"/>
      <c r="E633" s="108"/>
      <c r="F6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3" s="151"/>
      <c r="H633" s="151"/>
      <c r="I633" s="151"/>
      <c r="J633" s="151"/>
      <c r="K633" s="151"/>
      <c r="L633" s="151"/>
      <c r="M633" s="151"/>
      <c r="N633" s="151"/>
      <c r="O633" s="151"/>
      <c r="P633" s="151"/>
      <c r="Q633" s="151"/>
      <c r="R633" s="264" t="str">
        <f>IF(SUM(D3_Mengen[[#This Row],[Stromkreis AC km (Stromkreis)]:[Konverter DC Anzahl]])&gt;0,"ja","nein")</f>
        <v>nein</v>
      </c>
      <c r="S633" s="296"/>
    </row>
    <row r="634" spans="1:19" ht="14.85" customHeight="1" x14ac:dyDescent="0.2">
      <c r="A634" s="263"/>
      <c r="B634" s="108"/>
      <c r="C634" s="108"/>
      <c r="D634" s="108"/>
      <c r="E634" s="108"/>
      <c r="F6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4" s="151"/>
      <c r="H634" s="151"/>
      <c r="I634" s="151"/>
      <c r="J634" s="151"/>
      <c r="K634" s="151"/>
      <c r="L634" s="151"/>
      <c r="M634" s="151"/>
      <c r="N634" s="151"/>
      <c r="O634" s="151"/>
      <c r="P634" s="151"/>
      <c r="Q634" s="151"/>
      <c r="R634" s="264" t="str">
        <f>IF(SUM(D3_Mengen[[#This Row],[Stromkreis AC km (Stromkreis)]:[Konverter DC Anzahl]])&gt;0,"ja","nein")</f>
        <v>nein</v>
      </c>
      <c r="S634" s="296"/>
    </row>
    <row r="635" spans="1:19" ht="14.85" customHeight="1" x14ac:dyDescent="0.2">
      <c r="A635" s="263"/>
      <c r="B635" s="108"/>
      <c r="C635" s="108"/>
      <c r="D635" s="108"/>
      <c r="E635" s="108"/>
      <c r="F6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5" s="151"/>
      <c r="H635" s="151"/>
      <c r="I635" s="151"/>
      <c r="J635" s="151"/>
      <c r="K635" s="151"/>
      <c r="L635" s="151"/>
      <c r="M635" s="151"/>
      <c r="N635" s="151"/>
      <c r="O635" s="151"/>
      <c r="P635" s="151"/>
      <c r="Q635" s="151"/>
      <c r="R635" s="264" t="str">
        <f>IF(SUM(D3_Mengen[[#This Row],[Stromkreis AC km (Stromkreis)]:[Konverter DC Anzahl]])&gt;0,"ja","nein")</f>
        <v>nein</v>
      </c>
      <c r="S635" s="296"/>
    </row>
    <row r="636" spans="1:19" ht="14.85" customHeight="1" x14ac:dyDescent="0.2">
      <c r="A636" s="263"/>
      <c r="B636" s="108"/>
      <c r="C636" s="108"/>
      <c r="D636" s="108"/>
      <c r="E636" s="108"/>
      <c r="F6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6" s="151"/>
      <c r="H636" s="151"/>
      <c r="I636" s="151"/>
      <c r="J636" s="151"/>
      <c r="K636" s="151"/>
      <c r="L636" s="151"/>
      <c r="M636" s="151"/>
      <c r="N636" s="151"/>
      <c r="O636" s="151"/>
      <c r="P636" s="151"/>
      <c r="Q636" s="151"/>
      <c r="R636" s="264" t="str">
        <f>IF(SUM(D3_Mengen[[#This Row],[Stromkreis AC km (Stromkreis)]:[Konverter DC Anzahl]])&gt;0,"ja","nein")</f>
        <v>nein</v>
      </c>
      <c r="S636" s="296"/>
    </row>
    <row r="637" spans="1:19" ht="14.85" customHeight="1" x14ac:dyDescent="0.2">
      <c r="A637" s="263"/>
      <c r="B637" s="108"/>
      <c r="C637" s="108"/>
      <c r="D637" s="108"/>
      <c r="E637" s="108"/>
      <c r="F6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7" s="151"/>
      <c r="H637" s="151"/>
      <c r="I637" s="151"/>
      <c r="J637" s="151"/>
      <c r="K637" s="151"/>
      <c r="L637" s="151"/>
      <c r="M637" s="151"/>
      <c r="N637" s="151"/>
      <c r="O637" s="151"/>
      <c r="P637" s="151"/>
      <c r="Q637" s="151"/>
      <c r="R637" s="264" t="str">
        <f>IF(SUM(D3_Mengen[[#This Row],[Stromkreis AC km (Stromkreis)]:[Konverter DC Anzahl]])&gt;0,"ja","nein")</f>
        <v>nein</v>
      </c>
      <c r="S637" s="296"/>
    </row>
    <row r="638" spans="1:19" ht="14.85" customHeight="1" x14ac:dyDescent="0.2">
      <c r="A638" s="263"/>
      <c r="B638" s="108"/>
      <c r="C638" s="108"/>
      <c r="D638" s="108"/>
      <c r="E638" s="108"/>
      <c r="F6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8" s="151"/>
      <c r="H638" s="151"/>
      <c r="I638" s="151"/>
      <c r="J638" s="151"/>
      <c r="K638" s="151"/>
      <c r="L638" s="151"/>
      <c r="M638" s="151"/>
      <c r="N638" s="151"/>
      <c r="O638" s="151"/>
      <c r="P638" s="151"/>
      <c r="Q638" s="151"/>
      <c r="R638" s="264" t="str">
        <f>IF(SUM(D3_Mengen[[#This Row],[Stromkreis AC km (Stromkreis)]:[Konverter DC Anzahl]])&gt;0,"ja","nein")</f>
        <v>nein</v>
      </c>
      <c r="S638" s="296"/>
    </row>
    <row r="639" spans="1:19" ht="14.85" customHeight="1" x14ac:dyDescent="0.2">
      <c r="A639" s="263"/>
      <c r="B639" s="108"/>
      <c r="C639" s="108"/>
      <c r="D639" s="108"/>
      <c r="E639" s="108"/>
      <c r="F6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39" s="151"/>
      <c r="H639" s="151"/>
      <c r="I639" s="151"/>
      <c r="J639" s="151"/>
      <c r="K639" s="151"/>
      <c r="L639" s="151"/>
      <c r="M639" s="151"/>
      <c r="N639" s="151"/>
      <c r="O639" s="151"/>
      <c r="P639" s="151"/>
      <c r="Q639" s="151"/>
      <c r="R639" s="264" t="str">
        <f>IF(SUM(D3_Mengen[[#This Row],[Stromkreis AC km (Stromkreis)]:[Konverter DC Anzahl]])&gt;0,"ja","nein")</f>
        <v>nein</v>
      </c>
      <c r="S639" s="296"/>
    </row>
    <row r="640" spans="1:19" ht="14.85" customHeight="1" x14ac:dyDescent="0.2">
      <c r="A640" s="263"/>
      <c r="B640" s="108"/>
      <c r="C640" s="108"/>
      <c r="D640" s="108"/>
      <c r="E640" s="108"/>
      <c r="F6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0" s="151"/>
      <c r="H640" s="151"/>
      <c r="I640" s="151"/>
      <c r="J640" s="151"/>
      <c r="K640" s="151"/>
      <c r="L640" s="151"/>
      <c r="M640" s="151"/>
      <c r="N640" s="151"/>
      <c r="O640" s="151"/>
      <c r="P640" s="151"/>
      <c r="Q640" s="151"/>
      <c r="R640" s="264" t="str">
        <f>IF(SUM(D3_Mengen[[#This Row],[Stromkreis AC km (Stromkreis)]:[Konverter DC Anzahl]])&gt;0,"ja","nein")</f>
        <v>nein</v>
      </c>
      <c r="S640" s="296"/>
    </row>
    <row r="641" spans="1:19" ht="14.85" customHeight="1" x14ac:dyDescent="0.2">
      <c r="A641" s="263"/>
      <c r="B641" s="108"/>
      <c r="C641" s="108"/>
      <c r="D641" s="108"/>
      <c r="E641" s="108"/>
      <c r="F6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1" s="151"/>
      <c r="H641" s="151"/>
      <c r="I641" s="151"/>
      <c r="J641" s="151"/>
      <c r="K641" s="151"/>
      <c r="L641" s="151"/>
      <c r="M641" s="151"/>
      <c r="N641" s="151"/>
      <c r="O641" s="151"/>
      <c r="P641" s="151"/>
      <c r="Q641" s="151"/>
      <c r="R641" s="264" t="str">
        <f>IF(SUM(D3_Mengen[[#This Row],[Stromkreis AC km (Stromkreis)]:[Konverter DC Anzahl]])&gt;0,"ja","nein")</f>
        <v>nein</v>
      </c>
      <c r="S641" s="296"/>
    </row>
    <row r="642" spans="1:19" ht="14.85" customHeight="1" x14ac:dyDescent="0.2">
      <c r="A642" s="263"/>
      <c r="B642" s="108"/>
      <c r="C642" s="108"/>
      <c r="D642" s="108"/>
      <c r="E642" s="108"/>
      <c r="F6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2" s="151"/>
      <c r="H642" s="151"/>
      <c r="I642" s="151"/>
      <c r="J642" s="151"/>
      <c r="K642" s="151"/>
      <c r="L642" s="151"/>
      <c r="M642" s="151"/>
      <c r="N642" s="151"/>
      <c r="O642" s="151"/>
      <c r="P642" s="151"/>
      <c r="Q642" s="151"/>
      <c r="R642" s="264" t="str">
        <f>IF(SUM(D3_Mengen[[#This Row],[Stromkreis AC km (Stromkreis)]:[Konverter DC Anzahl]])&gt;0,"ja","nein")</f>
        <v>nein</v>
      </c>
      <c r="S642" s="296"/>
    </row>
    <row r="643" spans="1:19" ht="14.85" customHeight="1" x14ac:dyDescent="0.2">
      <c r="A643" s="263"/>
      <c r="B643" s="108"/>
      <c r="C643" s="108"/>
      <c r="D643" s="108"/>
      <c r="E643" s="108"/>
      <c r="F6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3" s="151"/>
      <c r="H643" s="151"/>
      <c r="I643" s="151"/>
      <c r="J643" s="151"/>
      <c r="K643" s="151"/>
      <c r="L643" s="151"/>
      <c r="M643" s="151"/>
      <c r="N643" s="151"/>
      <c r="O643" s="151"/>
      <c r="P643" s="151"/>
      <c r="Q643" s="151"/>
      <c r="R643" s="264" t="str">
        <f>IF(SUM(D3_Mengen[[#This Row],[Stromkreis AC km (Stromkreis)]:[Konverter DC Anzahl]])&gt;0,"ja","nein")</f>
        <v>nein</v>
      </c>
      <c r="S643" s="296"/>
    </row>
    <row r="644" spans="1:19" ht="14.85" customHeight="1" x14ac:dyDescent="0.2">
      <c r="A644" s="263"/>
      <c r="B644" s="108"/>
      <c r="C644" s="108"/>
      <c r="D644" s="108"/>
      <c r="E644" s="108"/>
      <c r="F6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4" s="151"/>
      <c r="H644" s="151"/>
      <c r="I644" s="151"/>
      <c r="J644" s="151"/>
      <c r="K644" s="151"/>
      <c r="L644" s="151"/>
      <c r="M644" s="151"/>
      <c r="N644" s="151"/>
      <c r="O644" s="151"/>
      <c r="P644" s="151"/>
      <c r="Q644" s="151"/>
      <c r="R644" s="264" t="str">
        <f>IF(SUM(D3_Mengen[[#This Row],[Stromkreis AC km (Stromkreis)]:[Konverter DC Anzahl]])&gt;0,"ja","nein")</f>
        <v>nein</v>
      </c>
      <c r="S644" s="296"/>
    </row>
    <row r="645" spans="1:19" ht="14.85" customHeight="1" x14ac:dyDescent="0.2">
      <c r="A645" s="263"/>
      <c r="B645" s="108"/>
      <c r="C645" s="108"/>
      <c r="D645" s="108"/>
      <c r="E645" s="108"/>
      <c r="F6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5" s="151"/>
      <c r="H645" s="151"/>
      <c r="I645" s="151"/>
      <c r="J645" s="151"/>
      <c r="K645" s="151"/>
      <c r="L645" s="151"/>
      <c r="M645" s="151"/>
      <c r="N645" s="151"/>
      <c r="O645" s="151"/>
      <c r="P645" s="151"/>
      <c r="Q645" s="151"/>
      <c r="R645" s="264" t="str">
        <f>IF(SUM(D3_Mengen[[#This Row],[Stromkreis AC km (Stromkreis)]:[Konverter DC Anzahl]])&gt;0,"ja","nein")</f>
        <v>nein</v>
      </c>
      <c r="S645" s="296"/>
    </row>
    <row r="646" spans="1:19" ht="14.85" customHeight="1" x14ac:dyDescent="0.2">
      <c r="A646" s="263"/>
      <c r="B646" s="108"/>
      <c r="C646" s="108"/>
      <c r="D646" s="108"/>
      <c r="E646" s="108"/>
      <c r="F6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6" s="151"/>
      <c r="H646" s="151"/>
      <c r="I646" s="151"/>
      <c r="J646" s="151"/>
      <c r="K646" s="151"/>
      <c r="L646" s="151"/>
      <c r="M646" s="151"/>
      <c r="N646" s="151"/>
      <c r="O646" s="151"/>
      <c r="P646" s="151"/>
      <c r="Q646" s="151"/>
      <c r="R646" s="264" t="str">
        <f>IF(SUM(D3_Mengen[[#This Row],[Stromkreis AC km (Stromkreis)]:[Konverter DC Anzahl]])&gt;0,"ja","nein")</f>
        <v>nein</v>
      </c>
      <c r="S646" s="296"/>
    </row>
    <row r="647" spans="1:19" ht="14.85" customHeight="1" x14ac:dyDescent="0.2">
      <c r="A647" s="263"/>
      <c r="B647" s="108"/>
      <c r="C647" s="108"/>
      <c r="D647" s="108"/>
      <c r="E647" s="108"/>
      <c r="F6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7" s="151"/>
      <c r="H647" s="151"/>
      <c r="I647" s="151"/>
      <c r="J647" s="151"/>
      <c r="K647" s="151"/>
      <c r="L647" s="151"/>
      <c r="M647" s="151"/>
      <c r="N647" s="151"/>
      <c r="O647" s="151"/>
      <c r="P647" s="151"/>
      <c r="Q647" s="151"/>
      <c r="R647" s="264" t="str">
        <f>IF(SUM(D3_Mengen[[#This Row],[Stromkreis AC km (Stromkreis)]:[Konverter DC Anzahl]])&gt;0,"ja","nein")</f>
        <v>nein</v>
      </c>
      <c r="S647" s="296"/>
    </row>
    <row r="648" spans="1:19" ht="14.85" customHeight="1" x14ac:dyDescent="0.2">
      <c r="A648" s="263"/>
      <c r="B648" s="108"/>
      <c r="C648" s="108"/>
      <c r="D648" s="108"/>
      <c r="E648" s="108"/>
      <c r="F6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8" s="151"/>
      <c r="H648" s="151"/>
      <c r="I648" s="151"/>
      <c r="J648" s="151"/>
      <c r="K648" s="151"/>
      <c r="L648" s="151"/>
      <c r="M648" s="151"/>
      <c r="N648" s="151"/>
      <c r="O648" s="151"/>
      <c r="P648" s="151"/>
      <c r="Q648" s="151"/>
      <c r="R648" s="264" t="str">
        <f>IF(SUM(D3_Mengen[[#This Row],[Stromkreis AC km (Stromkreis)]:[Konverter DC Anzahl]])&gt;0,"ja","nein")</f>
        <v>nein</v>
      </c>
      <c r="S648" s="296"/>
    </row>
    <row r="649" spans="1:19" ht="14.85" customHeight="1" x14ac:dyDescent="0.2">
      <c r="A649" s="263"/>
      <c r="B649" s="108"/>
      <c r="C649" s="108"/>
      <c r="D649" s="108"/>
      <c r="E649" s="108"/>
      <c r="F6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49" s="151"/>
      <c r="H649" s="151"/>
      <c r="I649" s="151"/>
      <c r="J649" s="151"/>
      <c r="K649" s="151"/>
      <c r="L649" s="151"/>
      <c r="M649" s="151"/>
      <c r="N649" s="151"/>
      <c r="O649" s="151"/>
      <c r="P649" s="151"/>
      <c r="Q649" s="151"/>
      <c r="R649" s="264" t="str">
        <f>IF(SUM(D3_Mengen[[#This Row],[Stromkreis AC km (Stromkreis)]:[Konverter DC Anzahl]])&gt;0,"ja","nein")</f>
        <v>nein</v>
      </c>
      <c r="S649" s="296"/>
    </row>
    <row r="650" spans="1:19" ht="14.85" customHeight="1" x14ac:dyDescent="0.2">
      <c r="A650" s="263"/>
      <c r="B650" s="108"/>
      <c r="C650" s="108"/>
      <c r="D650" s="108"/>
      <c r="E650" s="108"/>
      <c r="F6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0" s="151"/>
      <c r="H650" s="151"/>
      <c r="I650" s="151"/>
      <c r="J650" s="151"/>
      <c r="K650" s="151"/>
      <c r="L650" s="151"/>
      <c r="M650" s="151"/>
      <c r="N650" s="151"/>
      <c r="O650" s="151"/>
      <c r="P650" s="151"/>
      <c r="Q650" s="151"/>
      <c r="R650" s="264" t="str">
        <f>IF(SUM(D3_Mengen[[#This Row],[Stromkreis AC km (Stromkreis)]:[Konverter DC Anzahl]])&gt;0,"ja","nein")</f>
        <v>nein</v>
      </c>
      <c r="S650" s="296"/>
    </row>
    <row r="651" spans="1:19" ht="14.85" customHeight="1" x14ac:dyDescent="0.2">
      <c r="A651" s="263"/>
      <c r="B651" s="108"/>
      <c r="C651" s="108"/>
      <c r="D651" s="108"/>
      <c r="E651" s="108"/>
      <c r="F6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1" s="151"/>
      <c r="H651" s="151"/>
      <c r="I651" s="151"/>
      <c r="J651" s="151"/>
      <c r="K651" s="151"/>
      <c r="L651" s="151"/>
      <c r="M651" s="151"/>
      <c r="N651" s="151"/>
      <c r="O651" s="151"/>
      <c r="P651" s="151"/>
      <c r="Q651" s="151"/>
      <c r="R651" s="264" t="str">
        <f>IF(SUM(D3_Mengen[[#This Row],[Stromkreis AC km (Stromkreis)]:[Konverter DC Anzahl]])&gt;0,"ja","nein")</f>
        <v>nein</v>
      </c>
      <c r="S651" s="296"/>
    </row>
    <row r="652" spans="1:19" ht="14.85" customHeight="1" x14ac:dyDescent="0.2">
      <c r="A652" s="263"/>
      <c r="B652" s="108"/>
      <c r="C652" s="108"/>
      <c r="D652" s="108"/>
      <c r="E652" s="108"/>
      <c r="F6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2" s="151"/>
      <c r="H652" s="151"/>
      <c r="I652" s="151"/>
      <c r="J652" s="151"/>
      <c r="K652" s="151"/>
      <c r="L652" s="151"/>
      <c r="M652" s="151"/>
      <c r="N652" s="151"/>
      <c r="O652" s="151"/>
      <c r="P652" s="151"/>
      <c r="Q652" s="151"/>
      <c r="R652" s="264" t="str">
        <f>IF(SUM(D3_Mengen[[#This Row],[Stromkreis AC km (Stromkreis)]:[Konverter DC Anzahl]])&gt;0,"ja","nein")</f>
        <v>nein</v>
      </c>
      <c r="S652" s="296"/>
    </row>
    <row r="653" spans="1:19" ht="14.85" customHeight="1" x14ac:dyDescent="0.2">
      <c r="A653" s="263"/>
      <c r="B653" s="108"/>
      <c r="C653" s="108"/>
      <c r="D653" s="108"/>
      <c r="E653" s="108"/>
      <c r="F6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3" s="151"/>
      <c r="H653" s="151"/>
      <c r="I653" s="151"/>
      <c r="J653" s="151"/>
      <c r="K653" s="151"/>
      <c r="L653" s="151"/>
      <c r="M653" s="151"/>
      <c r="N653" s="151"/>
      <c r="O653" s="151"/>
      <c r="P653" s="151"/>
      <c r="Q653" s="151"/>
      <c r="R653" s="264" t="str">
        <f>IF(SUM(D3_Mengen[[#This Row],[Stromkreis AC km (Stromkreis)]:[Konverter DC Anzahl]])&gt;0,"ja","nein")</f>
        <v>nein</v>
      </c>
      <c r="S653" s="296"/>
    </row>
    <row r="654" spans="1:19" ht="14.85" customHeight="1" x14ac:dyDescent="0.2">
      <c r="A654" s="263"/>
      <c r="B654" s="108"/>
      <c r="C654" s="108"/>
      <c r="D654" s="108"/>
      <c r="E654" s="108"/>
      <c r="F6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4" s="151"/>
      <c r="H654" s="151"/>
      <c r="I654" s="151"/>
      <c r="J654" s="151"/>
      <c r="K654" s="151"/>
      <c r="L654" s="151"/>
      <c r="M654" s="151"/>
      <c r="N654" s="151"/>
      <c r="O654" s="151"/>
      <c r="P654" s="151"/>
      <c r="Q654" s="151"/>
      <c r="R654" s="264" t="str">
        <f>IF(SUM(D3_Mengen[[#This Row],[Stromkreis AC km (Stromkreis)]:[Konverter DC Anzahl]])&gt;0,"ja","nein")</f>
        <v>nein</v>
      </c>
      <c r="S654" s="296"/>
    </row>
    <row r="655" spans="1:19" ht="14.85" customHeight="1" x14ac:dyDescent="0.2">
      <c r="A655" s="263"/>
      <c r="B655" s="108"/>
      <c r="C655" s="108"/>
      <c r="D655" s="108"/>
      <c r="E655" s="108"/>
      <c r="F6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5" s="151"/>
      <c r="H655" s="151"/>
      <c r="I655" s="151"/>
      <c r="J655" s="151"/>
      <c r="K655" s="151"/>
      <c r="L655" s="151"/>
      <c r="M655" s="151"/>
      <c r="N655" s="151"/>
      <c r="O655" s="151"/>
      <c r="P655" s="151"/>
      <c r="Q655" s="151"/>
      <c r="R655" s="264" t="str">
        <f>IF(SUM(D3_Mengen[[#This Row],[Stromkreis AC km (Stromkreis)]:[Konverter DC Anzahl]])&gt;0,"ja","nein")</f>
        <v>nein</v>
      </c>
      <c r="S655" s="296"/>
    </row>
    <row r="656" spans="1:19" ht="14.85" customHeight="1" x14ac:dyDescent="0.2">
      <c r="A656" s="263"/>
      <c r="B656" s="108"/>
      <c r="C656" s="108"/>
      <c r="D656" s="108"/>
      <c r="E656" s="108"/>
      <c r="F6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6" s="151"/>
      <c r="H656" s="151"/>
      <c r="I656" s="151"/>
      <c r="J656" s="151"/>
      <c r="K656" s="151"/>
      <c r="L656" s="151"/>
      <c r="M656" s="151"/>
      <c r="N656" s="151"/>
      <c r="O656" s="151"/>
      <c r="P656" s="151"/>
      <c r="Q656" s="151"/>
      <c r="R656" s="264" t="str">
        <f>IF(SUM(D3_Mengen[[#This Row],[Stromkreis AC km (Stromkreis)]:[Konverter DC Anzahl]])&gt;0,"ja","nein")</f>
        <v>nein</v>
      </c>
      <c r="S656" s="296"/>
    </row>
    <row r="657" spans="1:19" ht="14.85" customHeight="1" x14ac:dyDescent="0.2">
      <c r="A657" s="263"/>
      <c r="B657" s="108"/>
      <c r="C657" s="108"/>
      <c r="D657" s="108"/>
      <c r="E657" s="108"/>
      <c r="F6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7" s="151"/>
      <c r="H657" s="151"/>
      <c r="I657" s="151"/>
      <c r="J657" s="151"/>
      <c r="K657" s="151"/>
      <c r="L657" s="151"/>
      <c r="M657" s="151"/>
      <c r="N657" s="151"/>
      <c r="O657" s="151"/>
      <c r="P657" s="151"/>
      <c r="Q657" s="151"/>
      <c r="R657" s="264" t="str">
        <f>IF(SUM(D3_Mengen[[#This Row],[Stromkreis AC km (Stromkreis)]:[Konverter DC Anzahl]])&gt;0,"ja","nein")</f>
        <v>nein</v>
      </c>
      <c r="S657" s="296"/>
    </row>
    <row r="658" spans="1:19" ht="14.85" customHeight="1" x14ac:dyDescent="0.2">
      <c r="A658" s="263"/>
      <c r="B658" s="108"/>
      <c r="C658" s="108"/>
      <c r="D658" s="108"/>
      <c r="E658" s="108"/>
      <c r="F6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8" s="151"/>
      <c r="H658" s="151"/>
      <c r="I658" s="151"/>
      <c r="J658" s="151"/>
      <c r="K658" s="151"/>
      <c r="L658" s="151"/>
      <c r="M658" s="151"/>
      <c r="N658" s="151"/>
      <c r="O658" s="151"/>
      <c r="P658" s="151"/>
      <c r="Q658" s="151"/>
      <c r="R658" s="264" t="str">
        <f>IF(SUM(D3_Mengen[[#This Row],[Stromkreis AC km (Stromkreis)]:[Konverter DC Anzahl]])&gt;0,"ja","nein")</f>
        <v>nein</v>
      </c>
      <c r="S658" s="296"/>
    </row>
    <row r="659" spans="1:19" ht="14.85" customHeight="1" x14ac:dyDescent="0.2">
      <c r="A659" s="263"/>
      <c r="B659" s="108"/>
      <c r="C659" s="108"/>
      <c r="D659" s="108"/>
      <c r="E659" s="108"/>
      <c r="F6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59" s="151"/>
      <c r="H659" s="151"/>
      <c r="I659" s="151"/>
      <c r="J659" s="151"/>
      <c r="K659" s="151"/>
      <c r="L659" s="151"/>
      <c r="M659" s="151"/>
      <c r="N659" s="151"/>
      <c r="O659" s="151"/>
      <c r="P659" s="151"/>
      <c r="Q659" s="151"/>
      <c r="R659" s="264" t="str">
        <f>IF(SUM(D3_Mengen[[#This Row],[Stromkreis AC km (Stromkreis)]:[Konverter DC Anzahl]])&gt;0,"ja","nein")</f>
        <v>nein</v>
      </c>
      <c r="S659" s="296"/>
    </row>
    <row r="660" spans="1:19" ht="14.85" customHeight="1" x14ac:dyDescent="0.2">
      <c r="A660" s="263"/>
      <c r="B660" s="108"/>
      <c r="C660" s="108"/>
      <c r="D660" s="108"/>
      <c r="E660" s="108"/>
      <c r="F6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0" s="151"/>
      <c r="H660" s="151"/>
      <c r="I660" s="151"/>
      <c r="J660" s="151"/>
      <c r="K660" s="151"/>
      <c r="L660" s="151"/>
      <c r="M660" s="151"/>
      <c r="N660" s="151"/>
      <c r="O660" s="151"/>
      <c r="P660" s="151"/>
      <c r="Q660" s="151"/>
      <c r="R660" s="264" t="str">
        <f>IF(SUM(D3_Mengen[[#This Row],[Stromkreis AC km (Stromkreis)]:[Konverter DC Anzahl]])&gt;0,"ja","nein")</f>
        <v>nein</v>
      </c>
      <c r="S660" s="296"/>
    </row>
    <row r="661" spans="1:19" ht="14.85" customHeight="1" x14ac:dyDescent="0.2">
      <c r="A661" s="263"/>
      <c r="B661" s="108"/>
      <c r="C661" s="108"/>
      <c r="D661" s="108"/>
      <c r="E661" s="108"/>
      <c r="F6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1" s="151"/>
      <c r="H661" s="151"/>
      <c r="I661" s="151"/>
      <c r="J661" s="151"/>
      <c r="K661" s="151"/>
      <c r="L661" s="151"/>
      <c r="M661" s="151"/>
      <c r="N661" s="151"/>
      <c r="O661" s="151"/>
      <c r="P661" s="151"/>
      <c r="Q661" s="151"/>
      <c r="R661" s="264" t="str">
        <f>IF(SUM(D3_Mengen[[#This Row],[Stromkreis AC km (Stromkreis)]:[Konverter DC Anzahl]])&gt;0,"ja","nein")</f>
        <v>nein</v>
      </c>
      <c r="S661" s="296"/>
    </row>
    <row r="662" spans="1:19" ht="14.85" customHeight="1" x14ac:dyDescent="0.2">
      <c r="A662" s="263"/>
      <c r="B662" s="108"/>
      <c r="C662" s="108"/>
      <c r="D662" s="108"/>
      <c r="E662" s="108"/>
      <c r="F6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2" s="151"/>
      <c r="H662" s="151"/>
      <c r="I662" s="151"/>
      <c r="J662" s="151"/>
      <c r="K662" s="151"/>
      <c r="L662" s="151"/>
      <c r="M662" s="151"/>
      <c r="N662" s="151"/>
      <c r="O662" s="151"/>
      <c r="P662" s="151"/>
      <c r="Q662" s="151"/>
      <c r="R662" s="264" t="str">
        <f>IF(SUM(D3_Mengen[[#This Row],[Stromkreis AC km (Stromkreis)]:[Konverter DC Anzahl]])&gt;0,"ja","nein")</f>
        <v>nein</v>
      </c>
      <c r="S662" s="296"/>
    </row>
    <row r="663" spans="1:19" ht="14.85" customHeight="1" x14ac:dyDescent="0.2">
      <c r="A663" s="263"/>
      <c r="B663" s="108"/>
      <c r="C663" s="108"/>
      <c r="D663" s="108"/>
      <c r="E663" s="108"/>
      <c r="F6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3" s="151"/>
      <c r="H663" s="151"/>
      <c r="I663" s="151"/>
      <c r="J663" s="151"/>
      <c r="K663" s="151"/>
      <c r="L663" s="151"/>
      <c r="M663" s="151"/>
      <c r="N663" s="151"/>
      <c r="O663" s="151"/>
      <c r="P663" s="151"/>
      <c r="Q663" s="151"/>
      <c r="R663" s="264" t="str">
        <f>IF(SUM(D3_Mengen[[#This Row],[Stromkreis AC km (Stromkreis)]:[Konverter DC Anzahl]])&gt;0,"ja","nein")</f>
        <v>nein</v>
      </c>
      <c r="S663" s="296"/>
    </row>
    <row r="664" spans="1:19" ht="14.85" customHeight="1" x14ac:dyDescent="0.2">
      <c r="A664" s="263"/>
      <c r="B664" s="108"/>
      <c r="C664" s="108"/>
      <c r="D664" s="108"/>
      <c r="E664" s="108"/>
      <c r="F6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4" s="151"/>
      <c r="H664" s="151"/>
      <c r="I664" s="151"/>
      <c r="J664" s="151"/>
      <c r="K664" s="151"/>
      <c r="L664" s="151"/>
      <c r="M664" s="151"/>
      <c r="N664" s="151"/>
      <c r="O664" s="151"/>
      <c r="P664" s="151"/>
      <c r="Q664" s="151"/>
      <c r="R664" s="264" t="str">
        <f>IF(SUM(D3_Mengen[[#This Row],[Stromkreis AC km (Stromkreis)]:[Konverter DC Anzahl]])&gt;0,"ja","nein")</f>
        <v>nein</v>
      </c>
      <c r="S664" s="296"/>
    </row>
    <row r="665" spans="1:19" ht="14.85" customHeight="1" x14ac:dyDescent="0.2">
      <c r="A665" s="263"/>
      <c r="B665" s="108"/>
      <c r="C665" s="108"/>
      <c r="D665" s="108"/>
      <c r="E665" s="108"/>
      <c r="F6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5" s="151"/>
      <c r="H665" s="151"/>
      <c r="I665" s="151"/>
      <c r="J665" s="151"/>
      <c r="K665" s="151"/>
      <c r="L665" s="151"/>
      <c r="M665" s="151"/>
      <c r="N665" s="151"/>
      <c r="O665" s="151"/>
      <c r="P665" s="151"/>
      <c r="Q665" s="151"/>
      <c r="R665" s="264" t="str">
        <f>IF(SUM(D3_Mengen[[#This Row],[Stromkreis AC km (Stromkreis)]:[Konverter DC Anzahl]])&gt;0,"ja","nein")</f>
        <v>nein</v>
      </c>
      <c r="S665" s="296"/>
    </row>
    <row r="666" spans="1:19" ht="14.85" customHeight="1" x14ac:dyDescent="0.2">
      <c r="A666" s="263"/>
      <c r="B666" s="108"/>
      <c r="C666" s="108"/>
      <c r="D666" s="108"/>
      <c r="E666" s="108"/>
      <c r="F6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6" s="151"/>
      <c r="H666" s="151"/>
      <c r="I666" s="151"/>
      <c r="J666" s="151"/>
      <c r="K666" s="151"/>
      <c r="L666" s="151"/>
      <c r="M666" s="151"/>
      <c r="N666" s="151"/>
      <c r="O666" s="151"/>
      <c r="P666" s="151"/>
      <c r="Q666" s="151"/>
      <c r="R666" s="264" t="str">
        <f>IF(SUM(D3_Mengen[[#This Row],[Stromkreis AC km (Stromkreis)]:[Konverter DC Anzahl]])&gt;0,"ja","nein")</f>
        <v>nein</v>
      </c>
      <c r="S666" s="296"/>
    </row>
    <row r="667" spans="1:19" ht="14.85" customHeight="1" x14ac:dyDescent="0.2">
      <c r="A667" s="263"/>
      <c r="B667" s="108"/>
      <c r="C667" s="108"/>
      <c r="D667" s="108"/>
      <c r="E667" s="108"/>
      <c r="F6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7" s="151"/>
      <c r="H667" s="151"/>
      <c r="I667" s="151"/>
      <c r="J667" s="151"/>
      <c r="K667" s="151"/>
      <c r="L667" s="151"/>
      <c r="M667" s="151"/>
      <c r="N667" s="151"/>
      <c r="O667" s="151"/>
      <c r="P667" s="151"/>
      <c r="Q667" s="151"/>
      <c r="R667" s="264" t="str">
        <f>IF(SUM(D3_Mengen[[#This Row],[Stromkreis AC km (Stromkreis)]:[Konverter DC Anzahl]])&gt;0,"ja","nein")</f>
        <v>nein</v>
      </c>
      <c r="S667" s="296"/>
    </row>
    <row r="668" spans="1:19" ht="14.85" customHeight="1" x14ac:dyDescent="0.2">
      <c r="A668" s="263"/>
      <c r="B668" s="108"/>
      <c r="C668" s="108"/>
      <c r="D668" s="108"/>
      <c r="E668" s="108"/>
      <c r="F6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8" s="151"/>
      <c r="H668" s="151"/>
      <c r="I668" s="151"/>
      <c r="J668" s="151"/>
      <c r="K668" s="151"/>
      <c r="L668" s="151"/>
      <c r="M668" s="151"/>
      <c r="N668" s="151"/>
      <c r="O668" s="151"/>
      <c r="P668" s="151"/>
      <c r="Q668" s="151"/>
      <c r="R668" s="264" t="str">
        <f>IF(SUM(D3_Mengen[[#This Row],[Stromkreis AC km (Stromkreis)]:[Konverter DC Anzahl]])&gt;0,"ja","nein")</f>
        <v>nein</v>
      </c>
      <c r="S668" s="296"/>
    </row>
    <row r="669" spans="1:19" ht="14.85" customHeight="1" x14ac:dyDescent="0.2">
      <c r="A669" s="263"/>
      <c r="B669" s="108"/>
      <c r="C669" s="108"/>
      <c r="D669" s="108"/>
      <c r="E669" s="108"/>
      <c r="F6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69" s="151"/>
      <c r="H669" s="151"/>
      <c r="I669" s="151"/>
      <c r="J669" s="151"/>
      <c r="K669" s="151"/>
      <c r="L669" s="151"/>
      <c r="M669" s="151"/>
      <c r="N669" s="151"/>
      <c r="O669" s="151"/>
      <c r="P669" s="151"/>
      <c r="Q669" s="151"/>
      <c r="R669" s="264" t="str">
        <f>IF(SUM(D3_Mengen[[#This Row],[Stromkreis AC km (Stromkreis)]:[Konverter DC Anzahl]])&gt;0,"ja","nein")</f>
        <v>nein</v>
      </c>
      <c r="S669" s="296"/>
    </row>
    <row r="670" spans="1:19" ht="14.85" customHeight="1" x14ac:dyDescent="0.2">
      <c r="A670" s="263"/>
      <c r="B670" s="108"/>
      <c r="C670" s="108"/>
      <c r="D670" s="108"/>
      <c r="E670" s="108"/>
      <c r="F6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0" s="151"/>
      <c r="H670" s="151"/>
      <c r="I670" s="151"/>
      <c r="J670" s="151"/>
      <c r="K670" s="151"/>
      <c r="L670" s="151"/>
      <c r="M670" s="151"/>
      <c r="N670" s="151"/>
      <c r="O670" s="151"/>
      <c r="P670" s="151"/>
      <c r="Q670" s="151"/>
      <c r="R670" s="264" t="str">
        <f>IF(SUM(D3_Mengen[[#This Row],[Stromkreis AC km (Stromkreis)]:[Konverter DC Anzahl]])&gt;0,"ja","nein")</f>
        <v>nein</v>
      </c>
      <c r="S670" s="296"/>
    </row>
    <row r="671" spans="1:19" ht="14.85" customHeight="1" x14ac:dyDescent="0.2">
      <c r="A671" s="263"/>
      <c r="B671" s="108"/>
      <c r="C671" s="108"/>
      <c r="D671" s="108"/>
      <c r="E671" s="108"/>
      <c r="F6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1" s="151"/>
      <c r="H671" s="151"/>
      <c r="I671" s="151"/>
      <c r="J671" s="151"/>
      <c r="K671" s="151"/>
      <c r="L671" s="151"/>
      <c r="M671" s="151"/>
      <c r="N671" s="151"/>
      <c r="O671" s="151"/>
      <c r="P671" s="151"/>
      <c r="Q671" s="151"/>
      <c r="R671" s="264" t="str">
        <f>IF(SUM(D3_Mengen[[#This Row],[Stromkreis AC km (Stromkreis)]:[Konverter DC Anzahl]])&gt;0,"ja","nein")</f>
        <v>nein</v>
      </c>
      <c r="S671" s="296"/>
    </row>
    <row r="672" spans="1:19" ht="14.85" customHeight="1" x14ac:dyDescent="0.2">
      <c r="A672" s="263"/>
      <c r="B672" s="108"/>
      <c r="C672" s="108"/>
      <c r="D672" s="108"/>
      <c r="E672" s="108"/>
      <c r="F6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2" s="151"/>
      <c r="H672" s="151"/>
      <c r="I672" s="151"/>
      <c r="J672" s="151"/>
      <c r="K672" s="151"/>
      <c r="L672" s="151"/>
      <c r="M672" s="151"/>
      <c r="N672" s="151"/>
      <c r="O672" s="151"/>
      <c r="P672" s="151"/>
      <c r="Q672" s="151"/>
      <c r="R672" s="264" t="str">
        <f>IF(SUM(D3_Mengen[[#This Row],[Stromkreis AC km (Stromkreis)]:[Konverter DC Anzahl]])&gt;0,"ja","nein")</f>
        <v>nein</v>
      </c>
      <c r="S672" s="296"/>
    </row>
    <row r="673" spans="1:19" ht="14.85" customHeight="1" x14ac:dyDescent="0.2">
      <c r="A673" s="263"/>
      <c r="B673" s="108"/>
      <c r="C673" s="108"/>
      <c r="D673" s="108"/>
      <c r="E673" s="108"/>
      <c r="F6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3" s="151"/>
      <c r="H673" s="151"/>
      <c r="I673" s="151"/>
      <c r="J673" s="151"/>
      <c r="K673" s="151"/>
      <c r="L673" s="151"/>
      <c r="M673" s="151"/>
      <c r="N673" s="151"/>
      <c r="O673" s="151"/>
      <c r="P673" s="151"/>
      <c r="Q673" s="151"/>
      <c r="R673" s="264" t="str">
        <f>IF(SUM(D3_Mengen[[#This Row],[Stromkreis AC km (Stromkreis)]:[Konverter DC Anzahl]])&gt;0,"ja","nein")</f>
        <v>nein</v>
      </c>
      <c r="S673" s="296"/>
    </row>
    <row r="674" spans="1:19" ht="14.85" customHeight="1" x14ac:dyDescent="0.2">
      <c r="A674" s="263"/>
      <c r="B674" s="108"/>
      <c r="C674" s="108"/>
      <c r="D674" s="108"/>
      <c r="E674" s="108"/>
      <c r="F6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4" s="151"/>
      <c r="H674" s="151"/>
      <c r="I674" s="151"/>
      <c r="J674" s="151"/>
      <c r="K674" s="151"/>
      <c r="L674" s="151"/>
      <c r="M674" s="151"/>
      <c r="N674" s="151"/>
      <c r="O674" s="151"/>
      <c r="P674" s="151"/>
      <c r="Q674" s="151"/>
      <c r="R674" s="264" t="str">
        <f>IF(SUM(D3_Mengen[[#This Row],[Stromkreis AC km (Stromkreis)]:[Konverter DC Anzahl]])&gt;0,"ja","nein")</f>
        <v>nein</v>
      </c>
      <c r="S674" s="296"/>
    </row>
    <row r="675" spans="1:19" ht="14.85" customHeight="1" x14ac:dyDescent="0.2">
      <c r="A675" s="263"/>
      <c r="B675" s="108"/>
      <c r="C675" s="108"/>
      <c r="D675" s="108"/>
      <c r="E675" s="108"/>
      <c r="F6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5" s="151"/>
      <c r="H675" s="151"/>
      <c r="I675" s="151"/>
      <c r="J675" s="151"/>
      <c r="K675" s="151"/>
      <c r="L675" s="151"/>
      <c r="M675" s="151"/>
      <c r="N675" s="151"/>
      <c r="O675" s="151"/>
      <c r="P675" s="151"/>
      <c r="Q675" s="151"/>
      <c r="R675" s="264" t="str">
        <f>IF(SUM(D3_Mengen[[#This Row],[Stromkreis AC km (Stromkreis)]:[Konverter DC Anzahl]])&gt;0,"ja","nein")</f>
        <v>nein</v>
      </c>
      <c r="S675" s="296"/>
    </row>
    <row r="676" spans="1:19" ht="14.85" customHeight="1" x14ac:dyDescent="0.2">
      <c r="A676" s="263"/>
      <c r="B676" s="108"/>
      <c r="C676" s="108"/>
      <c r="D676" s="108"/>
      <c r="E676" s="108"/>
      <c r="F6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6" s="151"/>
      <c r="H676" s="151"/>
      <c r="I676" s="151"/>
      <c r="J676" s="151"/>
      <c r="K676" s="151"/>
      <c r="L676" s="151"/>
      <c r="M676" s="151"/>
      <c r="N676" s="151"/>
      <c r="O676" s="151"/>
      <c r="P676" s="151"/>
      <c r="Q676" s="151"/>
      <c r="R676" s="264" t="str">
        <f>IF(SUM(D3_Mengen[[#This Row],[Stromkreis AC km (Stromkreis)]:[Konverter DC Anzahl]])&gt;0,"ja","nein")</f>
        <v>nein</v>
      </c>
      <c r="S676" s="296"/>
    </row>
    <row r="677" spans="1:19" ht="14.85" customHeight="1" x14ac:dyDescent="0.2">
      <c r="A677" s="263"/>
      <c r="B677" s="108"/>
      <c r="C677" s="108"/>
      <c r="D677" s="108"/>
      <c r="E677" s="108"/>
      <c r="F6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7" s="151"/>
      <c r="H677" s="151"/>
      <c r="I677" s="151"/>
      <c r="J677" s="151"/>
      <c r="K677" s="151"/>
      <c r="L677" s="151"/>
      <c r="M677" s="151"/>
      <c r="N677" s="151"/>
      <c r="O677" s="151"/>
      <c r="P677" s="151"/>
      <c r="Q677" s="151"/>
      <c r="R677" s="264" t="str">
        <f>IF(SUM(D3_Mengen[[#This Row],[Stromkreis AC km (Stromkreis)]:[Konverter DC Anzahl]])&gt;0,"ja","nein")</f>
        <v>nein</v>
      </c>
      <c r="S677" s="296"/>
    </row>
    <row r="678" spans="1:19" ht="14.85" customHeight="1" x14ac:dyDescent="0.2">
      <c r="A678" s="263"/>
      <c r="B678" s="108"/>
      <c r="C678" s="108"/>
      <c r="D678" s="108"/>
      <c r="E678" s="108"/>
      <c r="F6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8" s="151"/>
      <c r="H678" s="151"/>
      <c r="I678" s="151"/>
      <c r="J678" s="151"/>
      <c r="K678" s="151"/>
      <c r="L678" s="151"/>
      <c r="M678" s="151"/>
      <c r="N678" s="151"/>
      <c r="O678" s="151"/>
      <c r="P678" s="151"/>
      <c r="Q678" s="151"/>
      <c r="R678" s="264" t="str">
        <f>IF(SUM(D3_Mengen[[#This Row],[Stromkreis AC km (Stromkreis)]:[Konverter DC Anzahl]])&gt;0,"ja","nein")</f>
        <v>nein</v>
      </c>
      <c r="S678" s="296"/>
    </row>
    <row r="679" spans="1:19" ht="14.85" customHeight="1" x14ac:dyDescent="0.2">
      <c r="A679" s="263"/>
      <c r="B679" s="108"/>
      <c r="C679" s="108"/>
      <c r="D679" s="108"/>
      <c r="E679" s="108"/>
      <c r="F6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79" s="151"/>
      <c r="H679" s="151"/>
      <c r="I679" s="151"/>
      <c r="J679" s="151"/>
      <c r="K679" s="151"/>
      <c r="L679" s="151"/>
      <c r="M679" s="151"/>
      <c r="N679" s="151"/>
      <c r="O679" s="151"/>
      <c r="P679" s="151"/>
      <c r="Q679" s="151"/>
      <c r="R679" s="264" t="str">
        <f>IF(SUM(D3_Mengen[[#This Row],[Stromkreis AC km (Stromkreis)]:[Konverter DC Anzahl]])&gt;0,"ja","nein")</f>
        <v>nein</v>
      </c>
      <c r="S679" s="296"/>
    </row>
    <row r="680" spans="1:19" ht="14.85" customHeight="1" x14ac:dyDescent="0.2">
      <c r="A680" s="263"/>
      <c r="B680" s="108"/>
      <c r="C680" s="108"/>
      <c r="D680" s="108"/>
      <c r="E680" s="108"/>
      <c r="F6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0" s="151"/>
      <c r="H680" s="151"/>
      <c r="I680" s="151"/>
      <c r="J680" s="151"/>
      <c r="K680" s="151"/>
      <c r="L680" s="151"/>
      <c r="M680" s="151"/>
      <c r="N680" s="151"/>
      <c r="O680" s="151"/>
      <c r="P680" s="151"/>
      <c r="Q680" s="151"/>
      <c r="R680" s="264" t="str">
        <f>IF(SUM(D3_Mengen[[#This Row],[Stromkreis AC km (Stromkreis)]:[Konverter DC Anzahl]])&gt;0,"ja","nein")</f>
        <v>nein</v>
      </c>
      <c r="S680" s="296"/>
    </row>
    <row r="681" spans="1:19" ht="14.85" customHeight="1" x14ac:dyDescent="0.2">
      <c r="A681" s="263"/>
      <c r="B681" s="108"/>
      <c r="C681" s="108"/>
      <c r="D681" s="108"/>
      <c r="E681" s="108"/>
      <c r="F6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1" s="151"/>
      <c r="H681" s="151"/>
      <c r="I681" s="151"/>
      <c r="J681" s="151"/>
      <c r="K681" s="151"/>
      <c r="L681" s="151"/>
      <c r="M681" s="151"/>
      <c r="N681" s="151"/>
      <c r="O681" s="151"/>
      <c r="P681" s="151"/>
      <c r="Q681" s="151"/>
      <c r="R681" s="264" t="str">
        <f>IF(SUM(D3_Mengen[[#This Row],[Stromkreis AC km (Stromkreis)]:[Konverter DC Anzahl]])&gt;0,"ja","nein")</f>
        <v>nein</v>
      </c>
      <c r="S681" s="296"/>
    </row>
    <row r="682" spans="1:19" ht="14.85" customHeight="1" x14ac:dyDescent="0.2">
      <c r="A682" s="263"/>
      <c r="B682" s="108"/>
      <c r="C682" s="108"/>
      <c r="D682" s="108"/>
      <c r="E682" s="108"/>
      <c r="F6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2" s="151"/>
      <c r="H682" s="151"/>
      <c r="I682" s="151"/>
      <c r="J682" s="151"/>
      <c r="K682" s="151"/>
      <c r="L682" s="151"/>
      <c r="M682" s="151"/>
      <c r="N682" s="151"/>
      <c r="O682" s="151"/>
      <c r="P682" s="151"/>
      <c r="Q682" s="151"/>
      <c r="R682" s="264" t="str">
        <f>IF(SUM(D3_Mengen[[#This Row],[Stromkreis AC km (Stromkreis)]:[Konverter DC Anzahl]])&gt;0,"ja","nein")</f>
        <v>nein</v>
      </c>
      <c r="S682" s="296"/>
    </row>
    <row r="683" spans="1:19" ht="14.85" customHeight="1" x14ac:dyDescent="0.2">
      <c r="A683" s="263"/>
      <c r="B683" s="108"/>
      <c r="C683" s="108"/>
      <c r="D683" s="108"/>
      <c r="E683" s="108"/>
      <c r="F6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3" s="151"/>
      <c r="H683" s="151"/>
      <c r="I683" s="151"/>
      <c r="J683" s="151"/>
      <c r="K683" s="151"/>
      <c r="L683" s="151"/>
      <c r="M683" s="151"/>
      <c r="N683" s="151"/>
      <c r="O683" s="151"/>
      <c r="P683" s="151"/>
      <c r="Q683" s="151"/>
      <c r="R683" s="264" t="str">
        <f>IF(SUM(D3_Mengen[[#This Row],[Stromkreis AC km (Stromkreis)]:[Konverter DC Anzahl]])&gt;0,"ja","nein")</f>
        <v>nein</v>
      </c>
      <c r="S683" s="296"/>
    </row>
    <row r="684" spans="1:19" ht="14.85" customHeight="1" x14ac:dyDescent="0.2">
      <c r="A684" s="263"/>
      <c r="B684" s="108"/>
      <c r="C684" s="108"/>
      <c r="D684" s="108"/>
      <c r="E684" s="108"/>
      <c r="F6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4" s="151"/>
      <c r="H684" s="151"/>
      <c r="I684" s="151"/>
      <c r="J684" s="151"/>
      <c r="K684" s="151"/>
      <c r="L684" s="151"/>
      <c r="M684" s="151"/>
      <c r="N684" s="151"/>
      <c r="O684" s="151"/>
      <c r="P684" s="151"/>
      <c r="Q684" s="151"/>
      <c r="R684" s="264" t="str">
        <f>IF(SUM(D3_Mengen[[#This Row],[Stromkreis AC km (Stromkreis)]:[Konverter DC Anzahl]])&gt;0,"ja","nein")</f>
        <v>nein</v>
      </c>
      <c r="S684" s="296"/>
    </row>
    <row r="685" spans="1:19" ht="14.85" customHeight="1" x14ac:dyDescent="0.2">
      <c r="A685" s="263"/>
      <c r="B685" s="108"/>
      <c r="C685" s="108"/>
      <c r="D685" s="108"/>
      <c r="E685" s="108"/>
      <c r="F6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5" s="151"/>
      <c r="H685" s="151"/>
      <c r="I685" s="151"/>
      <c r="J685" s="151"/>
      <c r="K685" s="151"/>
      <c r="L685" s="151"/>
      <c r="M685" s="151"/>
      <c r="N685" s="151"/>
      <c r="O685" s="151"/>
      <c r="P685" s="151"/>
      <c r="Q685" s="151"/>
      <c r="R685" s="264" t="str">
        <f>IF(SUM(D3_Mengen[[#This Row],[Stromkreis AC km (Stromkreis)]:[Konverter DC Anzahl]])&gt;0,"ja","nein")</f>
        <v>nein</v>
      </c>
      <c r="S685" s="296"/>
    </row>
    <row r="686" spans="1:19" ht="14.85" customHeight="1" x14ac:dyDescent="0.2">
      <c r="A686" s="263"/>
      <c r="B686" s="108"/>
      <c r="C686" s="108"/>
      <c r="D686" s="108"/>
      <c r="E686" s="108"/>
      <c r="F6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6" s="151"/>
      <c r="H686" s="151"/>
      <c r="I686" s="151"/>
      <c r="J686" s="151"/>
      <c r="K686" s="151"/>
      <c r="L686" s="151"/>
      <c r="M686" s="151"/>
      <c r="N686" s="151"/>
      <c r="O686" s="151"/>
      <c r="P686" s="151"/>
      <c r="Q686" s="151"/>
      <c r="R686" s="264" t="str">
        <f>IF(SUM(D3_Mengen[[#This Row],[Stromkreis AC km (Stromkreis)]:[Konverter DC Anzahl]])&gt;0,"ja","nein")</f>
        <v>nein</v>
      </c>
      <c r="S686" s="296"/>
    </row>
    <row r="687" spans="1:19" ht="14.85" customHeight="1" x14ac:dyDescent="0.2">
      <c r="A687" s="263"/>
      <c r="B687" s="108"/>
      <c r="C687" s="108"/>
      <c r="D687" s="108"/>
      <c r="E687" s="108"/>
      <c r="F6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7" s="151"/>
      <c r="H687" s="151"/>
      <c r="I687" s="151"/>
      <c r="J687" s="151"/>
      <c r="K687" s="151"/>
      <c r="L687" s="151"/>
      <c r="M687" s="151"/>
      <c r="N687" s="151"/>
      <c r="O687" s="151"/>
      <c r="P687" s="151"/>
      <c r="Q687" s="151"/>
      <c r="R687" s="264" t="str">
        <f>IF(SUM(D3_Mengen[[#This Row],[Stromkreis AC km (Stromkreis)]:[Konverter DC Anzahl]])&gt;0,"ja","nein")</f>
        <v>nein</v>
      </c>
      <c r="S687" s="296"/>
    </row>
    <row r="688" spans="1:19" ht="14.85" customHeight="1" x14ac:dyDescent="0.2">
      <c r="A688" s="263"/>
      <c r="B688" s="108"/>
      <c r="C688" s="108"/>
      <c r="D688" s="108"/>
      <c r="E688" s="108"/>
      <c r="F6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8" s="151"/>
      <c r="H688" s="151"/>
      <c r="I688" s="151"/>
      <c r="J688" s="151"/>
      <c r="K688" s="151"/>
      <c r="L688" s="151"/>
      <c r="M688" s="151"/>
      <c r="N688" s="151"/>
      <c r="O688" s="151"/>
      <c r="P688" s="151"/>
      <c r="Q688" s="151"/>
      <c r="R688" s="264" t="str">
        <f>IF(SUM(D3_Mengen[[#This Row],[Stromkreis AC km (Stromkreis)]:[Konverter DC Anzahl]])&gt;0,"ja","nein")</f>
        <v>nein</v>
      </c>
      <c r="S688" s="296"/>
    </row>
    <row r="689" spans="1:19" ht="14.85" customHeight="1" x14ac:dyDescent="0.2">
      <c r="A689" s="263"/>
      <c r="B689" s="108"/>
      <c r="C689" s="108"/>
      <c r="D689" s="108"/>
      <c r="E689" s="108"/>
      <c r="F6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89" s="151"/>
      <c r="H689" s="151"/>
      <c r="I689" s="151"/>
      <c r="J689" s="151"/>
      <c r="K689" s="151"/>
      <c r="L689" s="151"/>
      <c r="M689" s="151"/>
      <c r="N689" s="151"/>
      <c r="O689" s="151"/>
      <c r="P689" s="151"/>
      <c r="Q689" s="151"/>
      <c r="R689" s="264" t="str">
        <f>IF(SUM(D3_Mengen[[#This Row],[Stromkreis AC km (Stromkreis)]:[Konverter DC Anzahl]])&gt;0,"ja","nein")</f>
        <v>nein</v>
      </c>
      <c r="S689" s="296"/>
    </row>
    <row r="690" spans="1:19" ht="14.85" customHeight="1" x14ac:dyDescent="0.2">
      <c r="A690" s="263"/>
      <c r="B690" s="108"/>
      <c r="C690" s="108"/>
      <c r="D690" s="108"/>
      <c r="E690" s="108"/>
      <c r="F6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0" s="151"/>
      <c r="H690" s="151"/>
      <c r="I690" s="151"/>
      <c r="J690" s="151"/>
      <c r="K690" s="151"/>
      <c r="L690" s="151"/>
      <c r="M690" s="151"/>
      <c r="N690" s="151"/>
      <c r="O690" s="151"/>
      <c r="P690" s="151"/>
      <c r="Q690" s="151"/>
      <c r="R690" s="264" t="str">
        <f>IF(SUM(D3_Mengen[[#This Row],[Stromkreis AC km (Stromkreis)]:[Konverter DC Anzahl]])&gt;0,"ja","nein")</f>
        <v>nein</v>
      </c>
      <c r="S690" s="296"/>
    </row>
    <row r="691" spans="1:19" ht="14.85" customHeight="1" x14ac:dyDescent="0.2">
      <c r="A691" s="263"/>
      <c r="B691" s="108"/>
      <c r="C691" s="108"/>
      <c r="D691" s="108"/>
      <c r="E691" s="108"/>
      <c r="F6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1" s="151"/>
      <c r="H691" s="151"/>
      <c r="I691" s="151"/>
      <c r="J691" s="151"/>
      <c r="K691" s="151"/>
      <c r="L691" s="151"/>
      <c r="M691" s="151"/>
      <c r="N691" s="151"/>
      <c r="O691" s="151"/>
      <c r="P691" s="151"/>
      <c r="Q691" s="151"/>
      <c r="R691" s="264" t="str">
        <f>IF(SUM(D3_Mengen[[#This Row],[Stromkreis AC km (Stromkreis)]:[Konverter DC Anzahl]])&gt;0,"ja","nein")</f>
        <v>nein</v>
      </c>
      <c r="S691" s="296"/>
    </row>
    <row r="692" spans="1:19" ht="14.85" customHeight="1" x14ac:dyDescent="0.2">
      <c r="A692" s="263"/>
      <c r="B692" s="108"/>
      <c r="C692" s="108"/>
      <c r="D692" s="108"/>
      <c r="E692" s="108"/>
      <c r="F6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2" s="151"/>
      <c r="H692" s="151"/>
      <c r="I692" s="151"/>
      <c r="J692" s="151"/>
      <c r="K692" s="151"/>
      <c r="L692" s="151"/>
      <c r="M692" s="151"/>
      <c r="N692" s="151"/>
      <c r="O692" s="151"/>
      <c r="P692" s="151"/>
      <c r="Q692" s="151"/>
      <c r="R692" s="264" t="str">
        <f>IF(SUM(D3_Mengen[[#This Row],[Stromkreis AC km (Stromkreis)]:[Konverter DC Anzahl]])&gt;0,"ja","nein")</f>
        <v>nein</v>
      </c>
      <c r="S692" s="296"/>
    </row>
    <row r="693" spans="1:19" ht="14.85" customHeight="1" x14ac:dyDescent="0.2">
      <c r="A693" s="263"/>
      <c r="B693" s="108"/>
      <c r="C693" s="108"/>
      <c r="D693" s="108"/>
      <c r="E693" s="108"/>
      <c r="F6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3" s="151"/>
      <c r="H693" s="151"/>
      <c r="I693" s="151"/>
      <c r="J693" s="151"/>
      <c r="K693" s="151"/>
      <c r="L693" s="151"/>
      <c r="M693" s="151"/>
      <c r="N693" s="151"/>
      <c r="O693" s="151"/>
      <c r="P693" s="151"/>
      <c r="Q693" s="151"/>
      <c r="R693" s="264" t="str">
        <f>IF(SUM(D3_Mengen[[#This Row],[Stromkreis AC km (Stromkreis)]:[Konverter DC Anzahl]])&gt;0,"ja","nein")</f>
        <v>nein</v>
      </c>
      <c r="S693" s="296"/>
    </row>
    <row r="694" spans="1:19" ht="14.85" customHeight="1" x14ac:dyDescent="0.2">
      <c r="A694" s="263"/>
      <c r="B694" s="108"/>
      <c r="C694" s="108"/>
      <c r="D694" s="108"/>
      <c r="E694" s="108"/>
      <c r="F6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4" s="151"/>
      <c r="H694" s="151"/>
      <c r="I694" s="151"/>
      <c r="J694" s="151"/>
      <c r="K694" s="151"/>
      <c r="L694" s="151"/>
      <c r="M694" s="151"/>
      <c r="N694" s="151"/>
      <c r="O694" s="151"/>
      <c r="P694" s="151"/>
      <c r="Q694" s="151"/>
      <c r="R694" s="264" t="str">
        <f>IF(SUM(D3_Mengen[[#This Row],[Stromkreis AC km (Stromkreis)]:[Konverter DC Anzahl]])&gt;0,"ja","nein")</f>
        <v>nein</v>
      </c>
      <c r="S694" s="296"/>
    </row>
    <row r="695" spans="1:19" ht="14.85" customHeight="1" x14ac:dyDescent="0.2">
      <c r="A695" s="263"/>
      <c r="B695" s="108"/>
      <c r="C695" s="108"/>
      <c r="D695" s="108"/>
      <c r="E695" s="108"/>
      <c r="F6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5" s="151"/>
      <c r="H695" s="151"/>
      <c r="I695" s="151"/>
      <c r="J695" s="151"/>
      <c r="K695" s="151"/>
      <c r="L695" s="151"/>
      <c r="M695" s="151"/>
      <c r="N695" s="151"/>
      <c r="O695" s="151"/>
      <c r="P695" s="151"/>
      <c r="Q695" s="151"/>
      <c r="R695" s="264" t="str">
        <f>IF(SUM(D3_Mengen[[#This Row],[Stromkreis AC km (Stromkreis)]:[Konverter DC Anzahl]])&gt;0,"ja","nein")</f>
        <v>nein</v>
      </c>
      <c r="S695" s="296"/>
    </row>
    <row r="696" spans="1:19" ht="14.85" customHeight="1" x14ac:dyDescent="0.2">
      <c r="A696" s="263"/>
      <c r="B696" s="108"/>
      <c r="C696" s="108"/>
      <c r="D696" s="108"/>
      <c r="E696" s="108"/>
      <c r="F6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6" s="151"/>
      <c r="H696" s="151"/>
      <c r="I696" s="151"/>
      <c r="J696" s="151"/>
      <c r="K696" s="151"/>
      <c r="L696" s="151"/>
      <c r="M696" s="151"/>
      <c r="N696" s="151"/>
      <c r="O696" s="151"/>
      <c r="P696" s="151"/>
      <c r="Q696" s="151"/>
      <c r="R696" s="264" t="str">
        <f>IF(SUM(D3_Mengen[[#This Row],[Stromkreis AC km (Stromkreis)]:[Konverter DC Anzahl]])&gt;0,"ja","nein")</f>
        <v>nein</v>
      </c>
      <c r="S696" s="296"/>
    </row>
    <row r="697" spans="1:19" ht="14.85" customHeight="1" x14ac:dyDescent="0.2">
      <c r="A697" s="263"/>
      <c r="B697" s="108"/>
      <c r="C697" s="108"/>
      <c r="D697" s="108"/>
      <c r="E697" s="108"/>
      <c r="F6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7" s="151"/>
      <c r="H697" s="151"/>
      <c r="I697" s="151"/>
      <c r="J697" s="151"/>
      <c r="K697" s="151"/>
      <c r="L697" s="151"/>
      <c r="M697" s="151"/>
      <c r="N697" s="151"/>
      <c r="O697" s="151"/>
      <c r="P697" s="151"/>
      <c r="Q697" s="151"/>
      <c r="R697" s="264" t="str">
        <f>IF(SUM(D3_Mengen[[#This Row],[Stromkreis AC km (Stromkreis)]:[Konverter DC Anzahl]])&gt;0,"ja","nein")</f>
        <v>nein</v>
      </c>
      <c r="S697" s="296"/>
    </row>
    <row r="698" spans="1:19" ht="14.85" customHeight="1" x14ac:dyDescent="0.2">
      <c r="A698" s="263"/>
      <c r="B698" s="108"/>
      <c r="C698" s="108"/>
      <c r="D698" s="108"/>
      <c r="E698" s="108"/>
      <c r="F6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8" s="151"/>
      <c r="H698" s="151"/>
      <c r="I698" s="151"/>
      <c r="J698" s="151"/>
      <c r="K698" s="151"/>
      <c r="L698" s="151"/>
      <c r="M698" s="151"/>
      <c r="N698" s="151"/>
      <c r="O698" s="151"/>
      <c r="P698" s="151"/>
      <c r="Q698" s="151"/>
      <c r="R698" s="264" t="str">
        <f>IF(SUM(D3_Mengen[[#This Row],[Stromkreis AC km (Stromkreis)]:[Konverter DC Anzahl]])&gt;0,"ja","nein")</f>
        <v>nein</v>
      </c>
      <c r="S698" s="296"/>
    </row>
    <row r="699" spans="1:19" ht="14.85" customHeight="1" x14ac:dyDescent="0.2">
      <c r="A699" s="263"/>
      <c r="B699" s="108"/>
      <c r="C699" s="108"/>
      <c r="D699" s="108"/>
      <c r="E699" s="108"/>
      <c r="F6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699" s="151"/>
      <c r="H699" s="151"/>
      <c r="I699" s="151"/>
      <c r="J699" s="151"/>
      <c r="K699" s="151"/>
      <c r="L699" s="151"/>
      <c r="M699" s="151"/>
      <c r="N699" s="151"/>
      <c r="O699" s="151"/>
      <c r="P699" s="151"/>
      <c r="Q699" s="151"/>
      <c r="R699" s="264" t="str">
        <f>IF(SUM(D3_Mengen[[#This Row],[Stromkreis AC km (Stromkreis)]:[Konverter DC Anzahl]])&gt;0,"ja","nein")</f>
        <v>nein</v>
      </c>
      <c r="S699" s="296"/>
    </row>
    <row r="700" spans="1:19" ht="14.85" customHeight="1" x14ac:dyDescent="0.2">
      <c r="A700" s="263"/>
      <c r="B700" s="108"/>
      <c r="C700" s="108"/>
      <c r="D700" s="108"/>
      <c r="E700" s="108"/>
      <c r="F7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0" s="151"/>
      <c r="H700" s="151"/>
      <c r="I700" s="151"/>
      <c r="J700" s="151"/>
      <c r="K700" s="151"/>
      <c r="L700" s="151"/>
      <c r="M700" s="151"/>
      <c r="N700" s="151"/>
      <c r="O700" s="151"/>
      <c r="P700" s="151"/>
      <c r="Q700" s="151"/>
      <c r="R700" s="264" t="str">
        <f>IF(SUM(D3_Mengen[[#This Row],[Stromkreis AC km (Stromkreis)]:[Konverter DC Anzahl]])&gt;0,"ja","nein")</f>
        <v>nein</v>
      </c>
      <c r="S700" s="296"/>
    </row>
    <row r="701" spans="1:19" ht="14.85" customHeight="1" x14ac:dyDescent="0.2">
      <c r="A701" s="263"/>
      <c r="B701" s="108"/>
      <c r="C701" s="108"/>
      <c r="D701" s="108"/>
      <c r="E701" s="108"/>
      <c r="F7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1" s="151"/>
      <c r="H701" s="151"/>
      <c r="I701" s="151"/>
      <c r="J701" s="151"/>
      <c r="K701" s="151"/>
      <c r="L701" s="151"/>
      <c r="M701" s="151"/>
      <c r="N701" s="151"/>
      <c r="O701" s="151"/>
      <c r="P701" s="151"/>
      <c r="Q701" s="151"/>
      <c r="R701" s="264" t="str">
        <f>IF(SUM(D3_Mengen[[#This Row],[Stromkreis AC km (Stromkreis)]:[Konverter DC Anzahl]])&gt;0,"ja","nein")</f>
        <v>nein</v>
      </c>
      <c r="S701" s="296"/>
    </row>
    <row r="702" spans="1:19" ht="14.85" customHeight="1" x14ac:dyDescent="0.2">
      <c r="A702" s="263"/>
      <c r="B702" s="108"/>
      <c r="C702" s="108"/>
      <c r="D702" s="108"/>
      <c r="E702" s="108"/>
      <c r="F7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2" s="151"/>
      <c r="H702" s="151"/>
      <c r="I702" s="151"/>
      <c r="J702" s="151"/>
      <c r="K702" s="151"/>
      <c r="L702" s="151"/>
      <c r="M702" s="151"/>
      <c r="N702" s="151"/>
      <c r="O702" s="151"/>
      <c r="P702" s="151"/>
      <c r="Q702" s="151"/>
      <c r="R702" s="264" t="str">
        <f>IF(SUM(D3_Mengen[[#This Row],[Stromkreis AC km (Stromkreis)]:[Konverter DC Anzahl]])&gt;0,"ja","nein")</f>
        <v>nein</v>
      </c>
      <c r="S702" s="296"/>
    </row>
    <row r="703" spans="1:19" ht="14.85" customHeight="1" x14ac:dyDescent="0.2">
      <c r="A703" s="263"/>
      <c r="B703" s="108"/>
      <c r="C703" s="108"/>
      <c r="D703" s="108"/>
      <c r="E703" s="108"/>
      <c r="F7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3" s="151"/>
      <c r="H703" s="151"/>
      <c r="I703" s="151"/>
      <c r="J703" s="151"/>
      <c r="K703" s="151"/>
      <c r="L703" s="151"/>
      <c r="M703" s="151"/>
      <c r="N703" s="151"/>
      <c r="O703" s="151"/>
      <c r="P703" s="151"/>
      <c r="Q703" s="151"/>
      <c r="R703" s="264" t="str">
        <f>IF(SUM(D3_Mengen[[#This Row],[Stromkreis AC km (Stromkreis)]:[Konverter DC Anzahl]])&gt;0,"ja","nein")</f>
        <v>nein</v>
      </c>
      <c r="S703" s="296"/>
    </row>
    <row r="704" spans="1:19" ht="14.85" customHeight="1" x14ac:dyDescent="0.2">
      <c r="A704" s="263"/>
      <c r="B704" s="108"/>
      <c r="C704" s="108"/>
      <c r="D704" s="108"/>
      <c r="E704" s="108"/>
      <c r="F7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4" s="151"/>
      <c r="H704" s="151"/>
      <c r="I704" s="151"/>
      <c r="J704" s="151"/>
      <c r="K704" s="151"/>
      <c r="L704" s="151"/>
      <c r="M704" s="151"/>
      <c r="N704" s="151"/>
      <c r="O704" s="151"/>
      <c r="P704" s="151"/>
      <c r="Q704" s="151"/>
      <c r="R704" s="264" t="str">
        <f>IF(SUM(D3_Mengen[[#This Row],[Stromkreis AC km (Stromkreis)]:[Konverter DC Anzahl]])&gt;0,"ja","nein")</f>
        <v>nein</v>
      </c>
      <c r="S704" s="296"/>
    </row>
    <row r="705" spans="1:19" ht="14.85" customHeight="1" x14ac:dyDescent="0.2">
      <c r="A705" s="263"/>
      <c r="B705" s="108"/>
      <c r="C705" s="108"/>
      <c r="D705" s="108"/>
      <c r="E705" s="108"/>
      <c r="F7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5" s="151"/>
      <c r="H705" s="151"/>
      <c r="I705" s="151"/>
      <c r="J705" s="151"/>
      <c r="K705" s="151"/>
      <c r="L705" s="151"/>
      <c r="M705" s="151"/>
      <c r="N705" s="151"/>
      <c r="O705" s="151"/>
      <c r="P705" s="151"/>
      <c r="Q705" s="151"/>
      <c r="R705" s="264" t="str">
        <f>IF(SUM(D3_Mengen[[#This Row],[Stromkreis AC km (Stromkreis)]:[Konverter DC Anzahl]])&gt;0,"ja","nein")</f>
        <v>nein</v>
      </c>
      <c r="S705" s="296"/>
    </row>
    <row r="706" spans="1:19" ht="14.85" customHeight="1" x14ac:dyDescent="0.2">
      <c r="A706" s="263"/>
      <c r="B706" s="108"/>
      <c r="C706" s="108"/>
      <c r="D706" s="108"/>
      <c r="E706" s="108"/>
      <c r="F7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6" s="151"/>
      <c r="H706" s="151"/>
      <c r="I706" s="151"/>
      <c r="J706" s="151"/>
      <c r="K706" s="151"/>
      <c r="L706" s="151"/>
      <c r="M706" s="151"/>
      <c r="N706" s="151"/>
      <c r="O706" s="151"/>
      <c r="P706" s="151"/>
      <c r="Q706" s="151"/>
      <c r="R706" s="264" t="str">
        <f>IF(SUM(D3_Mengen[[#This Row],[Stromkreis AC km (Stromkreis)]:[Konverter DC Anzahl]])&gt;0,"ja","nein")</f>
        <v>nein</v>
      </c>
      <c r="S706" s="296"/>
    </row>
    <row r="707" spans="1:19" ht="14.85" customHeight="1" x14ac:dyDescent="0.2">
      <c r="A707" s="263"/>
      <c r="B707" s="108"/>
      <c r="C707" s="108"/>
      <c r="D707" s="108"/>
      <c r="E707" s="108"/>
      <c r="F7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7" s="151"/>
      <c r="H707" s="151"/>
      <c r="I707" s="151"/>
      <c r="J707" s="151"/>
      <c r="K707" s="151"/>
      <c r="L707" s="151"/>
      <c r="M707" s="151"/>
      <c r="N707" s="151"/>
      <c r="O707" s="151"/>
      <c r="P707" s="151"/>
      <c r="Q707" s="151"/>
      <c r="R707" s="264" t="str">
        <f>IF(SUM(D3_Mengen[[#This Row],[Stromkreis AC km (Stromkreis)]:[Konverter DC Anzahl]])&gt;0,"ja","nein")</f>
        <v>nein</v>
      </c>
      <c r="S707" s="296"/>
    </row>
    <row r="708" spans="1:19" ht="14.85" customHeight="1" x14ac:dyDescent="0.2">
      <c r="A708" s="263"/>
      <c r="B708" s="108"/>
      <c r="C708" s="108"/>
      <c r="D708" s="108"/>
      <c r="E708" s="108"/>
      <c r="F7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8" s="151"/>
      <c r="H708" s="151"/>
      <c r="I708" s="151"/>
      <c r="J708" s="151"/>
      <c r="K708" s="151"/>
      <c r="L708" s="151"/>
      <c r="M708" s="151"/>
      <c r="N708" s="151"/>
      <c r="O708" s="151"/>
      <c r="P708" s="151"/>
      <c r="Q708" s="151"/>
      <c r="R708" s="264" t="str">
        <f>IF(SUM(D3_Mengen[[#This Row],[Stromkreis AC km (Stromkreis)]:[Konverter DC Anzahl]])&gt;0,"ja","nein")</f>
        <v>nein</v>
      </c>
      <c r="S708" s="296"/>
    </row>
    <row r="709" spans="1:19" ht="14.85" customHeight="1" x14ac:dyDescent="0.2">
      <c r="A709" s="263"/>
      <c r="B709" s="108"/>
      <c r="C709" s="108"/>
      <c r="D709" s="108"/>
      <c r="E709" s="108"/>
      <c r="F7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09" s="151"/>
      <c r="H709" s="151"/>
      <c r="I709" s="151"/>
      <c r="J709" s="151"/>
      <c r="K709" s="151"/>
      <c r="L709" s="151"/>
      <c r="M709" s="151"/>
      <c r="N709" s="151"/>
      <c r="O709" s="151"/>
      <c r="P709" s="151"/>
      <c r="Q709" s="151"/>
      <c r="R709" s="264" t="str">
        <f>IF(SUM(D3_Mengen[[#This Row],[Stromkreis AC km (Stromkreis)]:[Konverter DC Anzahl]])&gt;0,"ja","nein")</f>
        <v>nein</v>
      </c>
      <c r="S709" s="296"/>
    </row>
    <row r="710" spans="1:19" ht="14.85" customHeight="1" x14ac:dyDescent="0.2">
      <c r="A710" s="263"/>
      <c r="B710" s="108"/>
      <c r="C710" s="108"/>
      <c r="D710" s="108"/>
      <c r="E710" s="108"/>
      <c r="F7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0" s="151"/>
      <c r="H710" s="151"/>
      <c r="I710" s="151"/>
      <c r="J710" s="151"/>
      <c r="K710" s="151"/>
      <c r="L710" s="151"/>
      <c r="M710" s="151"/>
      <c r="N710" s="151"/>
      <c r="O710" s="151"/>
      <c r="P710" s="151"/>
      <c r="Q710" s="151"/>
      <c r="R710" s="264" t="str">
        <f>IF(SUM(D3_Mengen[[#This Row],[Stromkreis AC km (Stromkreis)]:[Konverter DC Anzahl]])&gt;0,"ja","nein")</f>
        <v>nein</v>
      </c>
      <c r="S710" s="296"/>
    </row>
    <row r="711" spans="1:19" ht="14.85" customHeight="1" x14ac:dyDescent="0.2">
      <c r="A711" s="263"/>
      <c r="B711" s="108"/>
      <c r="C711" s="108"/>
      <c r="D711" s="108"/>
      <c r="E711" s="108"/>
      <c r="F7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1" s="151"/>
      <c r="H711" s="151"/>
      <c r="I711" s="151"/>
      <c r="J711" s="151"/>
      <c r="K711" s="151"/>
      <c r="L711" s="151"/>
      <c r="M711" s="151"/>
      <c r="N711" s="151"/>
      <c r="O711" s="151"/>
      <c r="P711" s="151"/>
      <c r="Q711" s="151"/>
      <c r="R711" s="264" t="str">
        <f>IF(SUM(D3_Mengen[[#This Row],[Stromkreis AC km (Stromkreis)]:[Konverter DC Anzahl]])&gt;0,"ja","nein")</f>
        <v>nein</v>
      </c>
      <c r="S711" s="296"/>
    </row>
    <row r="712" spans="1:19" ht="14.85" customHeight="1" x14ac:dyDescent="0.2">
      <c r="A712" s="263"/>
      <c r="B712" s="108"/>
      <c r="C712" s="108"/>
      <c r="D712" s="108"/>
      <c r="E712" s="108"/>
      <c r="F7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2" s="151"/>
      <c r="H712" s="151"/>
      <c r="I712" s="151"/>
      <c r="J712" s="151"/>
      <c r="K712" s="151"/>
      <c r="L712" s="151"/>
      <c r="M712" s="151"/>
      <c r="N712" s="151"/>
      <c r="O712" s="151"/>
      <c r="P712" s="151"/>
      <c r="Q712" s="151"/>
      <c r="R712" s="264" t="str">
        <f>IF(SUM(D3_Mengen[[#This Row],[Stromkreis AC km (Stromkreis)]:[Konverter DC Anzahl]])&gt;0,"ja","nein")</f>
        <v>nein</v>
      </c>
      <c r="S712" s="296"/>
    </row>
    <row r="713" spans="1:19" ht="14.85" customHeight="1" x14ac:dyDescent="0.2">
      <c r="A713" s="263"/>
      <c r="B713" s="108"/>
      <c r="C713" s="108"/>
      <c r="D713" s="108"/>
      <c r="E713" s="108"/>
      <c r="F7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3" s="151"/>
      <c r="H713" s="151"/>
      <c r="I713" s="151"/>
      <c r="J713" s="151"/>
      <c r="K713" s="151"/>
      <c r="L713" s="151"/>
      <c r="M713" s="151"/>
      <c r="N713" s="151"/>
      <c r="O713" s="151"/>
      <c r="P713" s="151"/>
      <c r="Q713" s="151"/>
      <c r="R713" s="264" t="str">
        <f>IF(SUM(D3_Mengen[[#This Row],[Stromkreis AC km (Stromkreis)]:[Konverter DC Anzahl]])&gt;0,"ja","nein")</f>
        <v>nein</v>
      </c>
      <c r="S713" s="296"/>
    </row>
    <row r="714" spans="1:19" ht="14.85" customHeight="1" x14ac:dyDescent="0.2">
      <c r="A714" s="263"/>
      <c r="B714" s="108"/>
      <c r="C714" s="108"/>
      <c r="D714" s="108"/>
      <c r="E714" s="108"/>
      <c r="F7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4" s="151"/>
      <c r="H714" s="151"/>
      <c r="I714" s="151"/>
      <c r="J714" s="151"/>
      <c r="K714" s="151"/>
      <c r="L714" s="151"/>
      <c r="M714" s="151"/>
      <c r="N714" s="151"/>
      <c r="O714" s="151"/>
      <c r="P714" s="151"/>
      <c r="Q714" s="151"/>
      <c r="R714" s="264" t="str">
        <f>IF(SUM(D3_Mengen[[#This Row],[Stromkreis AC km (Stromkreis)]:[Konverter DC Anzahl]])&gt;0,"ja","nein")</f>
        <v>nein</v>
      </c>
      <c r="S714" s="296"/>
    </row>
    <row r="715" spans="1:19" ht="14.85" customHeight="1" x14ac:dyDescent="0.2">
      <c r="A715" s="263"/>
      <c r="B715" s="108"/>
      <c r="C715" s="108"/>
      <c r="D715" s="108"/>
      <c r="E715" s="108"/>
      <c r="F7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5" s="151"/>
      <c r="H715" s="151"/>
      <c r="I715" s="151"/>
      <c r="J715" s="151"/>
      <c r="K715" s="151"/>
      <c r="L715" s="151"/>
      <c r="M715" s="151"/>
      <c r="N715" s="151"/>
      <c r="O715" s="151"/>
      <c r="P715" s="151"/>
      <c r="Q715" s="151"/>
      <c r="R715" s="264" t="str">
        <f>IF(SUM(D3_Mengen[[#This Row],[Stromkreis AC km (Stromkreis)]:[Konverter DC Anzahl]])&gt;0,"ja","nein")</f>
        <v>nein</v>
      </c>
      <c r="S715" s="296"/>
    </row>
    <row r="716" spans="1:19" ht="14.85" customHeight="1" x14ac:dyDescent="0.2">
      <c r="A716" s="263"/>
      <c r="B716" s="108"/>
      <c r="C716" s="108"/>
      <c r="D716" s="108"/>
      <c r="E716" s="108"/>
      <c r="F7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6" s="151"/>
      <c r="H716" s="151"/>
      <c r="I716" s="151"/>
      <c r="J716" s="151"/>
      <c r="K716" s="151"/>
      <c r="L716" s="151"/>
      <c r="M716" s="151"/>
      <c r="N716" s="151"/>
      <c r="O716" s="151"/>
      <c r="P716" s="151"/>
      <c r="Q716" s="151"/>
      <c r="R716" s="264" t="str">
        <f>IF(SUM(D3_Mengen[[#This Row],[Stromkreis AC km (Stromkreis)]:[Konverter DC Anzahl]])&gt;0,"ja","nein")</f>
        <v>nein</v>
      </c>
      <c r="S716" s="296"/>
    </row>
    <row r="717" spans="1:19" ht="14.85" customHeight="1" x14ac:dyDescent="0.2">
      <c r="A717" s="263"/>
      <c r="B717" s="108"/>
      <c r="C717" s="108"/>
      <c r="D717" s="108"/>
      <c r="E717" s="108"/>
      <c r="F7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7" s="151"/>
      <c r="H717" s="151"/>
      <c r="I717" s="151"/>
      <c r="J717" s="151"/>
      <c r="K717" s="151"/>
      <c r="L717" s="151"/>
      <c r="M717" s="151"/>
      <c r="N717" s="151"/>
      <c r="O717" s="151"/>
      <c r="P717" s="151"/>
      <c r="Q717" s="151"/>
      <c r="R717" s="264" t="str">
        <f>IF(SUM(D3_Mengen[[#This Row],[Stromkreis AC km (Stromkreis)]:[Konverter DC Anzahl]])&gt;0,"ja","nein")</f>
        <v>nein</v>
      </c>
      <c r="S717" s="296"/>
    </row>
    <row r="718" spans="1:19" ht="14.85" customHeight="1" x14ac:dyDescent="0.2">
      <c r="A718" s="263"/>
      <c r="B718" s="108"/>
      <c r="C718" s="108"/>
      <c r="D718" s="108"/>
      <c r="E718" s="108"/>
      <c r="F7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8" s="151"/>
      <c r="H718" s="151"/>
      <c r="I718" s="151"/>
      <c r="J718" s="151"/>
      <c r="K718" s="151"/>
      <c r="L718" s="151"/>
      <c r="M718" s="151"/>
      <c r="N718" s="151"/>
      <c r="O718" s="151"/>
      <c r="P718" s="151"/>
      <c r="Q718" s="151"/>
      <c r="R718" s="264" t="str">
        <f>IF(SUM(D3_Mengen[[#This Row],[Stromkreis AC km (Stromkreis)]:[Konverter DC Anzahl]])&gt;0,"ja","nein")</f>
        <v>nein</v>
      </c>
      <c r="S718" s="296"/>
    </row>
    <row r="719" spans="1:19" ht="14.85" customHeight="1" x14ac:dyDescent="0.2">
      <c r="A719" s="263"/>
      <c r="B719" s="108"/>
      <c r="C719" s="108"/>
      <c r="D719" s="108"/>
      <c r="E719" s="108"/>
      <c r="F7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19" s="151"/>
      <c r="H719" s="151"/>
      <c r="I719" s="151"/>
      <c r="J719" s="151"/>
      <c r="K719" s="151"/>
      <c r="L719" s="151"/>
      <c r="M719" s="151"/>
      <c r="N719" s="151"/>
      <c r="O719" s="151"/>
      <c r="P719" s="151"/>
      <c r="Q719" s="151"/>
      <c r="R719" s="264" t="str">
        <f>IF(SUM(D3_Mengen[[#This Row],[Stromkreis AC km (Stromkreis)]:[Konverter DC Anzahl]])&gt;0,"ja","nein")</f>
        <v>nein</v>
      </c>
      <c r="S719" s="296"/>
    </row>
    <row r="720" spans="1:19" ht="14.85" customHeight="1" x14ac:dyDescent="0.2">
      <c r="A720" s="263"/>
      <c r="B720" s="108"/>
      <c r="C720" s="108"/>
      <c r="D720" s="108"/>
      <c r="E720" s="108"/>
      <c r="F7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0" s="151"/>
      <c r="H720" s="151"/>
      <c r="I720" s="151"/>
      <c r="J720" s="151"/>
      <c r="K720" s="151"/>
      <c r="L720" s="151"/>
      <c r="M720" s="151"/>
      <c r="N720" s="151"/>
      <c r="O720" s="151"/>
      <c r="P720" s="151"/>
      <c r="Q720" s="151"/>
      <c r="R720" s="264" t="str">
        <f>IF(SUM(D3_Mengen[[#This Row],[Stromkreis AC km (Stromkreis)]:[Konverter DC Anzahl]])&gt;0,"ja","nein")</f>
        <v>nein</v>
      </c>
      <c r="S720" s="296"/>
    </row>
    <row r="721" spans="1:19" ht="14.85" customHeight="1" x14ac:dyDescent="0.2">
      <c r="A721" s="263"/>
      <c r="B721" s="108"/>
      <c r="C721" s="108"/>
      <c r="D721" s="108"/>
      <c r="E721" s="108"/>
      <c r="F7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1" s="151"/>
      <c r="H721" s="151"/>
      <c r="I721" s="151"/>
      <c r="J721" s="151"/>
      <c r="K721" s="151"/>
      <c r="L721" s="151"/>
      <c r="M721" s="151"/>
      <c r="N721" s="151"/>
      <c r="O721" s="151"/>
      <c r="P721" s="151"/>
      <c r="Q721" s="151"/>
      <c r="R721" s="264" t="str">
        <f>IF(SUM(D3_Mengen[[#This Row],[Stromkreis AC km (Stromkreis)]:[Konverter DC Anzahl]])&gt;0,"ja","nein")</f>
        <v>nein</v>
      </c>
      <c r="S721" s="296"/>
    </row>
    <row r="722" spans="1:19" ht="14.85" customHeight="1" x14ac:dyDescent="0.2">
      <c r="A722" s="263"/>
      <c r="B722" s="108"/>
      <c r="C722" s="108"/>
      <c r="D722" s="108"/>
      <c r="E722" s="108"/>
      <c r="F7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2" s="151"/>
      <c r="H722" s="151"/>
      <c r="I722" s="151"/>
      <c r="J722" s="151"/>
      <c r="K722" s="151"/>
      <c r="L722" s="151"/>
      <c r="M722" s="151"/>
      <c r="N722" s="151"/>
      <c r="O722" s="151"/>
      <c r="P722" s="151"/>
      <c r="Q722" s="151"/>
      <c r="R722" s="264" t="str">
        <f>IF(SUM(D3_Mengen[[#This Row],[Stromkreis AC km (Stromkreis)]:[Konverter DC Anzahl]])&gt;0,"ja","nein")</f>
        <v>nein</v>
      </c>
      <c r="S722" s="296"/>
    </row>
    <row r="723" spans="1:19" ht="14.85" customHeight="1" x14ac:dyDescent="0.2">
      <c r="A723" s="263"/>
      <c r="B723" s="108"/>
      <c r="C723" s="108"/>
      <c r="D723" s="108"/>
      <c r="E723" s="108"/>
      <c r="F7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3" s="151"/>
      <c r="H723" s="151"/>
      <c r="I723" s="151"/>
      <c r="J723" s="151"/>
      <c r="K723" s="151"/>
      <c r="L723" s="151"/>
      <c r="M723" s="151"/>
      <c r="N723" s="151"/>
      <c r="O723" s="151"/>
      <c r="P723" s="151"/>
      <c r="Q723" s="151"/>
      <c r="R723" s="264" t="str">
        <f>IF(SUM(D3_Mengen[[#This Row],[Stromkreis AC km (Stromkreis)]:[Konverter DC Anzahl]])&gt;0,"ja","nein")</f>
        <v>nein</v>
      </c>
      <c r="S723" s="296"/>
    </row>
    <row r="724" spans="1:19" ht="14.85" customHeight="1" x14ac:dyDescent="0.2">
      <c r="A724" s="263"/>
      <c r="B724" s="108"/>
      <c r="C724" s="108"/>
      <c r="D724" s="108"/>
      <c r="E724" s="108"/>
      <c r="F7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4" s="151"/>
      <c r="H724" s="151"/>
      <c r="I724" s="151"/>
      <c r="J724" s="151"/>
      <c r="K724" s="151"/>
      <c r="L724" s="151"/>
      <c r="M724" s="151"/>
      <c r="N724" s="151"/>
      <c r="O724" s="151"/>
      <c r="P724" s="151"/>
      <c r="Q724" s="151"/>
      <c r="R724" s="264" t="str">
        <f>IF(SUM(D3_Mengen[[#This Row],[Stromkreis AC km (Stromkreis)]:[Konverter DC Anzahl]])&gt;0,"ja","nein")</f>
        <v>nein</v>
      </c>
      <c r="S724" s="296"/>
    </row>
    <row r="725" spans="1:19" ht="14.85" customHeight="1" x14ac:dyDescent="0.2">
      <c r="A725" s="263"/>
      <c r="B725" s="108"/>
      <c r="C725" s="108"/>
      <c r="D725" s="108"/>
      <c r="E725" s="108"/>
      <c r="F7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5" s="151"/>
      <c r="H725" s="151"/>
      <c r="I725" s="151"/>
      <c r="J725" s="151"/>
      <c r="K725" s="151"/>
      <c r="L725" s="151"/>
      <c r="M725" s="151"/>
      <c r="N725" s="151"/>
      <c r="O725" s="151"/>
      <c r="P725" s="151"/>
      <c r="Q725" s="151"/>
      <c r="R725" s="264" t="str">
        <f>IF(SUM(D3_Mengen[[#This Row],[Stromkreis AC km (Stromkreis)]:[Konverter DC Anzahl]])&gt;0,"ja","nein")</f>
        <v>nein</v>
      </c>
      <c r="S725" s="296"/>
    </row>
    <row r="726" spans="1:19" ht="14.85" customHeight="1" x14ac:dyDescent="0.2">
      <c r="A726" s="263"/>
      <c r="B726" s="108"/>
      <c r="C726" s="108"/>
      <c r="D726" s="108"/>
      <c r="E726" s="108"/>
      <c r="F7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6" s="151"/>
      <c r="H726" s="151"/>
      <c r="I726" s="151"/>
      <c r="J726" s="151"/>
      <c r="K726" s="151"/>
      <c r="L726" s="151"/>
      <c r="M726" s="151"/>
      <c r="N726" s="151"/>
      <c r="O726" s="151"/>
      <c r="P726" s="151"/>
      <c r="Q726" s="151"/>
      <c r="R726" s="264" t="str">
        <f>IF(SUM(D3_Mengen[[#This Row],[Stromkreis AC km (Stromkreis)]:[Konverter DC Anzahl]])&gt;0,"ja","nein")</f>
        <v>nein</v>
      </c>
      <c r="S726" s="296"/>
    </row>
    <row r="727" spans="1:19" ht="14.85" customHeight="1" x14ac:dyDescent="0.2">
      <c r="A727" s="263"/>
      <c r="B727" s="108"/>
      <c r="C727" s="108"/>
      <c r="D727" s="108"/>
      <c r="E727" s="108"/>
      <c r="F7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7" s="151"/>
      <c r="H727" s="151"/>
      <c r="I727" s="151"/>
      <c r="J727" s="151"/>
      <c r="K727" s="151"/>
      <c r="L727" s="151"/>
      <c r="M727" s="151"/>
      <c r="N727" s="151"/>
      <c r="O727" s="151"/>
      <c r="P727" s="151"/>
      <c r="Q727" s="151"/>
      <c r="R727" s="264" t="str">
        <f>IF(SUM(D3_Mengen[[#This Row],[Stromkreis AC km (Stromkreis)]:[Konverter DC Anzahl]])&gt;0,"ja","nein")</f>
        <v>nein</v>
      </c>
      <c r="S727" s="296"/>
    </row>
    <row r="728" spans="1:19" ht="14.85" customHeight="1" x14ac:dyDescent="0.2">
      <c r="A728" s="263"/>
      <c r="B728" s="108"/>
      <c r="C728" s="108"/>
      <c r="D728" s="108"/>
      <c r="E728" s="108"/>
      <c r="F7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8" s="151"/>
      <c r="H728" s="151"/>
      <c r="I728" s="151"/>
      <c r="J728" s="151"/>
      <c r="K728" s="151"/>
      <c r="L728" s="151"/>
      <c r="M728" s="151"/>
      <c r="N728" s="151"/>
      <c r="O728" s="151"/>
      <c r="P728" s="151"/>
      <c r="Q728" s="151"/>
      <c r="R728" s="264" t="str">
        <f>IF(SUM(D3_Mengen[[#This Row],[Stromkreis AC km (Stromkreis)]:[Konverter DC Anzahl]])&gt;0,"ja","nein")</f>
        <v>nein</v>
      </c>
      <c r="S728" s="296"/>
    </row>
    <row r="729" spans="1:19" ht="14.85" customHeight="1" x14ac:dyDescent="0.2">
      <c r="A729" s="263"/>
      <c r="B729" s="108"/>
      <c r="C729" s="108"/>
      <c r="D729" s="108"/>
      <c r="E729" s="108"/>
      <c r="F7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29" s="151"/>
      <c r="H729" s="151"/>
      <c r="I729" s="151"/>
      <c r="J729" s="151"/>
      <c r="K729" s="151"/>
      <c r="L729" s="151"/>
      <c r="M729" s="151"/>
      <c r="N729" s="151"/>
      <c r="O729" s="151"/>
      <c r="P729" s="151"/>
      <c r="Q729" s="151"/>
      <c r="R729" s="264" t="str">
        <f>IF(SUM(D3_Mengen[[#This Row],[Stromkreis AC km (Stromkreis)]:[Konverter DC Anzahl]])&gt;0,"ja","nein")</f>
        <v>nein</v>
      </c>
      <c r="S729" s="296"/>
    </row>
    <row r="730" spans="1:19" ht="14.85" customHeight="1" x14ac:dyDescent="0.2">
      <c r="A730" s="263"/>
      <c r="B730" s="108"/>
      <c r="C730" s="108"/>
      <c r="D730" s="108"/>
      <c r="E730" s="108"/>
      <c r="F7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0" s="151"/>
      <c r="H730" s="151"/>
      <c r="I730" s="151"/>
      <c r="J730" s="151"/>
      <c r="K730" s="151"/>
      <c r="L730" s="151"/>
      <c r="M730" s="151"/>
      <c r="N730" s="151"/>
      <c r="O730" s="151"/>
      <c r="P730" s="151"/>
      <c r="Q730" s="151"/>
      <c r="R730" s="264" t="str">
        <f>IF(SUM(D3_Mengen[[#This Row],[Stromkreis AC km (Stromkreis)]:[Konverter DC Anzahl]])&gt;0,"ja","nein")</f>
        <v>nein</v>
      </c>
      <c r="S730" s="296"/>
    </row>
    <row r="731" spans="1:19" ht="14.85" customHeight="1" x14ac:dyDescent="0.2">
      <c r="A731" s="263"/>
      <c r="B731" s="108"/>
      <c r="C731" s="108"/>
      <c r="D731" s="108"/>
      <c r="E731" s="108"/>
      <c r="F7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1" s="151"/>
      <c r="H731" s="151"/>
      <c r="I731" s="151"/>
      <c r="J731" s="151"/>
      <c r="K731" s="151"/>
      <c r="L731" s="151"/>
      <c r="M731" s="151"/>
      <c r="N731" s="151"/>
      <c r="O731" s="151"/>
      <c r="P731" s="151"/>
      <c r="Q731" s="151"/>
      <c r="R731" s="264" t="str">
        <f>IF(SUM(D3_Mengen[[#This Row],[Stromkreis AC km (Stromkreis)]:[Konverter DC Anzahl]])&gt;0,"ja","nein")</f>
        <v>nein</v>
      </c>
      <c r="S731" s="296"/>
    </row>
    <row r="732" spans="1:19" ht="14.85" customHeight="1" x14ac:dyDescent="0.2">
      <c r="A732" s="263"/>
      <c r="B732" s="108"/>
      <c r="C732" s="108"/>
      <c r="D732" s="108"/>
      <c r="E732" s="108"/>
      <c r="F7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2" s="151"/>
      <c r="H732" s="151"/>
      <c r="I732" s="151"/>
      <c r="J732" s="151"/>
      <c r="K732" s="151"/>
      <c r="L732" s="151"/>
      <c r="M732" s="151"/>
      <c r="N732" s="151"/>
      <c r="O732" s="151"/>
      <c r="P732" s="151"/>
      <c r="Q732" s="151"/>
      <c r="R732" s="264" t="str">
        <f>IF(SUM(D3_Mengen[[#This Row],[Stromkreis AC km (Stromkreis)]:[Konverter DC Anzahl]])&gt;0,"ja","nein")</f>
        <v>nein</v>
      </c>
      <c r="S732" s="296"/>
    </row>
    <row r="733" spans="1:19" ht="14.85" customHeight="1" x14ac:dyDescent="0.2">
      <c r="A733" s="263"/>
      <c r="B733" s="108"/>
      <c r="C733" s="108"/>
      <c r="D733" s="108"/>
      <c r="E733" s="108"/>
      <c r="F7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3" s="151"/>
      <c r="H733" s="151"/>
      <c r="I733" s="151"/>
      <c r="J733" s="151"/>
      <c r="K733" s="151"/>
      <c r="L733" s="151"/>
      <c r="M733" s="151"/>
      <c r="N733" s="151"/>
      <c r="O733" s="151"/>
      <c r="P733" s="151"/>
      <c r="Q733" s="151"/>
      <c r="R733" s="264" t="str">
        <f>IF(SUM(D3_Mengen[[#This Row],[Stromkreis AC km (Stromkreis)]:[Konverter DC Anzahl]])&gt;0,"ja","nein")</f>
        <v>nein</v>
      </c>
      <c r="S733" s="296"/>
    </row>
    <row r="734" spans="1:19" ht="14.85" customHeight="1" x14ac:dyDescent="0.2">
      <c r="A734" s="263"/>
      <c r="B734" s="108"/>
      <c r="C734" s="108"/>
      <c r="D734" s="108"/>
      <c r="E734" s="108"/>
      <c r="F7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4" s="151"/>
      <c r="H734" s="151"/>
      <c r="I734" s="151"/>
      <c r="J734" s="151"/>
      <c r="K734" s="151"/>
      <c r="L734" s="151"/>
      <c r="M734" s="151"/>
      <c r="N734" s="151"/>
      <c r="O734" s="151"/>
      <c r="P734" s="151"/>
      <c r="Q734" s="151"/>
      <c r="R734" s="264" t="str">
        <f>IF(SUM(D3_Mengen[[#This Row],[Stromkreis AC km (Stromkreis)]:[Konverter DC Anzahl]])&gt;0,"ja","nein")</f>
        <v>nein</v>
      </c>
      <c r="S734" s="296"/>
    </row>
    <row r="735" spans="1:19" ht="14.85" customHeight="1" x14ac:dyDescent="0.2">
      <c r="A735" s="263"/>
      <c r="B735" s="108"/>
      <c r="C735" s="108"/>
      <c r="D735" s="108"/>
      <c r="E735" s="108"/>
      <c r="F7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5" s="151"/>
      <c r="H735" s="151"/>
      <c r="I735" s="151"/>
      <c r="J735" s="151"/>
      <c r="K735" s="151"/>
      <c r="L735" s="151"/>
      <c r="M735" s="151"/>
      <c r="N735" s="151"/>
      <c r="O735" s="151"/>
      <c r="P735" s="151"/>
      <c r="Q735" s="151"/>
      <c r="R735" s="264" t="str">
        <f>IF(SUM(D3_Mengen[[#This Row],[Stromkreis AC km (Stromkreis)]:[Konverter DC Anzahl]])&gt;0,"ja","nein")</f>
        <v>nein</v>
      </c>
      <c r="S735" s="296"/>
    </row>
    <row r="736" spans="1:19" ht="14.85" customHeight="1" x14ac:dyDescent="0.2">
      <c r="A736" s="263"/>
      <c r="B736" s="108"/>
      <c r="C736" s="108"/>
      <c r="D736" s="108"/>
      <c r="E736" s="108"/>
      <c r="F7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6" s="151"/>
      <c r="H736" s="151"/>
      <c r="I736" s="151"/>
      <c r="J736" s="151"/>
      <c r="K736" s="151"/>
      <c r="L736" s="151"/>
      <c r="M736" s="151"/>
      <c r="N736" s="151"/>
      <c r="O736" s="151"/>
      <c r="P736" s="151"/>
      <c r="Q736" s="151"/>
      <c r="R736" s="264" t="str">
        <f>IF(SUM(D3_Mengen[[#This Row],[Stromkreis AC km (Stromkreis)]:[Konverter DC Anzahl]])&gt;0,"ja","nein")</f>
        <v>nein</v>
      </c>
      <c r="S736" s="296"/>
    </row>
    <row r="737" spans="1:19" ht="14.85" customHeight="1" x14ac:dyDescent="0.2">
      <c r="A737" s="263"/>
      <c r="B737" s="108"/>
      <c r="C737" s="108"/>
      <c r="D737" s="108"/>
      <c r="E737" s="108"/>
      <c r="F7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7" s="151"/>
      <c r="H737" s="151"/>
      <c r="I737" s="151"/>
      <c r="J737" s="151"/>
      <c r="K737" s="151"/>
      <c r="L737" s="151"/>
      <c r="M737" s="151"/>
      <c r="N737" s="151"/>
      <c r="O737" s="151"/>
      <c r="P737" s="151"/>
      <c r="Q737" s="151"/>
      <c r="R737" s="264" t="str">
        <f>IF(SUM(D3_Mengen[[#This Row],[Stromkreis AC km (Stromkreis)]:[Konverter DC Anzahl]])&gt;0,"ja","nein")</f>
        <v>nein</v>
      </c>
      <c r="S737" s="296"/>
    </row>
    <row r="738" spans="1:19" ht="14.85" customHeight="1" x14ac:dyDescent="0.2">
      <c r="A738" s="263"/>
      <c r="B738" s="108"/>
      <c r="C738" s="108"/>
      <c r="D738" s="108"/>
      <c r="E738" s="108"/>
      <c r="F7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8" s="151"/>
      <c r="H738" s="151"/>
      <c r="I738" s="151"/>
      <c r="J738" s="151"/>
      <c r="K738" s="151"/>
      <c r="L738" s="151"/>
      <c r="M738" s="151"/>
      <c r="N738" s="151"/>
      <c r="O738" s="151"/>
      <c r="P738" s="151"/>
      <c r="Q738" s="151"/>
      <c r="R738" s="264" t="str">
        <f>IF(SUM(D3_Mengen[[#This Row],[Stromkreis AC km (Stromkreis)]:[Konverter DC Anzahl]])&gt;0,"ja","nein")</f>
        <v>nein</v>
      </c>
      <c r="S738" s="296"/>
    </row>
    <row r="739" spans="1:19" ht="14.85" customHeight="1" x14ac:dyDescent="0.2">
      <c r="A739" s="263"/>
      <c r="B739" s="108"/>
      <c r="C739" s="108"/>
      <c r="D739" s="108"/>
      <c r="E739" s="108"/>
      <c r="F7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39" s="151"/>
      <c r="H739" s="151"/>
      <c r="I739" s="151"/>
      <c r="J739" s="151"/>
      <c r="K739" s="151"/>
      <c r="L739" s="151"/>
      <c r="M739" s="151"/>
      <c r="N739" s="151"/>
      <c r="O739" s="151"/>
      <c r="P739" s="151"/>
      <c r="Q739" s="151"/>
      <c r="R739" s="264" t="str">
        <f>IF(SUM(D3_Mengen[[#This Row],[Stromkreis AC km (Stromkreis)]:[Konverter DC Anzahl]])&gt;0,"ja","nein")</f>
        <v>nein</v>
      </c>
      <c r="S739" s="296"/>
    </row>
    <row r="740" spans="1:19" ht="14.85" customHeight="1" x14ac:dyDescent="0.2">
      <c r="A740" s="263"/>
      <c r="B740" s="108"/>
      <c r="C740" s="108"/>
      <c r="D740" s="108"/>
      <c r="E740" s="108"/>
      <c r="F7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0" s="151"/>
      <c r="H740" s="151"/>
      <c r="I740" s="151"/>
      <c r="J740" s="151"/>
      <c r="K740" s="151"/>
      <c r="L740" s="151"/>
      <c r="M740" s="151"/>
      <c r="N740" s="151"/>
      <c r="O740" s="151"/>
      <c r="P740" s="151"/>
      <c r="Q740" s="151"/>
      <c r="R740" s="264" t="str">
        <f>IF(SUM(D3_Mengen[[#This Row],[Stromkreis AC km (Stromkreis)]:[Konverter DC Anzahl]])&gt;0,"ja","nein")</f>
        <v>nein</v>
      </c>
      <c r="S740" s="296"/>
    </row>
    <row r="741" spans="1:19" ht="14.85" customHeight="1" x14ac:dyDescent="0.2">
      <c r="A741" s="263"/>
      <c r="B741" s="108"/>
      <c r="C741" s="108"/>
      <c r="D741" s="108"/>
      <c r="E741" s="108"/>
      <c r="F7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1" s="151"/>
      <c r="H741" s="151"/>
      <c r="I741" s="151"/>
      <c r="J741" s="151"/>
      <c r="K741" s="151"/>
      <c r="L741" s="151"/>
      <c r="M741" s="151"/>
      <c r="N741" s="151"/>
      <c r="O741" s="151"/>
      <c r="P741" s="151"/>
      <c r="Q741" s="151"/>
      <c r="R741" s="264" t="str">
        <f>IF(SUM(D3_Mengen[[#This Row],[Stromkreis AC km (Stromkreis)]:[Konverter DC Anzahl]])&gt;0,"ja","nein")</f>
        <v>nein</v>
      </c>
      <c r="S741" s="296"/>
    </row>
    <row r="742" spans="1:19" ht="14.85" customHeight="1" x14ac:dyDescent="0.2">
      <c r="A742" s="263"/>
      <c r="B742" s="108"/>
      <c r="C742" s="108"/>
      <c r="D742" s="108"/>
      <c r="E742" s="108"/>
      <c r="F7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2" s="151"/>
      <c r="H742" s="151"/>
      <c r="I742" s="151"/>
      <c r="J742" s="151"/>
      <c r="K742" s="151"/>
      <c r="L742" s="151"/>
      <c r="M742" s="151"/>
      <c r="N742" s="151"/>
      <c r="O742" s="151"/>
      <c r="P742" s="151"/>
      <c r="Q742" s="151"/>
      <c r="R742" s="264" t="str">
        <f>IF(SUM(D3_Mengen[[#This Row],[Stromkreis AC km (Stromkreis)]:[Konverter DC Anzahl]])&gt;0,"ja","nein")</f>
        <v>nein</v>
      </c>
      <c r="S742" s="296"/>
    </row>
    <row r="743" spans="1:19" ht="14.85" customHeight="1" x14ac:dyDescent="0.2">
      <c r="A743" s="263"/>
      <c r="B743" s="108"/>
      <c r="C743" s="108"/>
      <c r="D743" s="108"/>
      <c r="E743" s="108"/>
      <c r="F7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3" s="151"/>
      <c r="H743" s="151"/>
      <c r="I743" s="151"/>
      <c r="J743" s="151"/>
      <c r="K743" s="151"/>
      <c r="L743" s="151"/>
      <c r="M743" s="151"/>
      <c r="N743" s="151"/>
      <c r="O743" s="151"/>
      <c r="P743" s="151"/>
      <c r="Q743" s="151"/>
      <c r="R743" s="264" t="str">
        <f>IF(SUM(D3_Mengen[[#This Row],[Stromkreis AC km (Stromkreis)]:[Konverter DC Anzahl]])&gt;0,"ja","nein")</f>
        <v>nein</v>
      </c>
      <c r="S743" s="296"/>
    </row>
    <row r="744" spans="1:19" ht="14.85" customHeight="1" x14ac:dyDescent="0.2">
      <c r="A744" s="263"/>
      <c r="B744" s="108"/>
      <c r="C744" s="108"/>
      <c r="D744" s="108"/>
      <c r="E744" s="108"/>
      <c r="F7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4" s="151"/>
      <c r="H744" s="151"/>
      <c r="I744" s="151"/>
      <c r="J744" s="151"/>
      <c r="K744" s="151"/>
      <c r="L744" s="151"/>
      <c r="M744" s="151"/>
      <c r="N744" s="151"/>
      <c r="O744" s="151"/>
      <c r="P744" s="151"/>
      <c r="Q744" s="151"/>
      <c r="R744" s="264" t="str">
        <f>IF(SUM(D3_Mengen[[#This Row],[Stromkreis AC km (Stromkreis)]:[Konverter DC Anzahl]])&gt;0,"ja","nein")</f>
        <v>nein</v>
      </c>
      <c r="S744" s="296"/>
    </row>
    <row r="745" spans="1:19" ht="14.85" customHeight="1" x14ac:dyDescent="0.2">
      <c r="A745" s="263"/>
      <c r="B745" s="108"/>
      <c r="C745" s="108"/>
      <c r="D745" s="108"/>
      <c r="E745" s="108"/>
      <c r="F7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5" s="151"/>
      <c r="H745" s="151"/>
      <c r="I745" s="151"/>
      <c r="J745" s="151"/>
      <c r="K745" s="151"/>
      <c r="L745" s="151"/>
      <c r="M745" s="151"/>
      <c r="N745" s="151"/>
      <c r="O745" s="151"/>
      <c r="P745" s="151"/>
      <c r="Q745" s="151"/>
      <c r="R745" s="264" t="str">
        <f>IF(SUM(D3_Mengen[[#This Row],[Stromkreis AC km (Stromkreis)]:[Konverter DC Anzahl]])&gt;0,"ja","nein")</f>
        <v>nein</v>
      </c>
      <c r="S745" s="296"/>
    </row>
    <row r="746" spans="1:19" ht="14.85" customHeight="1" x14ac:dyDescent="0.2">
      <c r="A746" s="263"/>
      <c r="B746" s="108"/>
      <c r="C746" s="108"/>
      <c r="D746" s="108"/>
      <c r="E746" s="108"/>
      <c r="F7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6" s="151"/>
      <c r="H746" s="151"/>
      <c r="I746" s="151"/>
      <c r="J746" s="151"/>
      <c r="K746" s="151"/>
      <c r="L746" s="151"/>
      <c r="M746" s="151"/>
      <c r="N746" s="151"/>
      <c r="O746" s="151"/>
      <c r="P746" s="151"/>
      <c r="Q746" s="151"/>
      <c r="R746" s="264" t="str">
        <f>IF(SUM(D3_Mengen[[#This Row],[Stromkreis AC km (Stromkreis)]:[Konverter DC Anzahl]])&gt;0,"ja","nein")</f>
        <v>nein</v>
      </c>
      <c r="S746" s="296"/>
    </row>
    <row r="747" spans="1:19" ht="14.85" customHeight="1" x14ac:dyDescent="0.2">
      <c r="A747" s="263"/>
      <c r="B747" s="108"/>
      <c r="C747" s="108"/>
      <c r="D747" s="108"/>
      <c r="E747" s="108"/>
      <c r="F7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7" s="151"/>
      <c r="H747" s="151"/>
      <c r="I747" s="151"/>
      <c r="J747" s="151"/>
      <c r="K747" s="151"/>
      <c r="L747" s="151"/>
      <c r="M747" s="151"/>
      <c r="N747" s="151"/>
      <c r="O747" s="151"/>
      <c r="P747" s="151"/>
      <c r="Q747" s="151"/>
      <c r="R747" s="264" t="str">
        <f>IF(SUM(D3_Mengen[[#This Row],[Stromkreis AC km (Stromkreis)]:[Konverter DC Anzahl]])&gt;0,"ja","nein")</f>
        <v>nein</v>
      </c>
      <c r="S747" s="296"/>
    </row>
    <row r="748" spans="1:19" ht="14.85" customHeight="1" x14ac:dyDescent="0.2">
      <c r="A748" s="263"/>
      <c r="B748" s="108"/>
      <c r="C748" s="108"/>
      <c r="D748" s="108"/>
      <c r="E748" s="108"/>
      <c r="F7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8" s="151"/>
      <c r="H748" s="151"/>
      <c r="I748" s="151"/>
      <c r="J748" s="151"/>
      <c r="K748" s="151"/>
      <c r="L748" s="151"/>
      <c r="M748" s="151"/>
      <c r="N748" s="151"/>
      <c r="O748" s="151"/>
      <c r="P748" s="151"/>
      <c r="Q748" s="151"/>
      <c r="R748" s="264" t="str">
        <f>IF(SUM(D3_Mengen[[#This Row],[Stromkreis AC km (Stromkreis)]:[Konverter DC Anzahl]])&gt;0,"ja","nein")</f>
        <v>nein</v>
      </c>
      <c r="S748" s="296"/>
    </row>
    <row r="749" spans="1:19" ht="14.85" customHeight="1" x14ac:dyDescent="0.2">
      <c r="A749" s="263"/>
      <c r="B749" s="108"/>
      <c r="C749" s="108"/>
      <c r="D749" s="108"/>
      <c r="E749" s="108"/>
      <c r="F7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49" s="151"/>
      <c r="H749" s="151"/>
      <c r="I749" s="151"/>
      <c r="J749" s="151"/>
      <c r="K749" s="151"/>
      <c r="L749" s="151"/>
      <c r="M749" s="151"/>
      <c r="N749" s="151"/>
      <c r="O749" s="151"/>
      <c r="P749" s="151"/>
      <c r="Q749" s="151"/>
      <c r="R749" s="264" t="str">
        <f>IF(SUM(D3_Mengen[[#This Row],[Stromkreis AC km (Stromkreis)]:[Konverter DC Anzahl]])&gt;0,"ja","nein")</f>
        <v>nein</v>
      </c>
      <c r="S749" s="296"/>
    </row>
    <row r="750" spans="1:19" ht="14.85" customHeight="1" x14ac:dyDescent="0.2">
      <c r="A750" s="263"/>
      <c r="B750" s="108"/>
      <c r="C750" s="108"/>
      <c r="D750" s="108"/>
      <c r="E750" s="108"/>
      <c r="F7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0" s="151"/>
      <c r="H750" s="151"/>
      <c r="I750" s="151"/>
      <c r="J750" s="151"/>
      <c r="K750" s="151"/>
      <c r="L750" s="151"/>
      <c r="M750" s="151"/>
      <c r="N750" s="151"/>
      <c r="O750" s="151"/>
      <c r="P750" s="151"/>
      <c r="Q750" s="151"/>
      <c r="R750" s="264" t="str">
        <f>IF(SUM(D3_Mengen[[#This Row],[Stromkreis AC km (Stromkreis)]:[Konverter DC Anzahl]])&gt;0,"ja","nein")</f>
        <v>nein</v>
      </c>
      <c r="S750" s="296"/>
    </row>
    <row r="751" spans="1:19" ht="14.85" customHeight="1" x14ac:dyDescent="0.2">
      <c r="A751" s="263"/>
      <c r="B751" s="108"/>
      <c r="C751" s="108"/>
      <c r="D751" s="108"/>
      <c r="E751" s="108"/>
      <c r="F7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1" s="151"/>
      <c r="H751" s="151"/>
      <c r="I751" s="151"/>
      <c r="J751" s="151"/>
      <c r="K751" s="151"/>
      <c r="L751" s="151"/>
      <c r="M751" s="151"/>
      <c r="N751" s="151"/>
      <c r="O751" s="151"/>
      <c r="P751" s="151"/>
      <c r="Q751" s="151"/>
      <c r="R751" s="264" t="str">
        <f>IF(SUM(D3_Mengen[[#This Row],[Stromkreis AC km (Stromkreis)]:[Konverter DC Anzahl]])&gt;0,"ja","nein")</f>
        <v>nein</v>
      </c>
      <c r="S751" s="296"/>
    </row>
    <row r="752" spans="1:19" ht="14.85" customHeight="1" x14ac:dyDescent="0.2">
      <c r="A752" s="263"/>
      <c r="B752" s="108"/>
      <c r="C752" s="108"/>
      <c r="D752" s="108"/>
      <c r="E752" s="108"/>
      <c r="F7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2" s="151"/>
      <c r="H752" s="151"/>
      <c r="I752" s="151"/>
      <c r="J752" s="151"/>
      <c r="K752" s="151"/>
      <c r="L752" s="151"/>
      <c r="M752" s="151"/>
      <c r="N752" s="151"/>
      <c r="O752" s="151"/>
      <c r="P752" s="151"/>
      <c r="Q752" s="151"/>
      <c r="R752" s="264" t="str">
        <f>IF(SUM(D3_Mengen[[#This Row],[Stromkreis AC km (Stromkreis)]:[Konverter DC Anzahl]])&gt;0,"ja","nein")</f>
        <v>nein</v>
      </c>
      <c r="S752" s="296"/>
    </row>
    <row r="753" spans="1:19" ht="14.85" customHeight="1" x14ac:dyDescent="0.2">
      <c r="A753" s="263"/>
      <c r="B753" s="108"/>
      <c r="C753" s="108"/>
      <c r="D753" s="108"/>
      <c r="E753" s="108"/>
      <c r="F7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3" s="151"/>
      <c r="H753" s="151"/>
      <c r="I753" s="151"/>
      <c r="J753" s="151"/>
      <c r="K753" s="151"/>
      <c r="L753" s="151"/>
      <c r="M753" s="151"/>
      <c r="N753" s="151"/>
      <c r="O753" s="151"/>
      <c r="P753" s="151"/>
      <c r="Q753" s="151"/>
      <c r="R753" s="264" t="str">
        <f>IF(SUM(D3_Mengen[[#This Row],[Stromkreis AC km (Stromkreis)]:[Konverter DC Anzahl]])&gt;0,"ja","nein")</f>
        <v>nein</v>
      </c>
      <c r="S753" s="296"/>
    </row>
    <row r="754" spans="1:19" ht="14.85" customHeight="1" x14ac:dyDescent="0.2">
      <c r="A754" s="263"/>
      <c r="B754" s="108"/>
      <c r="C754" s="108"/>
      <c r="D754" s="108"/>
      <c r="E754" s="108"/>
      <c r="F7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4" s="151"/>
      <c r="H754" s="151"/>
      <c r="I754" s="151"/>
      <c r="J754" s="151"/>
      <c r="K754" s="151"/>
      <c r="L754" s="151"/>
      <c r="M754" s="151"/>
      <c r="N754" s="151"/>
      <c r="O754" s="151"/>
      <c r="P754" s="151"/>
      <c r="Q754" s="151"/>
      <c r="R754" s="264" t="str">
        <f>IF(SUM(D3_Mengen[[#This Row],[Stromkreis AC km (Stromkreis)]:[Konverter DC Anzahl]])&gt;0,"ja","nein")</f>
        <v>nein</v>
      </c>
      <c r="S754" s="296"/>
    </row>
    <row r="755" spans="1:19" ht="14.85" customHeight="1" x14ac:dyDescent="0.2">
      <c r="A755" s="263"/>
      <c r="B755" s="108"/>
      <c r="C755" s="108"/>
      <c r="D755" s="108"/>
      <c r="E755" s="108"/>
      <c r="F7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5" s="151"/>
      <c r="H755" s="151"/>
      <c r="I755" s="151"/>
      <c r="J755" s="151"/>
      <c r="K755" s="151"/>
      <c r="L755" s="151"/>
      <c r="M755" s="151"/>
      <c r="N755" s="151"/>
      <c r="O755" s="151"/>
      <c r="P755" s="151"/>
      <c r="Q755" s="151"/>
      <c r="R755" s="264" t="str">
        <f>IF(SUM(D3_Mengen[[#This Row],[Stromkreis AC km (Stromkreis)]:[Konverter DC Anzahl]])&gt;0,"ja","nein")</f>
        <v>nein</v>
      </c>
      <c r="S755" s="296"/>
    </row>
    <row r="756" spans="1:19" ht="14.85" customHeight="1" x14ac:dyDescent="0.2">
      <c r="A756" s="263"/>
      <c r="B756" s="108"/>
      <c r="C756" s="108"/>
      <c r="D756" s="108"/>
      <c r="E756" s="108"/>
      <c r="F7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6" s="151"/>
      <c r="H756" s="151"/>
      <c r="I756" s="151"/>
      <c r="J756" s="151"/>
      <c r="K756" s="151"/>
      <c r="L756" s="151"/>
      <c r="M756" s="151"/>
      <c r="N756" s="151"/>
      <c r="O756" s="151"/>
      <c r="P756" s="151"/>
      <c r="Q756" s="151"/>
      <c r="R756" s="264" t="str">
        <f>IF(SUM(D3_Mengen[[#This Row],[Stromkreis AC km (Stromkreis)]:[Konverter DC Anzahl]])&gt;0,"ja","nein")</f>
        <v>nein</v>
      </c>
      <c r="S756" s="296"/>
    </row>
    <row r="757" spans="1:19" ht="14.85" customHeight="1" x14ac:dyDescent="0.2">
      <c r="A757" s="263"/>
      <c r="B757" s="108"/>
      <c r="C757" s="108"/>
      <c r="D757" s="108"/>
      <c r="E757" s="108"/>
      <c r="F7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7" s="151"/>
      <c r="H757" s="151"/>
      <c r="I757" s="151"/>
      <c r="J757" s="151"/>
      <c r="K757" s="151"/>
      <c r="L757" s="151"/>
      <c r="M757" s="151"/>
      <c r="N757" s="151"/>
      <c r="O757" s="151"/>
      <c r="P757" s="151"/>
      <c r="Q757" s="151"/>
      <c r="R757" s="264" t="str">
        <f>IF(SUM(D3_Mengen[[#This Row],[Stromkreis AC km (Stromkreis)]:[Konverter DC Anzahl]])&gt;0,"ja","nein")</f>
        <v>nein</v>
      </c>
      <c r="S757" s="296"/>
    </row>
    <row r="758" spans="1:19" ht="14.85" customHeight="1" x14ac:dyDescent="0.2">
      <c r="A758" s="263"/>
      <c r="B758" s="108"/>
      <c r="C758" s="108"/>
      <c r="D758" s="108"/>
      <c r="E758" s="108"/>
      <c r="F7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8" s="151"/>
      <c r="H758" s="151"/>
      <c r="I758" s="151"/>
      <c r="J758" s="151"/>
      <c r="K758" s="151"/>
      <c r="L758" s="151"/>
      <c r="M758" s="151"/>
      <c r="N758" s="151"/>
      <c r="O758" s="151"/>
      <c r="P758" s="151"/>
      <c r="Q758" s="151"/>
      <c r="R758" s="264" t="str">
        <f>IF(SUM(D3_Mengen[[#This Row],[Stromkreis AC km (Stromkreis)]:[Konverter DC Anzahl]])&gt;0,"ja","nein")</f>
        <v>nein</v>
      </c>
      <c r="S758" s="296"/>
    </row>
    <row r="759" spans="1:19" ht="14.85" customHeight="1" x14ac:dyDescent="0.2">
      <c r="A759" s="263"/>
      <c r="B759" s="108"/>
      <c r="C759" s="108"/>
      <c r="D759" s="108"/>
      <c r="E759" s="108"/>
      <c r="F7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59" s="151"/>
      <c r="H759" s="151"/>
      <c r="I759" s="151"/>
      <c r="J759" s="151"/>
      <c r="K759" s="151"/>
      <c r="L759" s="151"/>
      <c r="M759" s="151"/>
      <c r="N759" s="151"/>
      <c r="O759" s="151"/>
      <c r="P759" s="151"/>
      <c r="Q759" s="151"/>
      <c r="R759" s="264" t="str">
        <f>IF(SUM(D3_Mengen[[#This Row],[Stromkreis AC km (Stromkreis)]:[Konverter DC Anzahl]])&gt;0,"ja","nein")</f>
        <v>nein</v>
      </c>
      <c r="S759" s="296"/>
    </row>
    <row r="760" spans="1:19" ht="14.85" customHeight="1" x14ac:dyDescent="0.2">
      <c r="A760" s="263"/>
      <c r="B760" s="108"/>
      <c r="C760" s="108"/>
      <c r="D760" s="108"/>
      <c r="E760" s="108"/>
      <c r="F7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0" s="151"/>
      <c r="H760" s="151"/>
      <c r="I760" s="151"/>
      <c r="J760" s="151"/>
      <c r="K760" s="151"/>
      <c r="L760" s="151"/>
      <c r="M760" s="151"/>
      <c r="N760" s="151"/>
      <c r="O760" s="151"/>
      <c r="P760" s="151"/>
      <c r="Q760" s="151"/>
      <c r="R760" s="264" t="str">
        <f>IF(SUM(D3_Mengen[[#This Row],[Stromkreis AC km (Stromkreis)]:[Konverter DC Anzahl]])&gt;0,"ja","nein")</f>
        <v>nein</v>
      </c>
      <c r="S760" s="296"/>
    </row>
    <row r="761" spans="1:19" ht="14.85" customHeight="1" x14ac:dyDescent="0.2">
      <c r="A761" s="263"/>
      <c r="B761" s="108"/>
      <c r="C761" s="108"/>
      <c r="D761" s="108"/>
      <c r="E761" s="108"/>
      <c r="F7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1" s="151"/>
      <c r="H761" s="151"/>
      <c r="I761" s="151"/>
      <c r="J761" s="151"/>
      <c r="K761" s="151"/>
      <c r="L761" s="151"/>
      <c r="M761" s="151"/>
      <c r="N761" s="151"/>
      <c r="O761" s="151"/>
      <c r="P761" s="151"/>
      <c r="Q761" s="151"/>
      <c r="R761" s="264" t="str">
        <f>IF(SUM(D3_Mengen[[#This Row],[Stromkreis AC km (Stromkreis)]:[Konverter DC Anzahl]])&gt;0,"ja","nein")</f>
        <v>nein</v>
      </c>
      <c r="S761" s="296"/>
    </row>
    <row r="762" spans="1:19" ht="14.85" customHeight="1" x14ac:dyDescent="0.2">
      <c r="A762" s="263"/>
      <c r="B762" s="108"/>
      <c r="C762" s="108"/>
      <c r="D762" s="108"/>
      <c r="E762" s="108"/>
      <c r="F7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2" s="151"/>
      <c r="H762" s="151"/>
      <c r="I762" s="151"/>
      <c r="J762" s="151"/>
      <c r="K762" s="151"/>
      <c r="L762" s="151"/>
      <c r="M762" s="151"/>
      <c r="N762" s="151"/>
      <c r="O762" s="151"/>
      <c r="P762" s="151"/>
      <c r="Q762" s="151"/>
      <c r="R762" s="264" t="str">
        <f>IF(SUM(D3_Mengen[[#This Row],[Stromkreis AC km (Stromkreis)]:[Konverter DC Anzahl]])&gt;0,"ja","nein")</f>
        <v>nein</v>
      </c>
      <c r="S762" s="296"/>
    </row>
    <row r="763" spans="1:19" ht="14.85" customHeight="1" x14ac:dyDescent="0.2">
      <c r="A763" s="263"/>
      <c r="B763" s="108"/>
      <c r="C763" s="108"/>
      <c r="D763" s="108"/>
      <c r="E763" s="108"/>
      <c r="F7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3" s="151"/>
      <c r="H763" s="151"/>
      <c r="I763" s="151"/>
      <c r="J763" s="151"/>
      <c r="K763" s="151"/>
      <c r="L763" s="151"/>
      <c r="M763" s="151"/>
      <c r="N763" s="151"/>
      <c r="O763" s="151"/>
      <c r="P763" s="151"/>
      <c r="Q763" s="151"/>
      <c r="R763" s="264" t="str">
        <f>IF(SUM(D3_Mengen[[#This Row],[Stromkreis AC km (Stromkreis)]:[Konverter DC Anzahl]])&gt;0,"ja","nein")</f>
        <v>nein</v>
      </c>
      <c r="S763" s="296"/>
    </row>
    <row r="764" spans="1:19" ht="14.85" customHeight="1" x14ac:dyDescent="0.2">
      <c r="A764" s="263"/>
      <c r="B764" s="108"/>
      <c r="C764" s="108"/>
      <c r="D764" s="108"/>
      <c r="E764" s="108"/>
      <c r="F7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4" s="151"/>
      <c r="H764" s="151"/>
      <c r="I764" s="151"/>
      <c r="J764" s="151"/>
      <c r="K764" s="151"/>
      <c r="L764" s="151"/>
      <c r="M764" s="151"/>
      <c r="N764" s="151"/>
      <c r="O764" s="151"/>
      <c r="P764" s="151"/>
      <c r="Q764" s="151"/>
      <c r="R764" s="264" t="str">
        <f>IF(SUM(D3_Mengen[[#This Row],[Stromkreis AC km (Stromkreis)]:[Konverter DC Anzahl]])&gt;0,"ja","nein")</f>
        <v>nein</v>
      </c>
      <c r="S764" s="296"/>
    </row>
    <row r="765" spans="1:19" ht="14.85" customHeight="1" x14ac:dyDescent="0.2">
      <c r="A765" s="263"/>
      <c r="B765" s="108"/>
      <c r="C765" s="108"/>
      <c r="D765" s="108"/>
      <c r="E765" s="108"/>
      <c r="F7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5" s="151"/>
      <c r="H765" s="151"/>
      <c r="I765" s="151"/>
      <c r="J765" s="151"/>
      <c r="K765" s="151"/>
      <c r="L765" s="151"/>
      <c r="M765" s="151"/>
      <c r="N765" s="151"/>
      <c r="O765" s="151"/>
      <c r="P765" s="151"/>
      <c r="Q765" s="151"/>
      <c r="R765" s="264" t="str">
        <f>IF(SUM(D3_Mengen[[#This Row],[Stromkreis AC km (Stromkreis)]:[Konverter DC Anzahl]])&gt;0,"ja","nein")</f>
        <v>nein</v>
      </c>
      <c r="S765" s="296"/>
    </row>
    <row r="766" spans="1:19" ht="14.85" customHeight="1" x14ac:dyDescent="0.2">
      <c r="A766" s="263"/>
      <c r="B766" s="108"/>
      <c r="C766" s="108"/>
      <c r="D766" s="108"/>
      <c r="E766" s="108"/>
      <c r="F7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6" s="151"/>
      <c r="H766" s="151"/>
      <c r="I766" s="151"/>
      <c r="J766" s="151"/>
      <c r="K766" s="151"/>
      <c r="L766" s="151"/>
      <c r="M766" s="151"/>
      <c r="N766" s="151"/>
      <c r="O766" s="151"/>
      <c r="P766" s="151"/>
      <c r="Q766" s="151"/>
      <c r="R766" s="264" t="str">
        <f>IF(SUM(D3_Mengen[[#This Row],[Stromkreis AC km (Stromkreis)]:[Konverter DC Anzahl]])&gt;0,"ja","nein")</f>
        <v>nein</v>
      </c>
      <c r="S766" s="296"/>
    </row>
    <row r="767" spans="1:19" ht="14.85" customHeight="1" x14ac:dyDescent="0.2">
      <c r="A767" s="263"/>
      <c r="B767" s="108"/>
      <c r="C767" s="108"/>
      <c r="D767" s="108"/>
      <c r="E767" s="108"/>
      <c r="F7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7" s="151"/>
      <c r="H767" s="151"/>
      <c r="I767" s="151"/>
      <c r="J767" s="151"/>
      <c r="K767" s="151"/>
      <c r="L767" s="151"/>
      <c r="M767" s="151"/>
      <c r="N767" s="151"/>
      <c r="O767" s="151"/>
      <c r="P767" s="151"/>
      <c r="Q767" s="151"/>
      <c r="R767" s="264" t="str">
        <f>IF(SUM(D3_Mengen[[#This Row],[Stromkreis AC km (Stromkreis)]:[Konverter DC Anzahl]])&gt;0,"ja","nein")</f>
        <v>nein</v>
      </c>
      <c r="S767" s="296"/>
    </row>
    <row r="768" spans="1:19" ht="14.85" customHeight="1" x14ac:dyDescent="0.2">
      <c r="A768" s="263"/>
      <c r="B768" s="108"/>
      <c r="C768" s="108"/>
      <c r="D768" s="108"/>
      <c r="E768" s="108"/>
      <c r="F7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8" s="151"/>
      <c r="H768" s="151"/>
      <c r="I768" s="151"/>
      <c r="J768" s="151"/>
      <c r="K768" s="151"/>
      <c r="L768" s="151"/>
      <c r="M768" s="151"/>
      <c r="N768" s="151"/>
      <c r="O768" s="151"/>
      <c r="P768" s="151"/>
      <c r="Q768" s="151"/>
      <c r="R768" s="264" t="str">
        <f>IF(SUM(D3_Mengen[[#This Row],[Stromkreis AC km (Stromkreis)]:[Konverter DC Anzahl]])&gt;0,"ja","nein")</f>
        <v>nein</v>
      </c>
      <c r="S768" s="296"/>
    </row>
    <row r="769" spans="1:19" ht="14.85" customHeight="1" x14ac:dyDescent="0.2">
      <c r="A769" s="263"/>
      <c r="B769" s="108"/>
      <c r="C769" s="108"/>
      <c r="D769" s="108"/>
      <c r="E769" s="108"/>
      <c r="F7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69" s="151"/>
      <c r="H769" s="151"/>
      <c r="I769" s="151"/>
      <c r="J769" s="151"/>
      <c r="K769" s="151"/>
      <c r="L769" s="151"/>
      <c r="M769" s="151"/>
      <c r="N769" s="151"/>
      <c r="O769" s="151"/>
      <c r="P769" s="151"/>
      <c r="Q769" s="151"/>
      <c r="R769" s="264" t="str">
        <f>IF(SUM(D3_Mengen[[#This Row],[Stromkreis AC km (Stromkreis)]:[Konverter DC Anzahl]])&gt;0,"ja","nein")</f>
        <v>nein</v>
      </c>
      <c r="S769" s="296"/>
    </row>
    <row r="770" spans="1:19" ht="14.85" customHeight="1" x14ac:dyDescent="0.2">
      <c r="A770" s="263"/>
      <c r="B770" s="108"/>
      <c r="C770" s="108"/>
      <c r="D770" s="108"/>
      <c r="E770" s="108"/>
      <c r="F7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0" s="151"/>
      <c r="H770" s="151"/>
      <c r="I770" s="151"/>
      <c r="J770" s="151"/>
      <c r="K770" s="151"/>
      <c r="L770" s="151"/>
      <c r="M770" s="151"/>
      <c r="N770" s="151"/>
      <c r="O770" s="151"/>
      <c r="P770" s="151"/>
      <c r="Q770" s="151"/>
      <c r="R770" s="264" t="str">
        <f>IF(SUM(D3_Mengen[[#This Row],[Stromkreis AC km (Stromkreis)]:[Konverter DC Anzahl]])&gt;0,"ja","nein")</f>
        <v>nein</v>
      </c>
      <c r="S770" s="296"/>
    </row>
    <row r="771" spans="1:19" ht="14.85" customHeight="1" x14ac:dyDescent="0.2">
      <c r="A771" s="263"/>
      <c r="B771" s="108"/>
      <c r="C771" s="108"/>
      <c r="D771" s="108"/>
      <c r="E771" s="108"/>
      <c r="F7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1" s="151"/>
      <c r="H771" s="151"/>
      <c r="I771" s="151"/>
      <c r="J771" s="151"/>
      <c r="K771" s="151"/>
      <c r="L771" s="151"/>
      <c r="M771" s="151"/>
      <c r="N771" s="151"/>
      <c r="O771" s="151"/>
      <c r="P771" s="151"/>
      <c r="Q771" s="151"/>
      <c r="R771" s="264" t="str">
        <f>IF(SUM(D3_Mengen[[#This Row],[Stromkreis AC km (Stromkreis)]:[Konverter DC Anzahl]])&gt;0,"ja","nein")</f>
        <v>nein</v>
      </c>
      <c r="S771" s="296"/>
    </row>
    <row r="772" spans="1:19" ht="14.85" customHeight="1" x14ac:dyDescent="0.2">
      <c r="A772" s="263"/>
      <c r="B772" s="108"/>
      <c r="C772" s="108"/>
      <c r="D772" s="108"/>
      <c r="E772" s="108"/>
      <c r="F7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2" s="151"/>
      <c r="H772" s="151"/>
      <c r="I772" s="151"/>
      <c r="J772" s="151"/>
      <c r="K772" s="151"/>
      <c r="L772" s="151"/>
      <c r="M772" s="151"/>
      <c r="N772" s="151"/>
      <c r="O772" s="151"/>
      <c r="P772" s="151"/>
      <c r="Q772" s="151"/>
      <c r="R772" s="264" t="str">
        <f>IF(SUM(D3_Mengen[[#This Row],[Stromkreis AC km (Stromkreis)]:[Konverter DC Anzahl]])&gt;0,"ja","nein")</f>
        <v>nein</v>
      </c>
      <c r="S772" s="296"/>
    </row>
    <row r="773" spans="1:19" ht="14.85" customHeight="1" x14ac:dyDescent="0.2">
      <c r="A773" s="263"/>
      <c r="B773" s="108"/>
      <c r="C773" s="108"/>
      <c r="D773" s="108"/>
      <c r="E773" s="108"/>
      <c r="F7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3" s="151"/>
      <c r="H773" s="151"/>
      <c r="I773" s="151"/>
      <c r="J773" s="151"/>
      <c r="K773" s="151"/>
      <c r="L773" s="151"/>
      <c r="M773" s="151"/>
      <c r="N773" s="151"/>
      <c r="O773" s="151"/>
      <c r="P773" s="151"/>
      <c r="Q773" s="151"/>
      <c r="R773" s="264" t="str">
        <f>IF(SUM(D3_Mengen[[#This Row],[Stromkreis AC km (Stromkreis)]:[Konverter DC Anzahl]])&gt;0,"ja","nein")</f>
        <v>nein</v>
      </c>
      <c r="S773" s="296"/>
    </row>
    <row r="774" spans="1:19" ht="14.85" customHeight="1" x14ac:dyDescent="0.2">
      <c r="A774" s="263"/>
      <c r="B774" s="108"/>
      <c r="C774" s="108"/>
      <c r="D774" s="108"/>
      <c r="E774" s="108"/>
      <c r="F7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4" s="151"/>
      <c r="H774" s="151"/>
      <c r="I774" s="151"/>
      <c r="J774" s="151"/>
      <c r="K774" s="151"/>
      <c r="L774" s="151"/>
      <c r="M774" s="151"/>
      <c r="N774" s="151"/>
      <c r="O774" s="151"/>
      <c r="P774" s="151"/>
      <c r="Q774" s="151"/>
      <c r="R774" s="264" t="str">
        <f>IF(SUM(D3_Mengen[[#This Row],[Stromkreis AC km (Stromkreis)]:[Konverter DC Anzahl]])&gt;0,"ja","nein")</f>
        <v>nein</v>
      </c>
      <c r="S774" s="296"/>
    </row>
    <row r="775" spans="1:19" ht="14.85" customHeight="1" x14ac:dyDescent="0.2">
      <c r="A775" s="263"/>
      <c r="B775" s="108"/>
      <c r="C775" s="108"/>
      <c r="D775" s="108"/>
      <c r="E775" s="108"/>
      <c r="F7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5" s="151"/>
      <c r="H775" s="151"/>
      <c r="I775" s="151"/>
      <c r="J775" s="151"/>
      <c r="K775" s="151"/>
      <c r="L775" s="151"/>
      <c r="M775" s="151"/>
      <c r="N775" s="151"/>
      <c r="O775" s="151"/>
      <c r="P775" s="151"/>
      <c r="Q775" s="151"/>
      <c r="R775" s="264" t="str">
        <f>IF(SUM(D3_Mengen[[#This Row],[Stromkreis AC km (Stromkreis)]:[Konverter DC Anzahl]])&gt;0,"ja","nein")</f>
        <v>nein</v>
      </c>
      <c r="S775" s="296"/>
    </row>
    <row r="776" spans="1:19" ht="14.85" customHeight="1" x14ac:dyDescent="0.2">
      <c r="A776" s="263"/>
      <c r="B776" s="108"/>
      <c r="C776" s="108"/>
      <c r="D776" s="108"/>
      <c r="E776" s="108"/>
      <c r="F7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6" s="151"/>
      <c r="H776" s="151"/>
      <c r="I776" s="151"/>
      <c r="J776" s="151"/>
      <c r="K776" s="151"/>
      <c r="L776" s="151"/>
      <c r="M776" s="151"/>
      <c r="N776" s="151"/>
      <c r="O776" s="151"/>
      <c r="P776" s="151"/>
      <c r="Q776" s="151"/>
      <c r="R776" s="264" t="str">
        <f>IF(SUM(D3_Mengen[[#This Row],[Stromkreis AC km (Stromkreis)]:[Konverter DC Anzahl]])&gt;0,"ja","nein")</f>
        <v>nein</v>
      </c>
      <c r="S776" s="296"/>
    </row>
    <row r="777" spans="1:19" ht="14.85" customHeight="1" x14ac:dyDescent="0.2">
      <c r="A777" s="263"/>
      <c r="B777" s="108"/>
      <c r="C777" s="108"/>
      <c r="D777" s="108"/>
      <c r="E777" s="108"/>
      <c r="F7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7" s="151"/>
      <c r="H777" s="151"/>
      <c r="I777" s="151"/>
      <c r="J777" s="151"/>
      <c r="K777" s="151"/>
      <c r="L777" s="151"/>
      <c r="M777" s="151"/>
      <c r="N777" s="151"/>
      <c r="O777" s="151"/>
      <c r="P777" s="151"/>
      <c r="Q777" s="151"/>
      <c r="R777" s="264" t="str">
        <f>IF(SUM(D3_Mengen[[#This Row],[Stromkreis AC km (Stromkreis)]:[Konverter DC Anzahl]])&gt;0,"ja","nein")</f>
        <v>nein</v>
      </c>
      <c r="S777" s="296"/>
    </row>
    <row r="778" spans="1:19" ht="14.85" customHeight="1" x14ac:dyDescent="0.2">
      <c r="A778" s="263"/>
      <c r="B778" s="108"/>
      <c r="C778" s="108"/>
      <c r="D778" s="108"/>
      <c r="E778" s="108"/>
      <c r="F7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8" s="151"/>
      <c r="H778" s="151"/>
      <c r="I778" s="151"/>
      <c r="J778" s="151"/>
      <c r="K778" s="151"/>
      <c r="L778" s="151"/>
      <c r="M778" s="151"/>
      <c r="N778" s="151"/>
      <c r="O778" s="151"/>
      <c r="P778" s="151"/>
      <c r="Q778" s="151"/>
      <c r="R778" s="264" t="str">
        <f>IF(SUM(D3_Mengen[[#This Row],[Stromkreis AC km (Stromkreis)]:[Konverter DC Anzahl]])&gt;0,"ja","nein")</f>
        <v>nein</v>
      </c>
      <c r="S778" s="296"/>
    </row>
    <row r="779" spans="1:19" ht="14.85" customHeight="1" x14ac:dyDescent="0.2">
      <c r="A779" s="263"/>
      <c r="B779" s="108"/>
      <c r="C779" s="108"/>
      <c r="D779" s="108"/>
      <c r="E779" s="108"/>
      <c r="F7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79" s="151"/>
      <c r="H779" s="151"/>
      <c r="I779" s="151"/>
      <c r="J779" s="151"/>
      <c r="K779" s="151"/>
      <c r="L779" s="151"/>
      <c r="M779" s="151"/>
      <c r="N779" s="151"/>
      <c r="O779" s="151"/>
      <c r="P779" s="151"/>
      <c r="Q779" s="151"/>
      <c r="R779" s="264" t="str">
        <f>IF(SUM(D3_Mengen[[#This Row],[Stromkreis AC km (Stromkreis)]:[Konverter DC Anzahl]])&gt;0,"ja","nein")</f>
        <v>nein</v>
      </c>
      <c r="S779" s="296"/>
    </row>
    <row r="780" spans="1:19" ht="14.85" customHeight="1" x14ac:dyDescent="0.2">
      <c r="A780" s="263"/>
      <c r="B780" s="108"/>
      <c r="C780" s="108"/>
      <c r="D780" s="108"/>
      <c r="E780" s="108"/>
      <c r="F7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0" s="151"/>
      <c r="H780" s="151"/>
      <c r="I780" s="151"/>
      <c r="J780" s="151"/>
      <c r="K780" s="151"/>
      <c r="L780" s="151"/>
      <c r="M780" s="151"/>
      <c r="N780" s="151"/>
      <c r="O780" s="151"/>
      <c r="P780" s="151"/>
      <c r="Q780" s="151"/>
      <c r="R780" s="264" t="str">
        <f>IF(SUM(D3_Mengen[[#This Row],[Stromkreis AC km (Stromkreis)]:[Konverter DC Anzahl]])&gt;0,"ja","nein")</f>
        <v>nein</v>
      </c>
      <c r="S780" s="296"/>
    </row>
    <row r="781" spans="1:19" ht="14.85" customHeight="1" x14ac:dyDescent="0.2">
      <c r="A781" s="263"/>
      <c r="B781" s="108"/>
      <c r="C781" s="108"/>
      <c r="D781" s="108"/>
      <c r="E781" s="108"/>
      <c r="F7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1" s="151"/>
      <c r="H781" s="151"/>
      <c r="I781" s="151"/>
      <c r="J781" s="151"/>
      <c r="K781" s="151"/>
      <c r="L781" s="151"/>
      <c r="M781" s="151"/>
      <c r="N781" s="151"/>
      <c r="O781" s="151"/>
      <c r="P781" s="151"/>
      <c r="Q781" s="151"/>
      <c r="R781" s="264" t="str">
        <f>IF(SUM(D3_Mengen[[#This Row],[Stromkreis AC km (Stromkreis)]:[Konverter DC Anzahl]])&gt;0,"ja","nein")</f>
        <v>nein</v>
      </c>
      <c r="S781" s="296"/>
    </row>
    <row r="782" spans="1:19" ht="14.85" customHeight="1" x14ac:dyDescent="0.2">
      <c r="A782" s="263"/>
      <c r="B782" s="108"/>
      <c r="C782" s="108"/>
      <c r="D782" s="108"/>
      <c r="E782" s="108"/>
      <c r="F7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2" s="151"/>
      <c r="H782" s="151"/>
      <c r="I782" s="151"/>
      <c r="J782" s="151"/>
      <c r="K782" s="151"/>
      <c r="L782" s="151"/>
      <c r="M782" s="151"/>
      <c r="N782" s="151"/>
      <c r="O782" s="151"/>
      <c r="P782" s="151"/>
      <c r="Q782" s="151"/>
      <c r="R782" s="264" t="str">
        <f>IF(SUM(D3_Mengen[[#This Row],[Stromkreis AC km (Stromkreis)]:[Konverter DC Anzahl]])&gt;0,"ja","nein")</f>
        <v>nein</v>
      </c>
      <c r="S782" s="296"/>
    </row>
    <row r="783" spans="1:19" ht="14.85" customHeight="1" x14ac:dyDescent="0.2">
      <c r="A783" s="263"/>
      <c r="B783" s="108"/>
      <c r="C783" s="108"/>
      <c r="D783" s="108"/>
      <c r="E783" s="108"/>
      <c r="F7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3" s="151"/>
      <c r="H783" s="151"/>
      <c r="I783" s="151"/>
      <c r="J783" s="151"/>
      <c r="K783" s="151"/>
      <c r="L783" s="151"/>
      <c r="M783" s="151"/>
      <c r="N783" s="151"/>
      <c r="O783" s="151"/>
      <c r="P783" s="151"/>
      <c r="Q783" s="151"/>
      <c r="R783" s="264" t="str">
        <f>IF(SUM(D3_Mengen[[#This Row],[Stromkreis AC km (Stromkreis)]:[Konverter DC Anzahl]])&gt;0,"ja","nein")</f>
        <v>nein</v>
      </c>
      <c r="S783" s="296"/>
    </row>
    <row r="784" spans="1:19" ht="14.85" customHeight="1" x14ac:dyDescent="0.2">
      <c r="A784" s="263"/>
      <c r="B784" s="108"/>
      <c r="C784" s="108"/>
      <c r="D784" s="108"/>
      <c r="E784" s="108"/>
      <c r="F7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4" s="151"/>
      <c r="H784" s="151"/>
      <c r="I784" s="151"/>
      <c r="J784" s="151"/>
      <c r="K784" s="151"/>
      <c r="L784" s="151"/>
      <c r="M784" s="151"/>
      <c r="N784" s="151"/>
      <c r="O784" s="151"/>
      <c r="P784" s="151"/>
      <c r="Q784" s="151"/>
      <c r="R784" s="264" t="str">
        <f>IF(SUM(D3_Mengen[[#This Row],[Stromkreis AC km (Stromkreis)]:[Konverter DC Anzahl]])&gt;0,"ja","nein")</f>
        <v>nein</v>
      </c>
      <c r="S784" s="296"/>
    </row>
    <row r="785" spans="1:19" ht="14.85" customHeight="1" x14ac:dyDescent="0.2">
      <c r="A785" s="263"/>
      <c r="B785" s="108"/>
      <c r="C785" s="108"/>
      <c r="D785" s="108"/>
      <c r="E785" s="108"/>
      <c r="F7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5" s="151"/>
      <c r="H785" s="151"/>
      <c r="I785" s="151"/>
      <c r="J785" s="151"/>
      <c r="K785" s="151"/>
      <c r="L785" s="151"/>
      <c r="M785" s="151"/>
      <c r="N785" s="151"/>
      <c r="O785" s="151"/>
      <c r="P785" s="151"/>
      <c r="Q785" s="151"/>
      <c r="R785" s="264" t="str">
        <f>IF(SUM(D3_Mengen[[#This Row],[Stromkreis AC km (Stromkreis)]:[Konverter DC Anzahl]])&gt;0,"ja","nein")</f>
        <v>nein</v>
      </c>
      <c r="S785" s="296"/>
    </row>
    <row r="786" spans="1:19" ht="14.85" customHeight="1" x14ac:dyDescent="0.2">
      <c r="A786" s="263"/>
      <c r="B786" s="108"/>
      <c r="C786" s="108"/>
      <c r="D786" s="108"/>
      <c r="E786" s="108"/>
      <c r="F7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6" s="151"/>
      <c r="H786" s="151"/>
      <c r="I786" s="151"/>
      <c r="J786" s="151"/>
      <c r="K786" s="151"/>
      <c r="L786" s="151"/>
      <c r="M786" s="151"/>
      <c r="N786" s="151"/>
      <c r="O786" s="151"/>
      <c r="P786" s="151"/>
      <c r="Q786" s="151"/>
      <c r="R786" s="264" t="str">
        <f>IF(SUM(D3_Mengen[[#This Row],[Stromkreis AC km (Stromkreis)]:[Konverter DC Anzahl]])&gt;0,"ja","nein")</f>
        <v>nein</v>
      </c>
      <c r="S786" s="296"/>
    </row>
    <row r="787" spans="1:19" ht="14.85" customHeight="1" x14ac:dyDescent="0.2">
      <c r="A787" s="263"/>
      <c r="B787" s="108"/>
      <c r="C787" s="108"/>
      <c r="D787" s="108"/>
      <c r="E787" s="108"/>
      <c r="F7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7" s="151"/>
      <c r="H787" s="151"/>
      <c r="I787" s="151"/>
      <c r="J787" s="151"/>
      <c r="K787" s="151"/>
      <c r="L787" s="151"/>
      <c r="M787" s="151"/>
      <c r="N787" s="151"/>
      <c r="O787" s="151"/>
      <c r="P787" s="151"/>
      <c r="Q787" s="151"/>
      <c r="R787" s="264" t="str">
        <f>IF(SUM(D3_Mengen[[#This Row],[Stromkreis AC km (Stromkreis)]:[Konverter DC Anzahl]])&gt;0,"ja","nein")</f>
        <v>nein</v>
      </c>
      <c r="S787" s="296"/>
    </row>
    <row r="788" spans="1:19" ht="14.85" customHeight="1" x14ac:dyDescent="0.2">
      <c r="A788" s="263"/>
      <c r="B788" s="108"/>
      <c r="C788" s="108"/>
      <c r="D788" s="108"/>
      <c r="E788" s="108"/>
      <c r="F7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8" s="151"/>
      <c r="H788" s="151"/>
      <c r="I788" s="151"/>
      <c r="J788" s="151"/>
      <c r="K788" s="151"/>
      <c r="L788" s="151"/>
      <c r="M788" s="151"/>
      <c r="N788" s="151"/>
      <c r="O788" s="151"/>
      <c r="P788" s="151"/>
      <c r="Q788" s="151"/>
      <c r="R788" s="264" t="str">
        <f>IF(SUM(D3_Mengen[[#This Row],[Stromkreis AC km (Stromkreis)]:[Konverter DC Anzahl]])&gt;0,"ja","nein")</f>
        <v>nein</v>
      </c>
      <c r="S788" s="296"/>
    </row>
    <row r="789" spans="1:19" ht="14.85" customHeight="1" x14ac:dyDescent="0.2">
      <c r="A789" s="263"/>
      <c r="B789" s="108"/>
      <c r="C789" s="108"/>
      <c r="D789" s="108"/>
      <c r="E789" s="108"/>
      <c r="F7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89" s="151"/>
      <c r="H789" s="151"/>
      <c r="I789" s="151"/>
      <c r="J789" s="151"/>
      <c r="K789" s="151"/>
      <c r="L789" s="151"/>
      <c r="M789" s="151"/>
      <c r="N789" s="151"/>
      <c r="O789" s="151"/>
      <c r="P789" s="151"/>
      <c r="Q789" s="151"/>
      <c r="R789" s="264" t="str">
        <f>IF(SUM(D3_Mengen[[#This Row],[Stromkreis AC km (Stromkreis)]:[Konverter DC Anzahl]])&gt;0,"ja","nein")</f>
        <v>nein</v>
      </c>
      <c r="S789" s="296"/>
    </row>
    <row r="790" spans="1:19" ht="14.85" customHeight="1" x14ac:dyDescent="0.2">
      <c r="A790" s="263"/>
      <c r="B790" s="108"/>
      <c r="C790" s="108"/>
      <c r="D790" s="108"/>
      <c r="E790" s="108"/>
      <c r="F7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0" s="151"/>
      <c r="H790" s="151"/>
      <c r="I790" s="151"/>
      <c r="J790" s="151"/>
      <c r="K790" s="151"/>
      <c r="L790" s="151"/>
      <c r="M790" s="151"/>
      <c r="N790" s="151"/>
      <c r="O790" s="151"/>
      <c r="P790" s="151"/>
      <c r="Q790" s="151"/>
      <c r="R790" s="264" t="str">
        <f>IF(SUM(D3_Mengen[[#This Row],[Stromkreis AC km (Stromkreis)]:[Konverter DC Anzahl]])&gt;0,"ja","nein")</f>
        <v>nein</v>
      </c>
      <c r="S790" s="296"/>
    </row>
    <row r="791" spans="1:19" ht="14.85" customHeight="1" x14ac:dyDescent="0.2">
      <c r="A791" s="263"/>
      <c r="B791" s="108"/>
      <c r="C791" s="108"/>
      <c r="D791" s="108"/>
      <c r="E791" s="108"/>
      <c r="F7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1" s="151"/>
      <c r="H791" s="151"/>
      <c r="I791" s="151"/>
      <c r="J791" s="151"/>
      <c r="K791" s="151"/>
      <c r="L791" s="151"/>
      <c r="M791" s="151"/>
      <c r="N791" s="151"/>
      <c r="O791" s="151"/>
      <c r="P791" s="151"/>
      <c r="Q791" s="151"/>
      <c r="R791" s="264" t="str">
        <f>IF(SUM(D3_Mengen[[#This Row],[Stromkreis AC km (Stromkreis)]:[Konverter DC Anzahl]])&gt;0,"ja","nein")</f>
        <v>nein</v>
      </c>
      <c r="S791" s="296"/>
    </row>
    <row r="792" spans="1:19" ht="14.85" customHeight="1" x14ac:dyDescent="0.2">
      <c r="A792" s="263"/>
      <c r="B792" s="108"/>
      <c r="C792" s="108"/>
      <c r="D792" s="108"/>
      <c r="E792" s="108"/>
      <c r="F7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2" s="151"/>
      <c r="H792" s="151"/>
      <c r="I792" s="151"/>
      <c r="J792" s="151"/>
      <c r="K792" s="151"/>
      <c r="L792" s="151"/>
      <c r="M792" s="151"/>
      <c r="N792" s="151"/>
      <c r="O792" s="151"/>
      <c r="P792" s="151"/>
      <c r="Q792" s="151"/>
      <c r="R792" s="264" t="str">
        <f>IF(SUM(D3_Mengen[[#This Row],[Stromkreis AC km (Stromkreis)]:[Konverter DC Anzahl]])&gt;0,"ja","nein")</f>
        <v>nein</v>
      </c>
      <c r="S792" s="296"/>
    </row>
    <row r="793" spans="1:19" ht="14.85" customHeight="1" x14ac:dyDescent="0.2">
      <c r="A793" s="263"/>
      <c r="B793" s="108"/>
      <c r="C793" s="108"/>
      <c r="D793" s="108"/>
      <c r="E793" s="108"/>
      <c r="F7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3" s="151"/>
      <c r="H793" s="151"/>
      <c r="I793" s="151"/>
      <c r="J793" s="151"/>
      <c r="K793" s="151"/>
      <c r="L793" s="151"/>
      <c r="M793" s="151"/>
      <c r="N793" s="151"/>
      <c r="O793" s="151"/>
      <c r="P793" s="151"/>
      <c r="Q793" s="151"/>
      <c r="R793" s="264" t="str">
        <f>IF(SUM(D3_Mengen[[#This Row],[Stromkreis AC km (Stromkreis)]:[Konverter DC Anzahl]])&gt;0,"ja","nein")</f>
        <v>nein</v>
      </c>
      <c r="S793" s="296"/>
    </row>
    <row r="794" spans="1:19" ht="14.85" customHeight="1" x14ac:dyDescent="0.2">
      <c r="A794" s="263"/>
      <c r="B794" s="108"/>
      <c r="C794" s="108"/>
      <c r="D794" s="108"/>
      <c r="E794" s="108"/>
      <c r="F7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4" s="151"/>
      <c r="H794" s="151"/>
      <c r="I794" s="151"/>
      <c r="J794" s="151"/>
      <c r="K794" s="151"/>
      <c r="L794" s="151"/>
      <c r="M794" s="151"/>
      <c r="N794" s="151"/>
      <c r="O794" s="151"/>
      <c r="P794" s="151"/>
      <c r="Q794" s="151"/>
      <c r="R794" s="264" t="str">
        <f>IF(SUM(D3_Mengen[[#This Row],[Stromkreis AC km (Stromkreis)]:[Konverter DC Anzahl]])&gt;0,"ja","nein")</f>
        <v>nein</v>
      </c>
      <c r="S794" s="296"/>
    </row>
    <row r="795" spans="1:19" ht="14.85" customHeight="1" x14ac:dyDescent="0.2">
      <c r="A795" s="263"/>
      <c r="B795" s="108"/>
      <c r="C795" s="108"/>
      <c r="D795" s="108"/>
      <c r="E795" s="108"/>
      <c r="F7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5" s="151"/>
      <c r="H795" s="151"/>
      <c r="I795" s="151"/>
      <c r="J795" s="151"/>
      <c r="K795" s="151"/>
      <c r="L795" s="151"/>
      <c r="M795" s="151"/>
      <c r="N795" s="151"/>
      <c r="O795" s="151"/>
      <c r="P795" s="151"/>
      <c r="Q795" s="151"/>
      <c r="R795" s="264" t="str">
        <f>IF(SUM(D3_Mengen[[#This Row],[Stromkreis AC km (Stromkreis)]:[Konverter DC Anzahl]])&gt;0,"ja","nein")</f>
        <v>nein</v>
      </c>
      <c r="S795" s="296"/>
    </row>
    <row r="796" spans="1:19" ht="14.85" customHeight="1" x14ac:dyDescent="0.2">
      <c r="A796" s="263"/>
      <c r="B796" s="108"/>
      <c r="C796" s="108"/>
      <c r="D796" s="108"/>
      <c r="E796" s="108"/>
      <c r="F7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6" s="151"/>
      <c r="H796" s="151"/>
      <c r="I796" s="151"/>
      <c r="J796" s="151"/>
      <c r="K796" s="151"/>
      <c r="L796" s="151"/>
      <c r="M796" s="151"/>
      <c r="N796" s="151"/>
      <c r="O796" s="151"/>
      <c r="P796" s="151"/>
      <c r="Q796" s="151"/>
      <c r="R796" s="264" t="str">
        <f>IF(SUM(D3_Mengen[[#This Row],[Stromkreis AC km (Stromkreis)]:[Konverter DC Anzahl]])&gt;0,"ja","nein")</f>
        <v>nein</v>
      </c>
      <c r="S796" s="296"/>
    </row>
    <row r="797" spans="1:19" ht="14.85" customHeight="1" x14ac:dyDescent="0.2">
      <c r="A797" s="263"/>
      <c r="B797" s="108"/>
      <c r="C797" s="108"/>
      <c r="D797" s="108"/>
      <c r="E797" s="108"/>
      <c r="F7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7" s="151"/>
      <c r="H797" s="151"/>
      <c r="I797" s="151"/>
      <c r="J797" s="151"/>
      <c r="K797" s="151"/>
      <c r="L797" s="151"/>
      <c r="M797" s="151"/>
      <c r="N797" s="151"/>
      <c r="O797" s="151"/>
      <c r="P797" s="151"/>
      <c r="Q797" s="151"/>
      <c r="R797" s="264" t="str">
        <f>IF(SUM(D3_Mengen[[#This Row],[Stromkreis AC km (Stromkreis)]:[Konverter DC Anzahl]])&gt;0,"ja","nein")</f>
        <v>nein</v>
      </c>
      <c r="S797" s="296"/>
    </row>
    <row r="798" spans="1:19" ht="14.85" customHeight="1" x14ac:dyDescent="0.2">
      <c r="A798" s="263"/>
      <c r="B798" s="108"/>
      <c r="C798" s="108"/>
      <c r="D798" s="108"/>
      <c r="E798" s="108"/>
      <c r="F7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8" s="151"/>
      <c r="H798" s="151"/>
      <c r="I798" s="151"/>
      <c r="J798" s="151"/>
      <c r="K798" s="151"/>
      <c r="L798" s="151"/>
      <c r="M798" s="151"/>
      <c r="N798" s="151"/>
      <c r="O798" s="151"/>
      <c r="P798" s="151"/>
      <c r="Q798" s="151"/>
      <c r="R798" s="264" t="str">
        <f>IF(SUM(D3_Mengen[[#This Row],[Stromkreis AC km (Stromkreis)]:[Konverter DC Anzahl]])&gt;0,"ja","nein")</f>
        <v>nein</v>
      </c>
      <c r="S798" s="296"/>
    </row>
    <row r="799" spans="1:19" ht="14.85" customHeight="1" x14ac:dyDescent="0.2">
      <c r="A799" s="263"/>
      <c r="B799" s="108"/>
      <c r="C799" s="108"/>
      <c r="D799" s="108"/>
      <c r="E799" s="108"/>
      <c r="F7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799" s="151"/>
      <c r="H799" s="151"/>
      <c r="I799" s="151"/>
      <c r="J799" s="151"/>
      <c r="K799" s="151"/>
      <c r="L799" s="151"/>
      <c r="M799" s="151"/>
      <c r="N799" s="151"/>
      <c r="O799" s="151"/>
      <c r="P799" s="151"/>
      <c r="Q799" s="151"/>
      <c r="R799" s="264" t="str">
        <f>IF(SUM(D3_Mengen[[#This Row],[Stromkreis AC km (Stromkreis)]:[Konverter DC Anzahl]])&gt;0,"ja","nein")</f>
        <v>nein</v>
      </c>
      <c r="S799" s="296"/>
    </row>
    <row r="800" spans="1:19" ht="14.85" customHeight="1" x14ac:dyDescent="0.2">
      <c r="A800" s="263"/>
      <c r="B800" s="108"/>
      <c r="C800" s="108"/>
      <c r="D800" s="108"/>
      <c r="E800" s="108"/>
      <c r="F8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0" s="151"/>
      <c r="H800" s="151"/>
      <c r="I800" s="151"/>
      <c r="J800" s="151"/>
      <c r="K800" s="151"/>
      <c r="L800" s="151"/>
      <c r="M800" s="151"/>
      <c r="N800" s="151"/>
      <c r="O800" s="151"/>
      <c r="P800" s="151"/>
      <c r="Q800" s="151"/>
      <c r="R800" s="264" t="str">
        <f>IF(SUM(D3_Mengen[[#This Row],[Stromkreis AC km (Stromkreis)]:[Konverter DC Anzahl]])&gt;0,"ja","nein")</f>
        <v>nein</v>
      </c>
      <c r="S800" s="296"/>
    </row>
    <row r="801" spans="1:19" ht="14.85" customHeight="1" x14ac:dyDescent="0.2">
      <c r="A801" s="263"/>
      <c r="B801" s="108"/>
      <c r="C801" s="108"/>
      <c r="D801" s="108"/>
      <c r="E801" s="108"/>
      <c r="F8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1" s="151"/>
      <c r="H801" s="151"/>
      <c r="I801" s="151"/>
      <c r="J801" s="151"/>
      <c r="K801" s="151"/>
      <c r="L801" s="151"/>
      <c r="M801" s="151"/>
      <c r="N801" s="151"/>
      <c r="O801" s="151"/>
      <c r="P801" s="151"/>
      <c r="Q801" s="151"/>
      <c r="R801" s="264" t="str">
        <f>IF(SUM(D3_Mengen[[#This Row],[Stromkreis AC km (Stromkreis)]:[Konverter DC Anzahl]])&gt;0,"ja","nein")</f>
        <v>nein</v>
      </c>
      <c r="S801" s="296"/>
    </row>
    <row r="802" spans="1:19" ht="14.85" customHeight="1" x14ac:dyDescent="0.2">
      <c r="A802" s="263"/>
      <c r="B802" s="108"/>
      <c r="C802" s="108"/>
      <c r="D802" s="108"/>
      <c r="E802" s="108"/>
      <c r="F8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2" s="151"/>
      <c r="H802" s="151"/>
      <c r="I802" s="151"/>
      <c r="J802" s="151"/>
      <c r="K802" s="151"/>
      <c r="L802" s="151"/>
      <c r="M802" s="151"/>
      <c r="N802" s="151"/>
      <c r="O802" s="151"/>
      <c r="P802" s="151"/>
      <c r="Q802" s="151"/>
      <c r="R802" s="264" t="str">
        <f>IF(SUM(D3_Mengen[[#This Row],[Stromkreis AC km (Stromkreis)]:[Konverter DC Anzahl]])&gt;0,"ja","nein")</f>
        <v>nein</v>
      </c>
      <c r="S802" s="296"/>
    </row>
    <row r="803" spans="1:19" ht="14.85" customHeight="1" x14ac:dyDescent="0.2">
      <c r="A803" s="263"/>
      <c r="B803" s="108"/>
      <c r="C803" s="108"/>
      <c r="D803" s="108"/>
      <c r="E803" s="108"/>
      <c r="F8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3" s="151"/>
      <c r="H803" s="151"/>
      <c r="I803" s="151"/>
      <c r="J803" s="151"/>
      <c r="K803" s="151"/>
      <c r="L803" s="151"/>
      <c r="M803" s="151"/>
      <c r="N803" s="151"/>
      <c r="O803" s="151"/>
      <c r="P803" s="151"/>
      <c r="Q803" s="151"/>
      <c r="R803" s="264" t="str">
        <f>IF(SUM(D3_Mengen[[#This Row],[Stromkreis AC km (Stromkreis)]:[Konverter DC Anzahl]])&gt;0,"ja","nein")</f>
        <v>nein</v>
      </c>
      <c r="S803" s="296"/>
    </row>
    <row r="804" spans="1:19" ht="14.85" customHeight="1" x14ac:dyDescent="0.2">
      <c r="A804" s="263"/>
      <c r="B804" s="108"/>
      <c r="C804" s="108"/>
      <c r="D804" s="108"/>
      <c r="E804" s="108"/>
      <c r="F8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4" s="151"/>
      <c r="H804" s="151"/>
      <c r="I804" s="151"/>
      <c r="J804" s="151"/>
      <c r="K804" s="151"/>
      <c r="L804" s="151"/>
      <c r="M804" s="151"/>
      <c r="N804" s="151"/>
      <c r="O804" s="151"/>
      <c r="P804" s="151"/>
      <c r="Q804" s="151"/>
      <c r="R804" s="264" t="str">
        <f>IF(SUM(D3_Mengen[[#This Row],[Stromkreis AC km (Stromkreis)]:[Konverter DC Anzahl]])&gt;0,"ja","nein")</f>
        <v>nein</v>
      </c>
      <c r="S804" s="296"/>
    </row>
    <row r="805" spans="1:19" ht="14.85" customHeight="1" x14ac:dyDescent="0.2">
      <c r="A805" s="263"/>
      <c r="B805" s="108"/>
      <c r="C805" s="108"/>
      <c r="D805" s="108"/>
      <c r="E805" s="108"/>
      <c r="F8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5" s="151"/>
      <c r="H805" s="151"/>
      <c r="I805" s="151"/>
      <c r="J805" s="151"/>
      <c r="K805" s="151"/>
      <c r="L805" s="151"/>
      <c r="M805" s="151"/>
      <c r="N805" s="151"/>
      <c r="O805" s="151"/>
      <c r="P805" s="151"/>
      <c r="Q805" s="151"/>
      <c r="R805" s="264" t="str">
        <f>IF(SUM(D3_Mengen[[#This Row],[Stromkreis AC km (Stromkreis)]:[Konverter DC Anzahl]])&gt;0,"ja","nein")</f>
        <v>nein</v>
      </c>
      <c r="S805" s="296"/>
    </row>
    <row r="806" spans="1:19" ht="14.85" customHeight="1" x14ac:dyDescent="0.2">
      <c r="A806" s="263"/>
      <c r="B806" s="108"/>
      <c r="C806" s="108"/>
      <c r="D806" s="108"/>
      <c r="E806" s="108"/>
      <c r="F8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6" s="151"/>
      <c r="H806" s="151"/>
      <c r="I806" s="151"/>
      <c r="J806" s="151"/>
      <c r="K806" s="151"/>
      <c r="L806" s="151"/>
      <c r="M806" s="151"/>
      <c r="N806" s="151"/>
      <c r="O806" s="151"/>
      <c r="P806" s="151"/>
      <c r="Q806" s="151"/>
      <c r="R806" s="264" t="str">
        <f>IF(SUM(D3_Mengen[[#This Row],[Stromkreis AC km (Stromkreis)]:[Konverter DC Anzahl]])&gt;0,"ja","nein")</f>
        <v>nein</v>
      </c>
      <c r="S806" s="296"/>
    </row>
    <row r="807" spans="1:19" ht="14.85" customHeight="1" x14ac:dyDescent="0.2">
      <c r="A807" s="263"/>
      <c r="B807" s="108"/>
      <c r="C807" s="108"/>
      <c r="D807" s="108"/>
      <c r="E807" s="108"/>
      <c r="F8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7" s="151"/>
      <c r="H807" s="151"/>
      <c r="I807" s="151"/>
      <c r="J807" s="151"/>
      <c r="K807" s="151"/>
      <c r="L807" s="151"/>
      <c r="M807" s="151"/>
      <c r="N807" s="151"/>
      <c r="O807" s="151"/>
      <c r="P807" s="151"/>
      <c r="Q807" s="151"/>
      <c r="R807" s="264" t="str">
        <f>IF(SUM(D3_Mengen[[#This Row],[Stromkreis AC km (Stromkreis)]:[Konverter DC Anzahl]])&gt;0,"ja","nein")</f>
        <v>nein</v>
      </c>
      <c r="S807" s="296"/>
    </row>
    <row r="808" spans="1:19" ht="14.85" customHeight="1" x14ac:dyDescent="0.2">
      <c r="A808" s="263"/>
      <c r="B808" s="108"/>
      <c r="C808" s="108"/>
      <c r="D808" s="108"/>
      <c r="E808" s="108"/>
      <c r="F8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8" s="151"/>
      <c r="H808" s="151"/>
      <c r="I808" s="151"/>
      <c r="J808" s="151"/>
      <c r="K808" s="151"/>
      <c r="L808" s="151"/>
      <c r="M808" s="151"/>
      <c r="N808" s="151"/>
      <c r="O808" s="151"/>
      <c r="P808" s="151"/>
      <c r="Q808" s="151"/>
      <c r="R808" s="264" t="str">
        <f>IF(SUM(D3_Mengen[[#This Row],[Stromkreis AC km (Stromkreis)]:[Konverter DC Anzahl]])&gt;0,"ja","nein")</f>
        <v>nein</v>
      </c>
      <c r="S808" s="296"/>
    </row>
    <row r="809" spans="1:19" ht="14.85" customHeight="1" x14ac:dyDescent="0.2">
      <c r="A809" s="263"/>
      <c r="B809" s="108"/>
      <c r="C809" s="108"/>
      <c r="D809" s="108"/>
      <c r="E809" s="108"/>
      <c r="F8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09" s="151"/>
      <c r="H809" s="151"/>
      <c r="I809" s="151"/>
      <c r="J809" s="151"/>
      <c r="K809" s="151"/>
      <c r="L809" s="151"/>
      <c r="M809" s="151"/>
      <c r="N809" s="151"/>
      <c r="O809" s="151"/>
      <c r="P809" s="151"/>
      <c r="Q809" s="151"/>
      <c r="R809" s="264" t="str">
        <f>IF(SUM(D3_Mengen[[#This Row],[Stromkreis AC km (Stromkreis)]:[Konverter DC Anzahl]])&gt;0,"ja","nein")</f>
        <v>nein</v>
      </c>
      <c r="S809" s="296"/>
    </row>
    <row r="810" spans="1:19" ht="14.85" customHeight="1" x14ac:dyDescent="0.2">
      <c r="A810" s="263"/>
      <c r="B810" s="108"/>
      <c r="C810" s="108"/>
      <c r="D810" s="108"/>
      <c r="E810" s="108"/>
      <c r="F8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0" s="151"/>
      <c r="H810" s="151"/>
      <c r="I810" s="151"/>
      <c r="J810" s="151"/>
      <c r="K810" s="151"/>
      <c r="L810" s="151"/>
      <c r="M810" s="151"/>
      <c r="N810" s="151"/>
      <c r="O810" s="151"/>
      <c r="P810" s="151"/>
      <c r="Q810" s="151"/>
      <c r="R810" s="264" t="str">
        <f>IF(SUM(D3_Mengen[[#This Row],[Stromkreis AC km (Stromkreis)]:[Konverter DC Anzahl]])&gt;0,"ja","nein")</f>
        <v>nein</v>
      </c>
      <c r="S810" s="296"/>
    </row>
    <row r="811" spans="1:19" ht="14.85" customHeight="1" x14ac:dyDescent="0.2">
      <c r="A811" s="263"/>
      <c r="B811" s="108"/>
      <c r="C811" s="108"/>
      <c r="D811" s="108"/>
      <c r="E811" s="108"/>
      <c r="F8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1" s="151"/>
      <c r="H811" s="151"/>
      <c r="I811" s="151"/>
      <c r="J811" s="151"/>
      <c r="K811" s="151"/>
      <c r="L811" s="151"/>
      <c r="M811" s="151"/>
      <c r="N811" s="151"/>
      <c r="O811" s="151"/>
      <c r="P811" s="151"/>
      <c r="Q811" s="151"/>
      <c r="R811" s="264" t="str">
        <f>IF(SUM(D3_Mengen[[#This Row],[Stromkreis AC km (Stromkreis)]:[Konverter DC Anzahl]])&gt;0,"ja","nein")</f>
        <v>nein</v>
      </c>
      <c r="S811" s="296"/>
    </row>
    <row r="812" spans="1:19" ht="14.85" customHeight="1" x14ac:dyDescent="0.2">
      <c r="A812" s="263"/>
      <c r="B812" s="108"/>
      <c r="C812" s="108"/>
      <c r="D812" s="108"/>
      <c r="E812" s="108"/>
      <c r="F8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2" s="151"/>
      <c r="H812" s="151"/>
      <c r="I812" s="151"/>
      <c r="J812" s="151"/>
      <c r="K812" s="151"/>
      <c r="L812" s="151"/>
      <c r="M812" s="151"/>
      <c r="N812" s="151"/>
      <c r="O812" s="151"/>
      <c r="P812" s="151"/>
      <c r="Q812" s="151"/>
      <c r="R812" s="264" t="str">
        <f>IF(SUM(D3_Mengen[[#This Row],[Stromkreis AC km (Stromkreis)]:[Konverter DC Anzahl]])&gt;0,"ja","nein")</f>
        <v>nein</v>
      </c>
      <c r="S812" s="296"/>
    </row>
    <row r="813" spans="1:19" ht="14.85" customHeight="1" x14ac:dyDescent="0.2">
      <c r="A813" s="263"/>
      <c r="B813" s="108"/>
      <c r="C813" s="108"/>
      <c r="D813" s="108"/>
      <c r="E813" s="108"/>
      <c r="F8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3" s="151"/>
      <c r="H813" s="151"/>
      <c r="I813" s="151"/>
      <c r="J813" s="151"/>
      <c r="K813" s="151"/>
      <c r="L813" s="151"/>
      <c r="M813" s="151"/>
      <c r="N813" s="151"/>
      <c r="O813" s="151"/>
      <c r="P813" s="151"/>
      <c r="Q813" s="151"/>
      <c r="R813" s="264" t="str">
        <f>IF(SUM(D3_Mengen[[#This Row],[Stromkreis AC km (Stromkreis)]:[Konverter DC Anzahl]])&gt;0,"ja","nein")</f>
        <v>nein</v>
      </c>
      <c r="S813" s="296"/>
    </row>
    <row r="814" spans="1:19" ht="14.85" customHeight="1" x14ac:dyDescent="0.2">
      <c r="A814" s="263"/>
      <c r="B814" s="108"/>
      <c r="C814" s="108"/>
      <c r="D814" s="108"/>
      <c r="E814" s="108"/>
      <c r="F81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4" s="151"/>
      <c r="H814" s="151"/>
      <c r="I814" s="151"/>
      <c r="J814" s="151"/>
      <c r="K814" s="151"/>
      <c r="L814" s="151"/>
      <c r="M814" s="151"/>
      <c r="N814" s="151"/>
      <c r="O814" s="151"/>
      <c r="P814" s="151"/>
      <c r="Q814" s="151"/>
      <c r="R814" s="264" t="str">
        <f>IF(SUM(D3_Mengen[[#This Row],[Stromkreis AC km (Stromkreis)]:[Konverter DC Anzahl]])&gt;0,"ja","nein")</f>
        <v>nein</v>
      </c>
      <c r="S814" s="296"/>
    </row>
    <row r="815" spans="1:19" ht="14.85" customHeight="1" x14ac:dyDescent="0.2">
      <c r="A815" s="263"/>
      <c r="B815" s="108"/>
      <c r="C815" s="108"/>
      <c r="D815" s="108"/>
      <c r="E815" s="108"/>
      <c r="F81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5" s="151"/>
      <c r="H815" s="151"/>
      <c r="I815" s="151"/>
      <c r="J815" s="151"/>
      <c r="K815" s="151"/>
      <c r="L815" s="151"/>
      <c r="M815" s="151"/>
      <c r="N815" s="151"/>
      <c r="O815" s="151"/>
      <c r="P815" s="151"/>
      <c r="Q815" s="151"/>
      <c r="R815" s="264" t="str">
        <f>IF(SUM(D3_Mengen[[#This Row],[Stromkreis AC km (Stromkreis)]:[Konverter DC Anzahl]])&gt;0,"ja","nein")</f>
        <v>nein</v>
      </c>
      <c r="S815" s="296"/>
    </row>
    <row r="816" spans="1:19" ht="14.85" customHeight="1" x14ac:dyDescent="0.2">
      <c r="A816" s="263"/>
      <c r="B816" s="108"/>
      <c r="C816" s="108"/>
      <c r="D816" s="108"/>
      <c r="E816" s="108"/>
      <c r="F81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6" s="151"/>
      <c r="H816" s="151"/>
      <c r="I816" s="151"/>
      <c r="J816" s="151"/>
      <c r="K816" s="151"/>
      <c r="L816" s="151"/>
      <c r="M816" s="151"/>
      <c r="N816" s="151"/>
      <c r="O816" s="151"/>
      <c r="P816" s="151"/>
      <c r="Q816" s="151"/>
      <c r="R816" s="264" t="str">
        <f>IF(SUM(D3_Mengen[[#This Row],[Stromkreis AC km (Stromkreis)]:[Konverter DC Anzahl]])&gt;0,"ja","nein")</f>
        <v>nein</v>
      </c>
      <c r="S816" s="296"/>
    </row>
    <row r="817" spans="1:19" ht="14.85" customHeight="1" x14ac:dyDescent="0.2">
      <c r="A817" s="263"/>
      <c r="B817" s="108"/>
      <c r="C817" s="108"/>
      <c r="D817" s="108"/>
      <c r="E817" s="108"/>
      <c r="F81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7" s="151"/>
      <c r="H817" s="151"/>
      <c r="I817" s="151"/>
      <c r="J817" s="151"/>
      <c r="K817" s="151"/>
      <c r="L817" s="151"/>
      <c r="M817" s="151"/>
      <c r="N817" s="151"/>
      <c r="O817" s="151"/>
      <c r="P817" s="151"/>
      <c r="Q817" s="151"/>
      <c r="R817" s="264" t="str">
        <f>IF(SUM(D3_Mengen[[#This Row],[Stromkreis AC km (Stromkreis)]:[Konverter DC Anzahl]])&gt;0,"ja","nein")</f>
        <v>nein</v>
      </c>
      <c r="S817" s="296"/>
    </row>
    <row r="818" spans="1:19" ht="14.85" customHeight="1" x14ac:dyDescent="0.2">
      <c r="A818" s="263"/>
      <c r="B818" s="108"/>
      <c r="C818" s="108"/>
      <c r="D818" s="108"/>
      <c r="E818" s="108"/>
      <c r="F81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8" s="151"/>
      <c r="H818" s="151"/>
      <c r="I818" s="151"/>
      <c r="J818" s="151"/>
      <c r="K818" s="151"/>
      <c r="L818" s="151"/>
      <c r="M818" s="151"/>
      <c r="N818" s="151"/>
      <c r="O818" s="151"/>
      <c r="P818" s="151"/>
      <c r="Q818" s="151"/>
      <c r="R818" s="264" t="str">
        <f>IF(SUM(D3_Mengen[[#This Row],[Stromkreis AC km (Stromkreis)]:[Konverter DC Anzahl]])&gt;0,"ja","nein")</f>
        <v>nein</v>
      </c>
      <c r="S818" s="296"/>
    </row>
    <row r="819" spans="1:19" ht="14.85" customHeight="1" x14ac:dyDescent="0.2">
      <c r="A819" s="263"/>
      <c r="B819" s="108"/>
      <c r="C819" s="108"/>
      <c r="D819" s="108"/>
      <c r="E819" s="108"/>
      <c r="F81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19" s="151"/>
      <c r="H819" s="151"/>
      <c r="I819" s="151"/>
      <c r="J819" s="151"/>
      <c r="K819" s="151"/>
      <c r="L819" s="151"/>
      <c r="M819" s="151"/>
      <c r="N819" s="151"/>
      <c r="O819" s="151"/>
      <c r="P819" s="151"/>
      <c r="Q819" s="151"/>
      <c r="R819" s="264" t="str">
        <f>IF(SUM(D3_Mengen[[#This Row],[Stromkreis AC km (Stromkreis)]:[Konverter DC Anzahl]])&gt;0,"ja","nein")</f>
        <v>nein</v>
      </c>
      <c r="S819" s="296"/>
    </row>
    <row r="820" spans="1:19" ht="14.85" customHeight="1" x14ac:dyDescent="0.2">
      <c r="A820" s="263"/>
      <c r="B820" s="108"/>
      <c r="C820" s="108"/>
      <c r="D820" s="108"/>
      <c r="E820" s="108"/>
      <c r="F82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0" s="151"/>
      <c r="H820" s="151"/>
      <c r="I820" s="151"/>
      <c r="J820" s="151"/>
      <c r="K820" s="151"/>
      <c r="L820" s="151"/>
      <c r="M820" s="151"/>
      <c r="N820" s="151"/>
      <c r="O820" s="151"/>
      <c r="P820" s="151"/>
      <c r="Q820" s="151"/>
      <c r="R820" s="264" t="str">
        <f>IF(SUM(D3_Mengen[[#This Row],[Stromkreis AC km (Stromkreis)]:[Konverter DC Anzahl]])&gt;0,"ja","nein")</f>
        <v>nein</v>
      </c>
      <c r="S820" s="296"/>
    </row>
    <row r="821" spans="1:19" ht="14.85" customHeight="1" x14ac:dyDescent="0.2">
      <c r="A821" s="263"/>
      <c r="B821" s="108"/>
      <c r="C821" s="108"/>
      <c r="D821" s="108"/>
      <c r="E821" s="108"/>
      <c r="F82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1" s="151"/>
      <c r="H821" s="151"/>
      <c r="I821" s="151"/>
      <c r="J821" s="151"/>
      <c r="K821" s="151"/>
      <c r="L821" s="151"/>
      <c r="M821" s="151"/>
      <c r="N821" s="151"/>
      <c r="O821" s="151"/>
      <c r="P821" s="151"/>
      <c r="Q821" s="151"/>
      <c r="R821" s="264" t="str">
        <f>IF(SUM(D3_Mengen[[#This Row],[Stromkreis AC km (Stromkreis)]:[Konverter DC Anzahl]])&gt;0,"ja","nein")</f>
        <v>nein</v>
      </c>
      <c r="S821" s="296"/>
    </row>
    <row r="822" spans="1:19" ht="14.85" customHeight="1" x14ac:dyDescent="0.2">
      <c r="A822" s="263"/>
      <c r="B822" s="108"/>
      <c r="C822" s="108"/>
      <c r="D822" s="108"/>
      <c r="E822" s="108"/>
      <c r="F82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2" s="151"/>
      <c r="H822" s="151"/>
      <c r="I822" s="151"/>
      <c r="J822" s="151"/>
      <c r="K822" s="151"/>
      <c r="L822" s="151"/>
      <c r="M822" s="151"/>
      <c r="N822" s="151"/>
      <c r="O822" s="151"/>
      <c r="P822" s="151"/>
      <c r="Q822" s="151"/>
      <c r="R822" s="264" t="str">
        <f>IF(SUM(D3_Mengen[[#This Row],[Stromkreis AC km (Stromkreis)]:[Konverter DC Anzahl]])&gt;0,"ja","nein")</f>
        <v>nein</v>
      </c>
      <c r="S822" s="296"/>
    </row>
    <row r="823" spans="1:19" ht="14.85" customHeight="1" x14ac:dyDescent="0.2">
      <c r="A823" s="263"/>
      <c r="B823" s="108"/>
      <c r="C823" s="108"/>
      <c r="D823" s="108"/>
      <c r="E823" s="108"/>
      <c r="F82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3" s="151"/>
      <c r="H823" s="151"/>
      <c r="I823" s="151"/>
      <c r="J823" s="151"/>
      <c r="K823" s="151"/>
      <c r="L823" s="151"/>
      <c r="M823" s="151"/>
      <c r="N823" s="151"/>
      <c r="O823" s="151"/>
      <c r="P823" s="151"/>
      <c r="Q823" s="151"/>
      <c r="R823" s="264" t="str">
        <f>IF(SUM(D3_Mengen[[#This Row],[Stromkreis AC km (Stromkreis)]:[Konverter DC Anzahl]])&gt;0,"ja","nein")</f>
        <v>nein</v>
      </c>
      <c r="S823" s="296"/>
    </row>
    <row r="824" spans="1:19" ht="14.85" customHeight="1" x14ac:dyDescent="0.2">
      <c r="A824" s="263"/>
      <c r="B824" s="108"/>
      <c r="C824" s="108"/>
      <c r="D824" s="108"/>
      <c r="E824" s="108"/>
      <c r="F82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4" s="151"/>
      <c r="H824" s="151"/>
      <c r="I824" s="151"/>
      <c r="J824" s="151"/>
      <c r="K824" s="151"/>
      <c r="L824" s="151"/>
      <c r="M824" s="151"/>
      <c r="N824" s="151"/>
      <c r="O824" s="151"/>
      <c r="P824" s="151"/>
      <c r="Q824" s="151"/>
      <c r="R824" s="264" t="str">
        <f>IF(SUM(D3_Mengen[[#This Row],[Stromkreis AC km (Stromkreis)]:[Konverter DC Anzahl]])&gt;0,"ja","nein")</f>
        <v>nein</v>
      </c>
      <c r="S824" s="296"/>
    </row>
    <row r="825" spans="1:19" ht="14.85" customHeight="1" x14ac:dyDescent="0.2">
      <c r="A825" s="263"/>
      <c r="B825" s="108"/>
      <c r="C825" s="108"/>
      <c r="D825" s="108"/>
      <c r="E825" s="108"/>
      <c r="F82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5" s="151"/>
      <c r="H825" s="151"/>
      <c r="I825" s="151"/>
      <c r="J825" s="151"/>
      <c r="K825" s="151"/>
      <c r="L825" s="151"/>
      <c r="M825" s="151"/>
      <c r="N825" s="151"/>
      <c r="O825" s="151"/>
      <c r="P825" s="151"/>
      <c r="Q825" s="151"/>
      <c r="R825" s="264" t="str">
        <f>IF(SUM(D3_Mengen[[#This Row],[Stromkreis AC km (Stromkreis)]:[Konverter DC Anzahl]])&gt;0,"ja","nein")</f>
        <v>nein</v>
      </c>
      <c r="S825" s="296"/>
    </row>
    <row r="826" spans="1:19" ht="14.85" customHeight="1" x14ac:dyDescent="0.2">
      <c r="A826" s="263"/>
      <c r="B826" s="108"/>
      <c r="C826" s="108"/>
      <c r="D826" s="108"/>
      <c r="E826" s="108"/>
      <c r="F82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6" s="151"/>
      <c r="H826" s="151"/>
      <c r="I826" s="151"/>
      <c r="J826" s="151"/>
      <c r="K826" s="151"/>
      <c r="L826" s="151"/>
      <c r="M826" s="151"/>
      <c r="N826" s="151"/>
      <c r="O826" s="151"/>
      <c r="P826" s="151"/>
      <c r="Q826" s="151"/>
      <c r="R826" s="264" t="str">
        <f>IF(SUM(D3_Mengen[[#This Row],[Stromkreis AC km (Stromkreis)]:[Konverter DC Anzahl]])&gt;0,"ja","nein")</f>
        <v>nein</v>
      </c>
      <c r="S826" s="296"/>
    </row>
    <row r="827" spans="1:19" ht="14.85" customHeight="1" x14ac:dyDescent="0.2">
      <c r="A827" s="263"/>
      <c r="B827" s="108"/>
      <c r="C827" s="108"/>
      <c r="D827" s="108"/>
      <c r="E827" s="108"/>
      <c r="F82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7" s="151"/>
      <c r="H827" s="151"/>
      <c r="I827" s="151"/>
      <c r="J827" s="151"/>
      <c r="K827" s="151"/>
      <c r="L827" s="151"/>
      <c r="M827" s="151"/>
      <c r="N827" s="151"/>
      <c r="O827" s="151"/>
      <c r="P827" s="151"/>
      <c r="Q827" s="151"/>
      <c r="R827" s="264" t="str">
        <f>IF(SUM(D3_Mengen[[#This Row],[Stromkreis AC km (Stromkreis)]:[Konverter DC Anzahl]])&gt;0,"ja","nein")</f>
        <v>nein</v>
      </c>
      <c r="S827" s="296"/>
    </row>
    <row r="828" spans="1:19" ht="14.85" customHeight="1" x14ac:dyDescent="0.2">
      <c r="A828" s="263"/>
      <c r="B828" s="108"/>
      <c r="C828" s="108"/>
      <c r="D828" s="108"/>
      <c r="E828" s="108"/>
      <c r="F82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8" s="151"/>
      <c r="H828" s="151"/>
      <c r="I828" s="151"/>
      <c r="J828" s="151"/>
      <c r="K828" s="151"/>
      <c r="L828" s="151"/>
      <c r="M828" s="151"/>
      <c r="N828" s="151"/>
      <c r="O828" s="151"/>
      <c r="P828" s="151"/>
      <c r="Q828" s="151"/>
      <c r="R828" s="264" t="str">
        <f>IF(SUM(D3_Mengen[[#This Row],[Stromkreis AC km (Stromkreis)]:[Konverter DC Anzahl]])&gt;0,"ja","nein")</f>
        <v>nein</v>
      </c>
      <c r="S828" s="296"/>
    </row>
    <row r="829" spans="1:19" ht="14.85" customHeight="1" x14ac:dyDescent="0.2">
      <c r="A829" s="263"/>
      <c r="B829" s="108"/>
      <c r="C829" s="108"/>
      <c r="D829" s="108"/>
      <c r="E829" s="108"/>
      <c r="F82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29" s="151"/>
      <c r="H829" s="151"/>
      <c r="I829" s="151"/>
      <c r="J829" s="151"/>
      <c r="K829" s="151"/>
      <c r="L829" s="151"/>
      <c r="M829" s="151"/>
      <c r="N829" s="151"/>
      <c r="O829" s="151"/>
      <c r="P829" s="151"/>
      <c r="Q829" s="151"/>
      <c r="R829" s="264" t="str">
        <f>IF(SUM(D3_Mengen[[#This Row],[Stromkreis AC km (Stromkreis)]:[Konverter DC Anzahl]])&gt;0,"ja","nein")</f>
        <v>nein</v>
      </c>
      <c r="S829" s="296"/>
    </row>
    <row r="830" spans="1:19" ht="14.85" customHeight="1" x14ac:dyDescent="0.2">
      <c r="A830" s="263"/>
      <c r="B830" s="108"/>
      <c r="C830" s="108"/>
      <c r="D830" s="108"/>
      <c r="E830" s="108"/>
      <c r="F83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0" s="151"/>
      <c r="H830" s="151"/>
      <c r="I830" s="151"/>
      <c r="J830" s="151"/>
      <c r="K830" s="151"/>
      <c r="L830" s="151"/>
      <c r="M830" s="151"/>
      <c r="N830" s="151"/>
      <c r="O830" s="151"/>
      <c r="P830" s="151"/>
      <c r="Q830" s="151"/>
      <c r="R830" s="264" t="str">
        <f>IF(SUM(D3_Mengen[[#This Row],[Stromkreis AC km (Stromkreis)]:[Konverter DC Anzahl]])&gt;0,"ja","nein")</f>
        <v>nein</v>
      </c>
      <c r="S830" s="296"/>
    </row>
    <row r="831" spans="1:19" ht="14.85" customHeight="1" x14ac:dyDescent="0.2">
      <c r="A831" s="263"/>
      <c r="B831" s="108"/>
      <c r="C831" s="108"/>
      <c r="D831" s="108"/>
      <c r="E831" s="108"/>
      <c r="F83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1" s="151"/>
      <c r="H831" s="151"/>
      <c r="I831" s="151"/>
      <c r="J831" s="151"/>
      <c r="K831" s="151"/>
      <c r="L831" s="151"/>
      <c r="M831" s="151"/>
      <c r="N831" s="151"/>
      <c r="O831" s="151"/>
      <c r="P831" s="151"/>
      <c r="Q831" s="151"/>
      <c r="R831" s="264" t="str">
        <f>IF(SUM(D3_Mengen[[#This Row],[Stromkreis AC km (Stromkreis)]:[Konverter DC Anzahl]])&gt;0,"ja","nein")</f>
        <v>nein</v>
      </c>
      <c r="S831" s="296"/>
    </row>
    <row r="832" spans="1:19" ht="14.85" customHeight="1" x14ac:dyDescent="0.2">
      <c r="A832" s="263"/>
      <c r="B832" s="108"/>
      <c r="C832" s="108"/>
      <c r="D832" s="108"/>
      <c r="E832" s="108"/>
      <c r="F83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2" s="151"/>
      <c r="H832" s="151"/>
      <c r="I832" s="151"/>
      <c r="J832" s="151"/>
      <c r="K832" s="151"/>
      <c r="L832" s="151"/>
      <c r="M832" s="151"/>
      <c r="N832" s="151"/>
      <c r="O832" s="151"/>
      <c r="P832" s="151"/>
      <c r="Q832" s="151"/>
      <c r="R832" s="264" t="str">
        <f>IF(SUM(D3_Mengen[[#This Row],[Stromkreis AC km (Stromkreis)]:[Konverter DC Anzahl]])&gt;0,"ja","nein")</f>
        <v>nein</v>
      </c>
      <c r="S832" s="296"/>
    </row>
    <row r="833" spans="1:19" ht="14.85" customHeight="1" x14ac:dyDescent="0.2">
      <c r="A833" s="263"/>
      <c r="B833" s="108"/>
      <c r="C833" s="108"/>
      <c r="D833" s="108"/>
      <c r="E833" s="108"/>
      <c r="F83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3" s="151"/>
      <c r="H833" s="151"/>
      <c r="I833" s="151"/>
      <c r="J833" s="151"/>
      <c r="K833" s="151"/>
      <c r="L833" s="151"/>
      <c r="M833" s="151"/>
      <c r="N833" s="151"/>
      <c r="O833" s="151"/>
      <c r="P833" s="151"/>
      <c r="Q833" s="151"/>
      <c r="R833" s="264" t="str">
        <f>IF(SUM(D3_Mengen[[#This Row],[Stromkreis AC km (Stromkreis)]:[Konverter DC Anzahl]])&gt;0,"ja","nein")</f>
        <v>nein</v>
      </c>
      <c r="S833" s="296"/>
    </row>
    <row r="834" spans="1:19" ht="14.85" customHeight="1" x14ac:dyDescent="0.2">
      <c r="A834" s="263"/>
      <c r="B834" s="108"/>
      <c r="C834" s="108"/>
      <c r="D834" s="108"/>
      <c r="E834" s="108"/>
      <c r="F83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4" s="151"/>
      <c r="H834" s="151"/>
      <c r="I834" s="151"/>
      <c r="J834" s="151"/>
      <c r="K834" s="151"/>
      <c r="L834" s="151"/>
      <c r="M834" s="151"/>
      <c r="N834" s="151"/>
      <c r="O834" s="151"/>
      <c r="P834" s="151"/>
      <c r="Q834" s="151"/>
      <c r="R834" s="264" t="str">
        <f>IF(SUM(D3_Mengen[[#This Row],[Stromkreis AC km (Stromkreis)]:[Konverter DC Anzahl]])&gt;0,"ja","nein")</f>
        <v>nein</v>
      </c>
      <c r="S834" s="296"/>
    </row>
    <row r="835" spans="1:19" ht="14.85" customHeight="1" x14ac:dyDescent="0.2">
      <c r="A835" s="263"/>
      <c r="B835" s="108"/>
      <c r="C835" s="108"/>
      <c r="D835" s="108"/>
      <c r="E835" s="108"/>
      <c r="F83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5" s="151"/>
      <c r="H835" s="151"/>
      <c r="I835" s="151"/>
      <c r="J835" s="151"/>
      <c r="K835" s="151"/>
      <c r="L835" s="151"/>
      <c r="M835" s="151"/>
      <c r="N835" s="151"/>
      <c r="O835" s="151"/>
      <c r="P835" s="151"/>
      <c r="Q835" s="151"/>
      <c r="R835" s="264" t="str">
        <f>IF(SUM(D3_Mengen[[#This Row],[Stromkreis AC km (Stromkreis)]:[Konverter DC Anzahl]])&gt;0,"ja","nein")</f>
        <v>nein</v>
      </c>
      <c r="S835" s="296"/>
    </row>
    <row r="836" spans="1:19" ht="14.85" customHeight="1" x14ac:dyDescent="0.2">
      <c r="A836" s="263"/>
      <c r="B836" s="108"/>
      <c r="C836" s="108"/>
      <c r="D836" s="108"/>
      <c r="E836" s="108"/>
      <c r="F83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6" s="151"/>
      <c r="H836" s="151"/>
      <c r="I836" s="151"/>
      <c r="J836" s="151"/>
      <c r="K836" s="151"/>
      <c r="L836" s="151"/>
      <c r="M836" s="151"/>
      <c r="N836" s="151"/>
      <c r="O836" s="151"/>
      <c r="P836" s="151"/>
      <c r="Q836" s="151"/>
      <c r="R836" s="264" t="str">
        <f>IF(SUM(D3_Mengen[[#This Row],[Stromkreis AC km (Stromkreis)]:[Konverter DC Anzahl]])&gt;0,"ja","nein")</f>
        <v>nein</v>
      </c>
      <c r="S836" s="296"/>
    </row>
    <row r="837" spans="1:19" ht="14.85" customHeight="1" x14ac:dyDescent="0.2">
      <c r="A837" s="263"/>
      <c r="B837" s="108"/>
      <c r="C837" s="108"/>
      <c r="D837" s="108"/>
      <c r="E837" s="108"/>
      <c r="F83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7" s="151"/>
      <c r="H837" s="151"/>
      <c r="I837" s="151"/>
      <c r="J837" s="151"/>
      <c r="K837" s="151"/>
      <c r="L837" s="151"/>
      <c r="M837" s="151"/>
      <c r="N837" s="151"/>
      <c r="O837" s="151"/>
      <c r="P837" s="151"/>
      <c r="Q837" s="151"/>
      <c r="R837" s="264" t="str">
        <f>IF(SUM(D3_Mengen[[#This Row],[Stromkreis AC km (Stromkreis)]:[Konverter DC Anzahl]])&gt;0,"ja","nein")</f>
        <v>nein</v>
      </c>
      <c r="S837" s="296"/>
    </row>
    <row r="838" spans="1:19" ht="14.85" customHeight="1" x14ac:dyDescent="0.2">
      <c r="A838" s="263"/>
      <c r="B838" s="108"/>
      <c r="C838" s="108"/>
      <c r="D838" s="108"/>
      <c r="E838" s="108"/>
      <c r="F83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8" s="151"/>
      <c r="H838" s="151"/>
      <c r="I838" s="151"/>
      <c r="J838" s="151"/>
      <c r="K838" s="151"/>
      <c r="L838" s="151"/>
      <c r="M838" s="151"/>
      <c r="N838" s="151"/>
      <c r="O838" s="151"/>
      <c r="P838" s="151"/>
      <c r="Q838" s="151"/>
      <c r="R838" s="264" t="str">
        <f>IF(SUM(D3_Mengen[[#This Row],[Stromkreis AC km (Stromkreis)]:[Konverter DC Anzahl]])&gt;0,"ja","nein")</f>
        <v>nein</v>
      </c>
      <c r="S838" s="296"/>
    </row>
    <row r="839" spans="1:19" ht="14.85" customHeight="1" x14ac:dyDescent="0.2">
      <c r="A839" s="263"/>
      <c r="B839" s="108"/>
      <c r="C839" s="108"/>
      <c r="D839" s="108"/>
      <c r="E839" s="108"/>
      <c r="F83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39" s="151"/>
      <c r="H839" s="151"/>
      <c r="I839" s="151"/>
      <c r="J839" s="151"/>
      <c r="K839" s="151"/>
      <c r="L839" s="151"/>
      <c r="M839" s="151"/>
      <c r="N839" s="151"/>
      <c r="O839" s="151"/>
      <c r="P839" s="151"/>
      <c r="Q839" s="151"/>
      <c r="R839" s="264" t="str">
        <f>IF(SUM(D3_Mengen[[#This Row],[Stromkreis AC km (Stromkreis)]:[Konverter DC Anzahl]])&gt;0,"ja","nein")</f>
        <v>nein</v>
      </c>
      <c r="S839" s="296"/>
    </row>
    <row r="840" spans="1:19" ht="14.85" customHeight="1" x14ac:dyDescent="0.2">
      <c r="A840" s="263"/>
      <c r="B840" s="108"/>
      <c r="C840" s="108"/>
      <c r="D840" s="108"/>
      <c r="E840" s="108"/>
      <c r="F84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0" s="151"/>
      <c r="H840" s="151"/>
      <c r="I840" s="151"/>
      <c r="J840" s="151"/>
      <c r="K840" s="151"/>
      <c r="L840" s="151"/>
      <c r="M840" s="151"/>
      <c r="N840" s="151"/>
      <c r="O840" s="151"/>
      <c r="P840" s="151"/>
      <c r="Q840" s="151"/>
      <c r="R840" s="264" t="str">
        <f>IF(SUM(D3_Mengen[[#This Row],[Stromkreis AC km (Stromkreis)]:[Konverter DC Anzahl]])&gt;0,"ja","nein")</f>
        <v>nein</v>
      </c>
      <c r="S840" s="296"/>
    </row>
    <row r="841" spans="1:19" ht="14.85" customHeight="1" x14ac:dyDescent="0.2">
      <c r="A841" s="263"/>
      <c r="B841" s="108"/>
      <c r="C841" s="108"/>
      <c r="D841" s="108"/>
      <c r="E841" s="108"/>
      <c r="F84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1" s="151"/>
      <c r="H841" s="151"/>
      <c r="I841" s="151"/>
      <c r="J841" s="151"/>
      <c r="K841" s="151"/>
      <c r="L841" s="151"/>
      <c r="M841" s="151"/>
      <c r="N841" s="151"/>
      <c r="O841" s="151"/>
      <c r="P841" s="151"/>
      <c r="Q841" s="151"/>
      <c r="R841" s="264" t="str">
        <f>IF(SUM(D3_Mengen[[#This Row],[Stromkreis AC km (Stromkreis)]:[Konverter DC Anzahl]])&gt;0,"ja","nein")</f>
        <v>nein</v>
      </c>
      <c r="S841" s="296"/>
    </row>
    <row r="842" spans="1:19" ht="14.85" customHeight="1" x14ac:dyDescent="0.2">
      <c r="A842" s="263"/>
      <c r="B842" s="108"/>
      <c r="C842" s="108"/>
      <c r="D842" s="108"/>
      <c r="E842" s="108"/>
      <c r="F84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2" s="151"/>
      <c r="H842" s="151"/>
      <c r="I842" s="151"/>
      <c r="J842" s="151"/>
      <c r="K842" s="151"/>
      <c r="L842" s="151"/>
      <c r="M842" s="151"/>
      <c r="N842" s="151"/>
      <c r="O842" s="151"/>
      <c r="P842" s="151"/>
      <c r="Q842" s="151"/>
      <c r="R842" s="264" t="str">
        <f>IF(SUM(D3_Mengen[[#This Row],[Stromkreis AC km (Stromkreis)]:[Konverter DC Anzahl]])&gt;0,"ja","nein")</f>
        <v>nein</v>
      </c>
      <c r="S842" s="296"/>
    </row>
    <row r="843" spans="1:19" ht="14.85" customHeight="1" x14ac:dyDescent="0.2">
      <c r="A843" s="263"/>
      <c r="B843" s="108"/>
      <c r="C843" s="108"/>
      <c r="D843" s="108"/>
      <c r="E843" s="108"/>
      <c r="F84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3" s="151"/>
      <c r="H843" s="151"/>
      <c r="I843" s="151"/>
      <c r="J843" s="151"/>
      <c r="K843" s="151"/>
      <c r="L843" s="151"/>
      <c r="M843" s="151"/>
      <c r="N843" s="151"/>
      <c r="O843" s="151"/>
      <c r="P843" s="151"/>
      <c r="Q843" s="151"/>
      <c r="R843" s="264" t="str">
        <f>IF(SUM(D3_Mengen[[#This Row],[Stromkreis AC km (Stromkreis)]:[Konverter DC Anzahl]])&gt;0,"ja","nein")</f>
        <v>nein</v>
      </c>
      <c r="S843" s="296"/>
    </row>
    <row r="844" spans="1:19" ht="14.85" customHeight="1" x14ac:dyDescent="0.2">
      <c r="A844" s="263"/>
      <c r="B844" s="108"/>
      <c r="C844" s="108"/>
      <c r="D844" s="108"/>
      <c r="E844" s="108"/>
      <c r="F84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4" s="151"/>
      <c r="H844" s="151"/>
      <c r="I844" s="151"/>
      <c r="J844" s="151"/>
      <c r="K844" s="151"/>
      <c r="L844" s="151"/>
      <c r="M844" s="151"/>
      <c r="N844" s="151"/>
      <c r="O844" s="151"/>
      <c r="P844" s="151"/>
      <c r="Q844" s="151"/>
      <c r="R844" s="264" t="str">
        <f>IF(SUM(D3_Mengen[[#This Row],[Stromkreis AC km (Stromkreis)]:[Konverter DC Anzahl]])&gt;0,"ja","nein")</f>
        <v>nein</v>
      </c>
      <c r="S844" s="296"/>
    </row>
    <row r="845" spans="1:19" ht="14.85" customHeight="1" x14ac:dyDescent="0.2">
      <c r="A845" s="263"/>
      <c r="B845" s="108"/>
      <c r="C845" s="108"/>
      <c r="D845" s="108"/>
      <c r="E845" s="108"/>
      <c r="F84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5" s="151"/>
      <c r="H845" s="151"/>
      <c r="I845" s="151"/>
      <c r="J845" s="151"/>
      <c r="K845" s="151"/>
      <c r="L845" s="151"/>
      <c r="M845" s="151"/>
      <c r="N845" s="151"/>
      <c r="O845" s="151"/>
      <c r="P845" s="151"/>
      <c r="Q845" s="151"/>
      <c r="R845" s="264" t="str">
        <f>IF(SUM(D3_Mengen[[#This Row],[Stromkreis AC km (Stromkreis)]:[Konverter DC Anzahl]])&gt;0,"ja","nein")</f>
        <v>nein</v>
      </c>
      <c r="S845" s="296"/>
    </row>
    <row r="846" spans="1:19" ht="14.85" customHeight="1" x14ac:dyDescent="0.2">
      <c r="A846" s="263"/>
      <c r="B846" s="108"/>
      <c r="C846" s="108"/>
      <c r="D846" s="108"/>
      <c r="E846" s="108"/>
      <c r="F84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6" s="151"/>
      <c r="H846" s="151"/>
      <c r="I846" s="151"/>
      <c r="J846" s="151"/>
      <c r="K846" s="151"/>
      <c r="L846" s="151"/>
      <c r="M846" s="151"/>
      <c r="N846" s="151"/>
      <c r="O846" s="151"/>
      <c r="P846" s="151"/>
      <c r="Q846" s="151"/>
      <c r="R846" s="264" t="str">
        <f>IF(SUM(D3_Mengen[[#This Row],[Stromkreis AC km (Stromkreis)]:[Konverter DC Anzahl]])&gt;0,"ja","nein")</f>
        <v>nein</v>
      </c>
      <c r="S846" s="296"/>
    </row>
    <row r="847" spans="1:19" ht="14.85" customHeight="1" x14ac:dyDescent="0.2">
      <c r="A847" s="263"/>
      <c r="B847" s="108"/>
      <c r="C847" s="108"/>
      <c r="D847" s="108"/>
      <c r="E847" s="108"/>
      <c r="F84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7" s="151"/>
      <c r="H847" s="151"/>
      <c r="I847" s="151"/>
      <c r="J847" s="151"/>
      <c r="K847" s="151"/>
      <c r="L847" s="151"/>
      <c r="M847" s="151"/>
      <c r="N847" s="151"/>
      <c r="O847" s="151"/>
      <c r="P847" s="151"/>
      <c r="Q847" s="151"/>
      <c r="R847" s="264" t="str">
        <f>IF(SUM(D3_Mengen[[#This Row],[Stromkreis AC km (Stromkreis)]:[Konverter DC Anzahl]])&gt;0,"ja","nein")</f>
        <v>nein</v>
      </c>
      <c r="S847" s="296"/>
    </row>
    <row r="848" spans="1:19" ht="14.85" customHeight="1" x14ac:dyDescent="0.2">
      <c r="A848" s="263"/>
      <c r="B848" s="108"/>
      <c r="C848" s="108"/>
      <c r="D848" s="108"/>
      <c r="E848" s="108"/>
      <c r="F84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8" s="151"/>
      <c r="H848" s="151"/>
      <c r="I848" s="151"/>
      <c r="J848" s="151"/>
      <c r="K848" s="151"/>
      <c r="L848" s="151"/>
      <c r="M848" s="151"/>
      <c r="N848" s="151"/>
      <c r="O848" s="151"/>
      <c r="P848" s="151"/>
      <c r="Q848" s="151"/>
      <c r="R848" s="264" t="str">
        <f>IF(SUM(D3_Mengen[[#This Row],[Stromkreis AC km (Stromkreis)]:[Konverter DC Anzahl]])&gt;0,"ja","nein")</f>
        <v>nein</v>
      </c>
      <c r="S848" s="296"/>
    </row>
    <row r="849" spans="1:19" ht="14.85" customHeight="1" x14ac:dyDescent="0.2">
      <c r="A849" s="263"/>
      <c r="B849" s="108"/>
      <c r="C849" s="108"/>
      <c r="D849" s="108"/>
      <c r="E849" s="108"/>
      <c r="F84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49" s="151"/>
      <c r="H849" s="151"/>
      <c r="I849" s="151"/>
      <c r="J849" s="151"/>
      <c r="K849" s="151"/>
      <c r="L849" s="151"/>
      <c r="M849" s="151"/>
      <c r="N849" s="151"/>
      <c r="O849" s="151"/>
      <c r="P849" s="151"/>
      <c r="Q849" s="151"/>
      <c r="R849" s="264" t="str">
        <f>IF(SUM(D3_Mengen[[#This Row],[Stromkreis AC km (Stromkreis)]:[Konverter DC Anzahl]])&gt;0,"ja","nein")</f>
        <v>nein</v>
      </c>
      <c r="S849" s="296"/>
    </row>
    <row r="850" spans="1:19" ht="14.85" customHeight="1" x14ac:dyDescent="0.2">
      <c r="A850" s="263"/>
      <c r="B850" s="108"/>
      <c r="C850" s="108"/>
      <c r="D850" s="108"/>
      <c r="E850" s="108"/>
      <c r="F85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0" s="151"/>
      <c r="H850" s="151"/>
      <c r="I850" s="151"/>
      <c r="J850" s="151"/>
      <c r="K850" s="151"/>
      <c r="L850" s="151"/>
      <c r="M850" s="151"/>
      <c r="N850" s="151"/>
      <c r="O850" s="151"/>
      <c r="P850" s="151"/>
      <c r="Q850" s="151"/>
      <c r="R850" s="264" t="str">
        <f>IF(SUM(D3_Mengen[[#This Row],[Stromkreis AC km (Stromkreis)]:[Konverter DC Anzahl]])&gt;0,"ja","nein")</f>
        <v>nein</v>
      </c>
      <c r="S850" s="296"/>
    </row>
    <row r="851" spans="1:19" ht="14.85" customHeight="1" x14ac:dyDescent="0.2">
      <c r="A851" s="263"/>
      <c r="B851" s="108"/>
      <c r="C851" s="108"/>
      <c r="D851" s="108"/>
      <c r="E851" s="108"/>
      <c r="F85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1" s="151"/>
      <c r="H851" s="151"/>
      <c r="I851" s="151"/>
      <c r="J851" s="151"/>
      <c r="K851" s="151"/>
      <c r="L851" s="151"/>
      <c r="M851" s="151"/>
      <c r="N851" s="151"/>
      <c r="O851" s="151"/>
      <c r="P851" s="151"/>
      <c r="Q851" s="151"/>
      <c r="R851" s="264" t="str">
        <f>IF(SUM(D3_Mengen[[#This Row],[Stromkreis AC km (Stromkreis)]:[Konverter DC Anzahl]])&gt;0,"ja","nein")</f>
        <v>nein</v>
      </c>
      <c r="S851" s="296"/>
    </row>
    <row r="852" spans="1:19" ht="14.85" customHeight="1" x14ac:dyDescent="0.2">
      <c r="A852" s="263"/>
      <c r="B852" s="108"/>
      <c r="C852" s="108"/>
      <c r="D852" s="108"/>
      <c r="E852" s="108"/>
      <c r="F85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2" s="151"/>
      <c r="H852" s="151"/>
      <c r="I852" s="151"/>
      <c r="J852" s="151"/>
      <c r="K852" s="151"/>
      <c r="L852" s="151"/>
      <c r="M852" s="151"/>
      <c r="N852" s="151"/>
      <c r="O852" s="151"/>
      <c r="P852" s="151"/>
      <c r="Q852" s="151"/>
      <c r="R852" s="264" t="str">
        <f>IF(SUM(D3_Mengen[[#This Row],[Stromkreis AC km (Stromkreis)]:[Konverter DC Anzahl]])&gt;0,"ja","nein")</f>
        <v>nein</v>
      </c>
      <c r="S852" s="296"/>
    </row>
    <row r="853" spans="1:19" ht="14.85" customHeight="1" x14ac:dyDescent="0.2">
      <c r="A853" s="263"/>
      <c r="B853" s="108"/>
      <c r="C853" s="108"/>
      <c r="D853" s="108"/>
      <c r="E853" s="108"/>
      <c r="F85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3" s="151"/>
      <c r="H853" s="151"/>
      <c r="I853" s="151"/>
      <c r="J853" s="151"/>
      <c r="K853" s="151"/>
      <c r="L853" s="151"/>
      <c r="M853" s="151"/>
      <c r="N853" s="151"/>
      <c r="O853" s="151"/>
      <c r="P853" s="151"/>
      <c r="Q853" s="151"/>
      <c r="R853" s="264" t="str">
        <f>IF(SUM(D3_Mengen[[#This Row],[Stromkreis AC km (Stromkreis)]:[Konverter DC Anzahl]])&gt;0,"ja","nein")</f>
        <v>nein</v>
      </c>
      <c r="S853" s="296"/>
    </row>
    <row r="854" spans="1:19" ht="14.85" customHeight="1" x14ac:dyDescent="0.2">
      <c r="A854" s="263"/>
      <c r="B854" s="108"/>
      <c r="C854" s="108"/>
      <c r="D854" s="108"/>
      <c r="E854" s="108"/>
      <c r="F85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4" s="151"/>
      <c r="H854" s="151"/>
      <c r="I854" s="151"/>
      <c r="J854" s="151"/>
      <c r="K854" s="151"/>
      <c r="L854" s="151"/>
      <c r="M854" s="151"/>
      <c r="N854" s="151"/>
      <c r="O854" s="151"/>
      <c r="P854" s="151"/>
      <c r="Q854" s="151"/>
      <c r="R854" s="264" t="str">
        <f>IF(SUM(D3_Mengen[[#This Row],[Stromkreis AC km (Stromkreis)]:[Konverter DC Anzahl]])&gt;0,"ja","nein")</f>
        <v>nein</v>
      </c>
      <c r="S854" s="296"/>
    </row>
    <row r="855" spans="1:19" ht="14.85" customHeight="1" x14ac:dyDescent="0.2">
      <c r="A855" s="263"/>
      <c r="B855" s="108"/>
      <c r="C855" s="108"/>
      <c r="D855" s="108"/>
      <c r="E855" s="108"/>
      <c r="F85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5" s="151"/>
      <c r="H855" s="151"/>
      <c r="I855" s="151"/>
      <c r="J855" s="151"/>
      <c r="K855" s="151"/>
      <c r="L855" s="151"/>
      <c r="M855" s="151"/>
      <c r="N855" s="151"/>
      <c r="O855" s="151"/>
      <c r="P855" s="151"/>
      <c r="Q855" s="151"/>
      <c r="R855" s="264" t="str">
        <f>IF(SUM(D3_Mengen[[#This Row],[Stromkreis AC km (Stromkreis)]:[Konverter DC Anzahl]])&gt;0,"ja","nein")</f>
        <v>nein</v>
      </c>
      <c r="S855" s="296"/>
    </row>
    <row r="856" spans="1:19" ht="14.85" customHeight="1" x14ac:dyDescent="0.2">
      <c r="A856" s="263"/>
      <c r="B856" s="108"/>
      <c r="C856" s="108"/>
      <c r="D856" s="108"/>
      <c r="E856" s="108"/>
      <c r="F85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6" s="151"/>
      <c r="H856" s="151"/>
      <c r="I856" s="151"/>
      <c r="J856" s="151"/>
      <c r="K856" s="151"/>
      <c r="L856" s="151"/>
      <c r="M856" s="151"/>
      <c r="N856" s="151"/>
      <c r="O856" s="151"/>
      <c r="P856" s="151"/>
      <c r="Q856" s="151"/>
      <c r="R856" s="264" t="str">
        <f>IF(SUM(D3_Mengen[[#This Row],[Stromkreis AC km (Stromkreis)]:[Konverter DC Anzahl]])&gt;0,"ja","nein")</f>
        <v>nein</v>
      </c>
      <c r="S856" s="296"/>
    </row>
    <row r="857" spans="1:19" ht="14.85" customHeight="1" x14ac:dyDescent="0.2">
      <c r="A857" s="263"/>
      <c r="B857" s="108"/>
      <c r="C857" s="108"/>
      <c r="D857" s="108"/>
      <c r="E857" s="108"/>
      <c r="F85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7" s="151"/>
      <c r="H857" s="151"/>
      <c r="I857" s="151"/>
      <c r="J857" s="151"/>
      <c r="K857" s="151"/>
      <c r="L857" s="151"/>
      <c r="M857" s="151"/>
      <c r="N857" s="151"/>
      <c r="O857" s="151"/>
      <c r="P857" s="151"/>
      <c r="Q857" s="151"/>
      <c r="R857" s="264" t="str">
        <f>IF(SUM(D3_Mengen[[#This Row],[Stromkreis AC km (Stromkreis)]:[Konverter DC Anzahl]])&gt;0,"ja","nein")</f>
        <v>nein</v>
      </c>
      <c r="S857" s="296"/>
    </row>
    <row r="858" spans="1:19" ht="14.85" customHeight="1" x14ac:dyDescent="0.2">
      <c r="A858" s="263"/>
      <c r="B858" s="108"/>
      <c r="C858" s="108"/>
      <c r="D858" s="108"/>
      <c r="E858" s="108"/>
      <c r="F85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8" s="151"/>
      <c r="H858" s="151"/>
      <c r="I858" s="151"/>
      <c r="J858" s="151"/>
      <c r="K858" s="151"/>
      <c r="L858" s="151"/>
      <c r="M858" s="151"/>
      <c r="N858" s="151"/>
      <c r="O858" s="151"/>
      <c r="P858" s="151"/>
      <c r="Q858" s="151"/>
      <c r="R858" s="264" t="str">
        <f>IF(SUM(D3_Mengen[[#This Row],[Stromkreis AC km (Stromkreis)]:[Konverter DC Anzahl]])&gt;0,"ja","nein")</f>
        <v>nein</v>
      </c>
      <c r="S858" s="296"/>
    </row>
    <row r="859" spans="1:19" ht="14.85" customHeight="1" x14ac:dyDescent="0.2">
      <c r="A859" s="263"/>
      <c r="B859" s="108"/>
      <c r="C859" s="108"/>
      <c r="D859" s="108"/>
      <c r="E859" s="108"/>
      <c r="F85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59" s="151"/>
      <c r="H859" s="151"/>
      <c r="I859" s="151"/>
      <c r="J859" s="151"/>
      <c r="K859" s="151"/>
      <c r="L859" s="151"/>
      <c r="M859" s="151"/>
      <c r="N859" s="151"/>
      <c r="O859" s="151"/>
      <c r="P859" s="151"/>
      <c r="Q859" s="151"/>
      <c r="R859" s="264" t="str">
        <f>IF(SUM(D3_Mengen[[#This Row],[Stromkreis AC km (Stromkreis)]:[Konverter DC Anzahl]])&gt;0,"ja","nein")</f>
        <v>nein</v>
      </c>
      <c r="S859" s="296"/>
    </row>
    <row r="860" spans="1:19" ht="14.85" customHeight="1" x14ac:dyDescent="0.2">
      <c r="A860" s="263"/>
      <c r="B860" s="108"/>
      <c r="C860" s="108"/>
      <c r="D860" s="108"/>
      <c r="E860" s="108"/>
      <c r="F86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0" s="151"/>
      <c r="H860" s="151"/>
      <c r="I860" s="151"/>
      <c r="J860" s="151"/>
      <c r="K860" s="151"/>
      <c r="L860" s="151"/>
      <c r="M860" s="151"/>
      <c r="N860" s="151"/>
      <c r="O860" s="151"/>
      <c r="P860" s="151"/>
      <c r="Q860" s="151"/>
      <c r="R860" s="264" t="str">
        <f>IF(SUM(D3_Mengen[[#This Row],[Stromkreis AC km (Stromkreis)]:[Konverter DC Anzahl]])&gt;0,"ja","nein")</f>
        <v>nein</v>
      </c>
      <c r="S860" s="296"/>
    </row>
    <row r="861" spans="1:19" ht="14.85" customHeight="1" x14ac:dyDescent="0.2">
      <c r="A861" s="263"/>
      <c r="B861" s="108"/>
      <c r="C861" s="108"/>
      <c r="D861" s="108"/>
      <c r="E861" s="108"/>
      <c r="F86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1" s="151"/>
      <c r="H861" s="151"/>
      <c r="I861" s="151"/>
      <c r="J861" s="151"/>
      <c r="K861" s="151"/>
      <c r="L861" s="151"/>
      <c r="M861" s="151"/>
      <c r="N861" s="151"/>
      <c r="O861" s="151"/>
      <c r="P861" s="151"/>
      <c r="Q861" s="151"/>
      <c r="R861" s="264" t="str">
        <f>IF(SUM(D3_Mengen[[#This Row],[Stromkreis AC km (Stromkreis)]:[Konverter DC Anzahl]])&gt;0,"ja","nein")</f>
        <v>nein</v>
      </c>
      <c r="S861" s="296"/>
    </row>
    <row r="862" spans="1:19" ht="14.85" customHeight="1" x14ac:dyDescent="0.2">
      <c r="A862" s="263"/>
      <c r="B862" s="108"/>
      <c r="C862" s="108"/>
      <c r="D862" s="108"/>
      <c r="E862" s="108"/>
      <c r="F86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2" s="151"/>
      <c r="H862" s="151"/>
      <c r="I862" s="151"/>
      <c r="J862" s="151"/>
      <c r="K862" s="151"/>
      <c r="L862" s="151"/>
      <c r="M862" s="151"/>
      <c r="N862" s="151"/>
      <c r="O862" s="151"/>
      <c r="P862" s="151"/>
      <c r="Q862" s="151"/>
      <c r="R862" s="264" t="str">
        <f>IF(SUM(D3_Mengen[[#This Row],[Stromkreis AC km (Stromkreis)]:[Konverter DC Anzahl]])&gt;0,"ja","nein")</f>
        <v>nein</v>
      </c>
      <c r="S862" s="296"/>
    </row>
    <row r="863" spans="1:19" ht="14.85" customHeight="1" x14ac:dyDescent="0.2">
      <c r="A863" s="263"/>
      <c r="B863" s="108"/>
      <c r="C863" s="108"/>
      <c r="D863" s="108"/>
      <c r="E863" s="108"/>
      <c r="F86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3" s="151"/>
      <c r="H863" s="151"/>
      <c r="I863" s="151"/>
      <c r="J863" s="151"/>
      <c r="K863" s="151"/>
      <c r="L863" s="151"/>
      <c r="M863" s="151"/>
      <c r="N863" s="151"/>
      <c r="O863" s="151"/>
      <c r="P863" s="151"/>
      <c r="Q863" s="151"/>
      <c r="R863" s="264" t="str">
        <f>IF(SUM(D3_Mengen[[#This Row],[Stromkreis AC km (Stromkreis)]:[Konverter DC Anzahl]])&gt;0,"ja","nein")</f>
        <v>nein</v>
      </c>
      <c r="S863" s="296"/>
    </row>
    <row r="864" spans="1:19" ht="14.85" customHeight="1" x14ac:dyDescent="0.2">
      <c r="A864" s="263"/>
      <c r="B864" s="108"/>
      <c r="C864" s="108"/>
      <c r="D864" s="108"/>
      <c r="E864" s="108"/>
      <c r="F86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4" s="151"/>
      <c r="H864" s="151"/>
      <c r="I864" s="151"/>
      <c r="J864" s="151"/>
      <c r="K864" s="151"/>
      <c r="L864" s="151"/>
      <c r="M864" s="151"/>
      <c r="N864" s="151"/>
      <c r="O864" s="151"/>
      <c r="P864" s="151"/>
      <c r="Q864" s="151"/>
      <c r="R864" s="264" t="str">
        <f>IF(SUM(D3_Mengen[[#This Row],[Stromkreis AC km (Stromkreis)]:[Konverter DC Anzahl]])&gt;0,"ja","nein")</f>
        <v>nein</v>
      </c>
      <c r="S864" s="296"/>
    </row>
    <row r="865" spans="1:19" ht="14.85" customHeight="1" x14ac:dyDescent="0.2">
      <c r="A865" s="263"/>
      <c r="B865" s="108"/>
      <c r="C865" s="108"/>
      <c r="D865" s="108"/>
      <c r="E865" s="108"/>
      <c r="F86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5" s="151"/>
      <c r="H865" s="151"/>
      <c r="I865" s="151"/>
      <c r="J865" s="151"/>
      <c r="K865" s="151"/>
      <c r="L865" s="151"/>
      <c r="M865" s="151"/>
      <c r="N865" s="151"/>
      <c r="O865" s="151"/>
      <c r="P865" s="151"/>
      <c r="Q865" s="151"/>
      <c r="R865" s="264" t="str">
        <f>IF(SUM(D3_Mengen[[#This Row],[Stromkreis AC km (Stromkreis)]:[Konverter DC Anzahl]])&gt;0,"ja","nein")</f>
        <v>nein</v>
      </c>
      <c r="S865" s="296"/>
    </row>
    <row r="866" spans="1:19" ht="14.85" customHeight="1" x14ac:dyDescent="0.2">
      <c r="A866" s="263"/>
      <c r="B866" s="108"/>
      <c r="C866" s="108"/>
      <c r="D866" s="108"/>
      <c r="E866" s="108"/>
      <c r="F86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6" s="151"/>
      <c r="H866" s="151"/>
      <c r="I866" s="151"/>
      <c r="J866" s="151"/>
      <c r="K866" s="151"/>
      <c r="L866" s="151"/>
      <c r="M866" s="151"/>
      <c r="N866" s="151"/>
      <c r="O866" s="151"/>
      <c r="P866" s="151"/>
      <c r="Q866" s="151"/>
      <c r="R866" s="264" t="str">
        <f>IF(SUM(D3_Mengen[[#This Row],[Stromkreis AC km (Stromkreis)]:[Konverter DC Anzahl]])&gt;0,"ja","nein")</f>
        <v>nein</v>
      </c>
      <c r="S866" s="296"/>
    </row>
    <row r="867" spans="1:19" ht="14.85" customHeight="1" x14ac:dyDescent="0.2">
      <c r="A867" s="263"/>
      <c r="B867" s="108"/>
      <c r="C867" s="108"/>
      <c r="D867" s="108"/>
      <c r="E867" s="108"/>
      <c r="F86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7" s="151"/>
      <c r="H867" s="151"/>
      <c r="I867" s="151"/>
      <c r="J867" s="151"/>
      <c r="K867" s="151"/>
      <c r="L867" s="151"/>
      <c r="M867" s="151"/>
      <c r="N867" s="151"/>
      <c r="O867" s="151"/>
      <c r="P867" s="151"/>
      <c r="Q867" s="151"/>
      <c r="R867" s="264" t="str">
        <f>IF(SUM(D3_Mengen[[#This Row],[Stromkreis AC km (Stromkreis)]:[Konverter DC Anzahl]])&gt;0,"ja","nein")</f>
        <v>nein</v>
      </c>
      <c r="S867" s="296"/>
    </row>
    <row r="868" spans="1:19" ht="14.85" customHeight="1" x14ac:dyDescent="0.2">
      <c r="A868" s="263"/>
      <c r="B868" s="108"/>
      <c r="C868" s="108"/>
      <c r="D868" s="108"/>
      <c r="E868" s="108"/>
      <c r="F86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8" s="151"/>
      <c r="H868" s="151"/>
      <c r="I868" s="151"/>
      <c r="J868" s="151"/>
      <c r="K868" s="151"/>
      <c r="L868" s="151"/>
      <c r="M868" s="151"/>
      <c r="N868" s="151"/>
      <c r="O868" s="151"/>
      <c r="P868" s="151"/>
      <c r="Q868" s="151"/>
      <c r="R868" s="264" t="str">
        <f>IF(SUM(D3_Mengen[[#This Row],[Stromkreis AC km (Stromkreis)]:[Konverter DC Anzahl]])&gt;0,"ja","nein")</f>
        <v>nein</v>
      </c>
      <c r="S868" s="296"/>
    </row>
    <row r="869" spans="1:19" ht="14.85" customHeight="1" x14ac:dyDescent="0.2">
      <c r="A869" s="263"/>
      <c r="B869" s="108"/>
      <c r="C869" s="108"/>
      <c r="D869" s="108"/>
      <c r="E869" s="108"/>
      <c r="F86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69" s="151"/>
      <c r="H869" s="151"/>
      <c r="I869" s="151"/>
      <c r="J869" s="151"/>
      <c r="K869" s="151"/>
      <c r="L869" s="151"/>
      <c r="M869" s="151"/>
      <c r="N869" s="151"/>
      <c r="O869" s="151"/>
      <c r="P869" s="151"/>
      <c r="Q869" s="151"/>
      <c r="R869" s="264" t="str">
        <f>IF(SUM(D3_Mengen[[#This Row],[Stromkreis AC km (Stromkreis)]:[Konverter DC Anzahl]])&gt;0,"ja","nein")</f>
        <v>nein</v>
      </c>
      <c r="S869" s="296"/>
    </row>
    <row r="870" spans="1:19" ht="14.85" customHeight="1" x14ac:dyDescent="0.2">
      <c r="A870" s="263"/>
      <c r="B870" s="108"/>
      <c r="C870" s="108"/>
      <c r="D870" s="108"/>
      <c r="E870" s="108"/>
      <c r="F87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0" s="151"/>
      <c r="H870" s="151"/>
      <c r="I870" s="151"/>
      <c r="J870" s="151"/>
      <c r="K870" s="151"/>
      <c r="L870" s="151"/>
      <c r="M870" s="151"/>
      <c r="N870" s="151"/>
      <c r="O870" s="151"/>
      <c r="P870" s="151"/>
      <c r="Q870" s="151"/>
      <c r="R870" s="264" t="str">
        <f>IF(SUM(D3_Mengen[[#This Row],[Stromkreis AC km (Stromkreis)]:[Konverter DC Anzahl]])&gt;0,"ja","nein")</f>
        <v>nein</v>
      </c>
      <c r="S870" s="296"/>
    </row>
    <row r="871" spans="1:19" ht="14.85" customHeight="1" x14ac:dyDescent="0.2">
      <c r="A871" s="263"/>
      <c r="B871" s="108"/>
      <c r="C871" s="108"/>
      <c r="D871" s="108"/>
      <c r="E871" s="108"/>
      <c r="F87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1" s="151"/>
      <c r="H871" s="151"/>
      <c r="I871" s="151"/>
      <c r="J871" s="151"/>
      <c r="K871" s="151"/>
      <c r="L871" s="151"/>
      <c r="M871" s="151"/>
      <c r="N871" s="151"/>
      <c r="O871" s="151"/>
      <c r="P871" s="151"/>
      <c r="Q871" s="151"/>
      <c r="R871" s="264" t="str">
        <f>IF(SUM(D3_Mengen[[#This Row],[Stromkreis AC km (Stromkreis)]:[Konverter DC Anzahl]])&gt;0,"ja","nein")</f>
        <v>nein</v>
      </c>
      <c r="S871" s="296"/>
    </row>
    <row r="872" spans="1:19" ht="14.85" customHeight="1" x14ac:dyDescent="0.2">
      <c r="A872" s="263"/>
      <c r="B872" s="108"/>
      <c r="C872" s="108"/>
      <c r="D872" s="108"/>
      <c r="E872" s="108"/>
      <c r="F87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2" s="151"/>
      <c r="H872" s="151"/>
      <c r="I872" s="151"/>
      <c r="J872" s="151"/>
      <c r="K872" s="151"/>
      <c r="L872" s="151"/>
      <c r="M872" s="151"/>
      <c r="N872" s="151"/>
      <c r="O872" s="151"/>
      <c r="P872" s="151"/>
      <c r="Q872" s="151"/>
      <c r="R872" s="264" t="str">
        <f>IF(SUM(D3_Mengen[[#This Row],[Stromkreis AC km (Stromkreis)]:[Konverter DC Anzahl]])&gt;0,"ja","nein")</f>
        <v>nein</v>
      </c>
      <c r="S872" s="296"/>
    </row>
    <row r="873" spans="1:19" ht="14.85" customHeight="1" x14ac:dyDescent="0.2">
      <c r="A873" s="263"/>
      <c r="B873" s="108"/>
      <c r="C873" s="108"/>
      <c r="D873" s="108"/>
      <c r="E873" s="108"/>
      <c r="F87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3" s="151"/>
      <c r="H873" s="151"/>
      <c r="I873" s="151"/>
      <c r="J873" s="151"/>
      <c r="K873" s="151"/>
      <c r="L873" s="151"/>
      <c r="M873" s="151"/>
      <c r="N873" s="151"/>
      <c r="O873" s="151"/>
      <c r="P873" s="151"/>
      <c r="Q873" s="151"/>
      <c r="R873" s="264" t="str">
        <f>IF(SUM(D3_Mengen[[#This Row],[Stromkreis AC km (Stromkreis)]:[Konverter DC Anzahl]])&gt;0,"ja","nein")</f>
        <v>nein</v>
      </c>
      <c r="S873" s="296"/>
    </row>
    <row r="874" spans="1:19" ht="14.85" customHeight="1" x14ac:dyDescent="0.2">
      <c r="A874" s="263"/>
      <c r="B874" s="108"/>
      <c r="C874" s="108"/>
      <c r="D874" s="108"/>
      <c r="E874" s="108"/>
      <c r="F87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4" s="151"/>
      <c r="H874" s="151"/>
      <c r="I874" s="151"/>
      <c r="J874" s="151"/>
      <c r="K874" s="151"/>
      <c r="L874" s="151"/>
      <c r="M874" s="151"/>
      <c r="N874" s="151"/>
      <c r="O874" s="151"/>
      <c r="P874" s="151"/>
      <c r="Q874" s="151"/>
      <c r="R874" s="264" t="str">
        <f>IF(SUM(D3_Mengen[[#This Row],[Stromkreis AC km (Stromkreis)]:[Konverter DC Anzahl]])&gt;0,"ja","nein")</f>
        <v>nein</v>
      </c>
      <c r="S874" s="296"/>
    </row>
    <row r="875" spans="1:19" ht="14.85" customHeight="1" x14ac:dyDescent="0.2">
      <c r="A875" s="263"/>
      <c r="B875" s="108"/>
      <c r="C875" s="108"/>
      <c r="D875" s="108"/>
      <c r="E875" s="108"/>
      <c r="F87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5" s="151"/>
      <c r="H875" s="151"/>
      <c r="I875" s="151"/>
      <c r="J875" s="151"/>
      <c r="K875" s="151"/>
      <c r="L875" s="151"/>
      <c r="M875" s="151"/>
      <c r="N875" s="151"/>
      <c r="O875" s="151"/>
      <c r="P875" s="151"/>
      <c r="Q875" s="151"/>
      <c r="R875" s="264" t="str">
        <f>IF(SUM(D3_Mengen[[#This Row],[Stromkreis AC km (Stromkreis)]:[Konverter DC Anzahl]])&gt;0,"ja","nein")</f>
        <v>nein</v>
      </c>
      <c r="S875" s="296"/>
    </row>
    <row r="876" spans="1:19" ht="14.85" customHeight="1" x14ac:dyDescent="0.2">
      <c r="A876" s="263"/>
      <c r="B876" s="108"/>
      <c r="C876" s="108"/>
      <c r="D876" s="108"/>
      <c r="E876" s="108"/>
      <c r="F87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6" s="151"/>
      <c r="H876" s="151"/>
      <c r="I876" s="151"/>
      <c r="J876" s="151"/>
      <c r="K876" s="151"/>
      <c r="L876" s="151"/>
      <c r="M876" s="151"/>
      <c r="N876" s="151"/>
      <c r="O876" s="151"/>
      <c r="P876" s="151"/>
      <c r="Q876" s="151"/>
      <c r="R876" s="264" t="str">
        <f>IF(SUM(D3_Mengen[[#This Row],[Stromkreis AC km (Stromkreis)]:[Konverter DC Anzahl]])&gt;0,"ja","nein")</f>
        <v>nein</v>
      </c>
      <c r="S876" s="296"/>
    </row>
    <row r="877" spans="1:19" ht="14.85" customHeight="1" x14ac:dyDescent="0.2">
      <c r="A877" s="263"/>
      <c r="B877" s="108"/>
      <c r="C877" s="108"/>
      <c r="D877" s="108"/>
      <c r="E877" s="108"/>
      <c r="F87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7" s="151"/>
      <c r="H877" s="151"/>
      <c r="I877" s="151"/>
      <c r="J877" s="151"/>
      <c r="K877" s="151"/>
      <c r="L877" s="151"/>
      <c r="M877" s="151"/>
      <c r="N877" s="151"/>
      <c r="O877" s="151"/>
      <c r="P877" s="151"/>
      <c r="Q877" s="151"/>
      <c r="R877" s="264" t="str">
        <f>IF(SUM(D3_Mengen[[#This Row],[Stromkreis AC km (Stromkreis)]:[Konverter DC Anzahl]])&gt;0,"ja","nein")</f>
        <v>nein</v>
      </c>
      <c r="S877" s="296"/>
    </row>
    <row r="878" spans="1:19" ht="14.85" customHeight="1" x14ac:dyDescent="0.2">
      <c r="A878" s="263"/>
      <c r="B878" s="108"/>
      <c r="C878" s="108"/>
      <c r="D878" s="108"/>
      <c r="E878" s="108"/>
      <c r="F87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8" s="151"/>
      <c r="H878" s="151"/>
      <c r="I878" s="151"/>
      <c r="J878" s="151"/>
      <c r="K878" s="151"/>
      <c r="L878" s="151"/>
      <c r="M878" s="151"/>
      <c r="N878" s="151"/>
      <c r="O878" s="151"/>
      <c r="P878" s="151"/>
      <c r="Q878" s="151"/>
      <c r="R878" s="264" t="str">
        <f>IF(SUM(D3_Mengen[[#This Row],[Stromkreis AC km (Stromkreis)]:[Konverter DC Anzahl]])&gt;0,"ja","nein")</f>
        <v>nein</v>
      </c>
      <c r="S878" s="296"/>
    </row>
    <row r="879" spans="1:19" ht="14.85" customHeight="1" x14ac:dyDescent="0.2">
      <c r="A879" s="263"/>
      <c r="B879" s="108"/>
      <c r="C879" s="108"/>
      <c r="D879" s="108"/>
      <c r="E879" s="108"/>
      <c r="F87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79" s="151"/>
      <c r="H879" s="151"/>
      <c r="I879" s="151"/>
      <c r="J879" s="151"/>
      <c r="K879" s="151"/>
      <c r="L879" s="151"/>
      <c r="M879" s="151"/>
      <c r="N879" s="151"/>
      <c r="O879" s="151"/>
      <c r="P879" s="151"/>
      <c r="Q879" s="151"/>
      <c r="R879" s="264" t="str">
        <f>IF(SUM(D3_Mengen[[#This Row],[Stromkreis AC km (Stromkreis)]:[Konverter DC Anzahl]])&gt;0,"ja","nein")</f>
        <v>nein</v>
      </c>
      <c r="S879" s="296"/>
    </row>
    <row r="880" spans="1:19" ht="14.85" customHeight="1" x14ac:dyDescent="0.2">
      <c r="A880" s="263"/>
      <c r="B880" s="108"/>
      <c r="C880" s="108"/>
      <c r="D880" s="108"/>
      <c r="E880" s="108"/>
      <c r="F88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0" s="151"/>
      <c r="H880" s="151"/>
      <c r="I880" s="151"/>
      <c r="J880" s="151"/>
      <c r="K880" s="151"/>
      <c r="L880" s="151"/>
      <c r="M880" s="151"/>
      <c r="N880" s="151"/>
      <c r="O880" s="151"/>
      <c r="P880" s="151"/>
      <c r="Q880" s="151"/>
      <c r="R880" s="264" t="str">
        <f>IF(SUM(D3_Mengen[[#This Row],[Stromkreis AC km (Stromkreis)]:[Konverter DC Anzahl]])&gt;0,"ja","nein")</f>
        <v>nein</v>
      </c>
      <c r="S880" s="296"/>
    </row>
    <row r="881" spans="1:19" ht="14.85" customHeight="1" x14ac:dyDescent="0.2">
      <c r="A881" s="263"/>
      <c r="B881" s="108"/>
      <c r="C881" s="108"/>
      <c r="D881" s="108"/>
      <c r="E881" s="108"/>
      <c r="F88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1" s="151"/>
      <c r="H881" s="151"/>
      <c r="I881" s="151"/>
      <c r="J881" s="151"/>
      <c r="K881" s="151"/>
      <c r="L881" s="151"/>
      <c r="M881" s="151"/>
      <c r="N881" s="151"/>
      <c r="O881" s="151"/>
      <c r="P881" s="151"/>
      <c r="Q881" s="151"/>
      <c r="R881" s="264" t="str">
        <f>IF(SUM(D3_Mengen[[#This Row],[Stromkreis AC km (Stromkreis)]:[Konverter DC Anzahl]])&gt;0,"ja","nein")</f>
        <v>nein</v>
      </c>
      <c r="S881" s="296"/>
    </row>
    <row r="882" spans="1:19" ht="14.85" customHeight="1" x14ac:dyDescent="0.2">
      <c r="A882" s="263"/>
      <c r="B882" s="108"/>
      <c r="C882" s="108"/>
      <c r="D882" s="108"/>
      <c r="E882" s="108"/>
      <c r="F88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2" s="151"/>
      <c r="H882" s="151"/>
      <c r="I882" s="151"/>
      <c r="J882" s="151"/>
      <c r="K882" s="151"/>
      <c r="L882" s="151"/>
      <c r="M882" s="151"/>
      <c r="N882" s="151"/>
      <c r="O882" s="151"/>
      <c r="P882" s="151"/>
      <c r="Q882" s="151"/>
      <c r="R882" s="264" t="str">
        <f>IF(SUM(D3_Mengen[[#This Row],[Stromkreis AC km (Stromkreis)]:[Konverter DC Anzahl]])&gt;0,"ja","nein")</f>
        <v>nein</v>
      </c>
      <c r="S882" s="296"/>
    </row>
    <row r="883" spans="1:19" ht="14.85" customHeight="1" x14ac:dyDescent="0.2">
      <c r="A883" s="263"/>
      <c r="B883" s="108"/>
      <c r="C883" s="108"/>
      <c r="D883" s="108"/>
      <c r="E883" s="108"/>
      <c r="F88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3" s="151"/>
      <c r="H883" s="151"/>
      <c r="I883" s="151"/>
      <c r="J883" s="151"/>
      <c r="K883" s="151"/>
      <c r="L883" s="151"/>
      <c r="M883" s="151"/>
      <c r="N883" s="151"/>
      <c r="O883" s="151"/>
      <c r="P883" s="151"/>
      <c r="Q883" s="151"/>
      <c r="R883" s="264" t="str">
        <f>IF(SUM(D3_Mengen[[#This Row],[Stromkreis AC km (Stromkreis)]:[Konverter DC Anzahl]])&gt;0,"ja","nein")</f>
        <v>nein</v>
      </c>
      <c r="S883" s="296"/>
    </row>
    <row r="884" spans="1:19" ht="14.85" customHeight="1" x14ac:dyDescent="0.2">
      <c r="A884" s="263"/>
      <c r="B884" s="108"/>
      <c r="C884" s="108"/>
      <c r="D884" s="108"/>
      <c r="E884" s="108"/>
      <c r="F88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4" s="151"/>
      <c r="H884" s="151"/>
      <c r="I884" s="151"/>
      <c r="J884" s="151"/>
      <c r="K884" s="151"/>
      <c r="L884" s="151"/>
      <c r="M884" s="151"/>
      <c r="N884" s="151"/>
      <c r="O884" s="151"/>
      <c r="P884" s="151"/>
      <c r="Q884" s="151"/>
      <c r="R884" s="264" t="str">
        <f>IF(SUM(D3_Mengen[[#This Row],[Stromkreis AC km (Stromkreis)]:[Konverter DC Anzahl]])&gt;0,"ja","nein")</f>
        <v>nein</v>
      </c>
      <c r="S884" s="296"/>
    </row>
    <row r="885" spans="1:19" ht="14.85" customHeight="1" x14ac:dyDescent="0.2">
      <c r="A885" s="263"/>
      <c r="B885" s="108"/>
      <c r="C885" s="108"/>
      <c r="D885" s="108"/>
      <c r="E885" s="108"/>
      <c r="F88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5" s="151"/>
      <c r="H885" s="151"/>
      <c r="I885" s="151"/>
      <c r="J885" s="151"/>
      <c r="K885" s="151"/>
      <c r="L885" s="151"/>
      <c r="M885" s="151"/>
      <c r="N885" s="151"/>
      <c r="O885" s="151"/>
      <c r="P885" s="151"/>
      <c r="Q885" s="151"/>
      <c r="R885" s="264" t="str">
        <f>IF(SUM(D3_Mengen[[#This Row],[Stromkreis AC km (Stromkreis)]:[Konverter DC Anzahl]])&gt;0,"ja","nein")</f>
        <v>nein</v>
      </c>
      <c r="S885" s="296"/>
    </row>
    <row r="886" spans="1:19" ht="14.85" customHeight="1" x14ac:dyDescent="0.2">
      <c r="A886" s="263"/>
      <c r="B886" s="108"/>
      <c r="C886" s="108"/>
      <c r="D886" s="108"/>
      <c r="E886" s="108"/>
      <c r="F88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6" s="151"/>
      <c r="H886" s="151"/>
      <c r="I886" s="151"/>
      <c r="J886" s="151"/>
      <c r="K886" s="151"/>
      <c r="L886" s="151"/>
      <c r="M886" s="151"/>
      <c r="N886" s="151"/>
      <c r="O886" s="151"/>
      <c r="P886" s="151"/>
      <c r="Q886" s="151"/>
      <c r="R886" s="264" t="str">
        <f>IF(SUM(D3_Mengen[[#This Row],[Stromkreis AC km (Stromkreis)]:[Konverter DC Anzahl]])&gt;0,"ja","nein")</f>
        <v>nein</v>
      </c>
      <c r="S886" s="296"/>
    </row>
    <row r="887" spans="1:19" ht="14.85" customHeight="1" x14ac:dyDescent="0.2">
      <c r="A887" s="263"/>
      <c r="B887" s="108"/>
      <c r="C887" s="108"/>
      <c r="D887" s="108"/>
      <c r="E887" s="108"/>
      <c r="F88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7" s="151"/>
      <c r="H887" s="151"/>
      <c r="I887" s="151"/>
      <c r="J887" s="151"/>
      <c r="K887" s="151"/>
      <c r="L887" s="151"/>
      <c r="M887" s="151"/>
      <c r="N887" s="151"/>
      <c r="O887" s="151"/>
      <c r="P887" s="151"/>
      <c r="Q887" s="151"/>
      <c r="R887" s="264" t="str">
        <f>IF(SUM(D3_Mengen[[#This Row],[Stromkreis AC km (Stromkreis)]:[Konverter DC Anzahl]])&gt;0,"ja","nein")</f>
        <v>nein</v>
      </c>
      <c r="S887" s="296"/>
    </row>
    <row r="888" spans="1:19" ht="14.85" customHeight="1" x14ac:dyDescent="0.2">
      <c r="A888" s="263"/>
      <c r="B888" s="108"/>
      <c r="C888" s="108"/>
      <c r="D888" s="108"/>
      <c r="E888" s="108"/>
      <c r="F88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8" s="151"/>
      <c r="H888" s="151"/>
      <c r="I888" s="151"/>
      <c r="J888" s="151"/>
      <c r="K888" s="151"/>
      <c r="L888" s="151"/>
      <c r="M888" s="151"/>
      <c r="N888" s="151"/>
      <c r="O888" s="151"/>
      <c r="P888" s="151"/>
      <c r="Q888" s="151"/>
      <c r="R888" s="264" t="str">
        <f>IF(SUM(D3_Mengen[[#This Row],[Stromkreis AC km (Stromkreis)]:[Konverter DC Anzahl]])&gt;0,"ja","nein")</f>
        <v>nein</v>
      </c>
      <c r="S888" s="296"/>
    </row>
    <row r="889" spans="1:19" ht="14.85" customHeight="1" x14ac:dyDescent="0.2">
      <c r="A889" s="263"/>
      <c r="B889" s="108"/>
      <c r="C889" s="108"/>
      <c r="D889" s="108"/>
      <c r="E889" s="108"/>
      <c r="F88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89" s="151"/>
      <c r="H889" s="151"/>
      <c r="I889" s="151"/>
      <c r="J889" s="151"/>
      <c r="K889" s="151"/>
      <c r="L889" s="151"/>
      <c r="M889" s="151"/>
      <c r="N889" s="151"/>
      <c r="O889" s="151"/>
      <c r="P889" s="151"/>
      <c r="Q889" s="151"/>
      <c r="R889" s="264" t="str">
        <f>IF(SUM(D3_Mengen[[#This Row],[Stromkreis AC km (Stromkreis)]:[Konverter DC Anzahl]])&gt;0,"ja","nein")</f>
        <v>nein</v>
      </c>
      <c r="S889" s="296"/>
    </row>
    <row r="890" spans="1:19" ht="14.85" customHeight="1" x14ac:dyDescent="0.2">
      <c r="A890" s="263"/>
      <c r="B890" s="108"/>
      <c r="C890" s="108"/>
      <c r="D890" s="108"/>
      <c r="E890" s="108"/>
      <c r="F89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0" s="151"/>
      <c r="H890" s="151"/>
      <c r="I890" s="151"/>
      <c r="J890" s="151"/>
      <c r="K890" s="151"/>
      <c r="L890" s="151"/>
      <c r="M890" s="151"/>
      <c r="N890" s="151"/>
      <c r="O890" s="151"/>
      <c r="P890" s="151"/>
      <c r="Q890" s="151"/>
      <c r="R890" s="264" t="str">
        <f>IF(SUM(D3_Mengen[[#This Row],[Stromkreis AC km (Stromkreis)]:[Konverter DC Anzahl]])&gt;0,"ja","nein")</f>
        <v>nein</v>
      </c>
      <c r="S890" s="296"/>
    </row>
    <row r="891" spans="1:19" ht="14.85" customHeight="1" x14ac:dyDescent="0.2">
      <c r="A891" s="263"/>
      <c r="B891" s="108"/>
      <c r="C891" s="108"/>
      <c r="D891" s="108"/>
      <c r="E891" s="108"/>
      <c r="F89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1" s="151"/>
      <c r="H891" s="151"/>
      <c r="I891" s="151"/>
      <c r="J891" s="151"/>
      <c r="K891" s="151"/>
      <c r="L891" s="151"/>
      <c r="M891" s="151"/>
      <c r="N891" s="151"/>
      <c r="O891" s="151"/>
      <c r="P891" s="151"/>
      <c r="Q891" s="151"/>
      <c r="R891" s="264" t="str">
        <f>IF(SUM(D3_Mengen[[#This Row],[Stromkreis AC km (Stromkreis)]:[Konverter DC Anzahl]])&gt;0,"ja","nein")</f>
        <v>nein</v>
      </c>
      <c r="S891" s="296"/>
    </row>
    <row r="892" spans="1:19" ht="14.85" customHeight="1" x14ac:dyDescent="0.2">
      <c r="A892" s="263"/>
      <c r="B892" s="108"/>
      <c r="C892" s="108"/>
      <c r="D892" s="108"/>
      <c r="E892" s="108"/>
      <c r="F89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2" s="151"/>
      <c r="H892" s="151"/>
      <c r="I892" s="151"/>
      <c r="J892" s="151"/>
      <c r="K892" s="151"/>
      <c r="L892" s="151"/>
      <c r="M892" s="151"/>
      <c r="N892" s="151"/>
      <c r="O892" s="151"/>
      <c r="P892" s="151"/>
      <c r="Q892" s="151"/>
      <c r="R892" s="264" t="str">
        <f>IF(SUM(D3_Mengen[[#This Row],[Stromkreis AC km (Stromkreis)]:[Konverter DC Anzahl]])&gt;0,"ja","nein")</f>
        <v>nein</v>
      </c>
      <c r="S892" s="296"/>
    </row>
    <row r="893" spans="1:19" ht="14.85" customHeight="1" x14ac:dyDescent="0.2">
      <c r="A893" s="263"/>
      <c r="B893" s="108"/>
      <c r="C893" s="108"/>
      <c r="D893" s="108"/>
      <c r="E893" s="108"/>
      <c r="F89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3" s="151"/>
      <c r="H893" s="151"/>
      <c r="I893" s="151"/>
      <c r="J893" s="151"/>
      <c r="K893" s="151"/>
      <c r="L893" s="151"/>
      <c r="M893" s="151"/>
      <c r="N893" s="151"/>
      <c r="O893" s="151"/>
      <c r="P893" s="151"/>
      <c r="Q893" s="151"/>
      <c r="R893" s="264" t="str">
        <f>IF(SUM(D3_Mengen[[#This Row],[Stromkreis AC km (Stromkreis)]:[Konverter DC Anzahl]])&gt;0,"ja","nein")</f>
        <v>nein</v>
      </c>
      <c r="S893" s="296"/>
    </row>
    <row r="894" spans="1:19" ht="14.85" customHeight="1" x14ac:dyDescent="0.2">
      <c r="A894" s="263"/>
      <c r="B894" s="108"/>
      <c r="C894" s="108"/>
      <c r="D894" s="108"/>
      <c r="E894" s="108"/>
      <c r="F89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4" s="151"/>
      <c r="H894" s="151"/>
      <c r="I894" s="151"/>
      <c r="J894" s="151"/>
      <c r="K894" s="151"/>
      <c r="L894" s="151"/>
      <c r="M894" s="151"/>
      <c r="N894" s="151"/>
      <c r="O894" s="151"/>
      <c r="P894" s="151"/>
      <c r="Q894" s="151"/>
      <c r="R894" s="264" t="str">
        <f>IF(SUM(D3_Mengen[[#This Row],[Stromkreis AC km (Stromkreis)]:[Konverter DC Anzahl]])&gt;0,"ja","nein")</f>
        <v>nein</v>
      </c>
      <c r="S894" s="296"/>
    </row>
    <row r="895" spans="1:19" ht="14.85" customHeight="1" x14ac:dyDescent="0.2">
      <c r="A895" s="263"/>
      <c r="B895" s="108"/>
      <c r="C895" s="108"/>
      <c r="D895" s="108"/>
      <c r="E895" s="108"/>
      <c r="F89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5" s="151"/>
      <c r="H895" s="151"/>
      <c r="I895" s="151"/>
      <c r="J895" s="151"/>
      <c r="K895" s="151"/>
      <c r="L895" s="151"/>
      <c r="M895" s="151"/>
      <c r="N895" s="151"/>
      <c r="O895" s="151"/>
      <c r="P895" s="151"/>
      <c r="Q895" s="151"/>
      <c r="R895" s="264" t="str">
        <f>IF(SUM(D3_Mengen[[#This Row],[Stromkreis AC km (Stromkreis)]:[Konverter DC Anzahl]])&gt;0,"ja","nein")</f>
        <v>nein</v>
      </c>
      <c r="S895" s="296"/>
    </row>
    <row r="896" spans="1:19" ht="14.85" customHeight="1" x14ac:dyDescent="0.2">
      <c r="A896" s="263"/>
      <c r="B896" s="108"/>
      <c r="C896" s="108"/>
      <c r="D896" s="108"/>
      <c r="E896" s="108"/>
      <c r="F89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6" s="151"/>
      <c r="H896" s="151"/>
      <c r="I896" s="151"/>
      <c r="J896" s="151"/>
      <c r="K896" s="151"/>
      <c r="L896" s="151"/>
      <c r="M896" s="151"/>
      <c r="N896" s="151"/>
      <c r="O896" s="151"/>
      <c r="P896" s="151"/>
      <c r="Q896" s="151"/>
      <c r="R896" s="264" t="str">
        <f>IF(SUM(D3_Mengen[[#This Row],[Stromkreis AC km (Stromkreis)]:[Konverter DC Anzahl]])&gt;0,"ja","nein")</f>
        <v>nein</v>
      </c>
      <c r="S896" s="296"/>
    </row>
    <row r="897" spans="1:19" ht="14.85" customHeight="1" x14ac:dyDescent="0.2">
      <c r="A897" s="263"/>
      <c r="B897" s="108"/>
      <c r="C897" s="108"/>
      <c r="D897" s="108"/>
      <c r="E897" s="108"/>
      <c r="F89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7" s="151"/>
      <c r="H897" s="151"/>
      <c r="I897" s="151"/>
      <c r="J897" s="151"/>
      <c r="K897" s="151"/>
      <c r="L897" s="151"/>
      <c r="M897" s="151"/>
      <c r="N897" s="151"/>
      <c r="O897" s="151"/>
      <c r="P897" s="151"/>
      <c r="Q897" s="151"/>
      <c r="R897" s="264" t="str">
        <f>IF(SUM(D3_Mengen[[#This Row],[Stromkreis AC km (Stromkreis)]:[Konverter DC Anzahl]])&gt;0,"ja","nein")</f>
        <v>nein</v>
      </c>
      <c r="S897" s="296"/>
    </row>
    <row r="898" spans="1:19" ht="14.85" customHeight="1" x14ac:dyDescent="0.2">
      <c r="A898" s="263"/>
      <c r="B898" s="108"/>
      <c r="C898" s="108"/>
      <c r="D898" s="108"/>
      <c r="E898" s="108"/>
      <c r="F89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8" s="151"/>
      <c r="H898" s="151"/>
      <c r="I898" s="151"/>
      <c r="J898" s="151"/>
      <c r="K898" s="151"/>
      <c r="L898" s="151"/>
      <c r="M898" s="151"/>
      <c r="N898" s="151"/>
      <c r="O898" s="151"/>
      <c r="P898" s="151"/>
      <c r="Q898" s="151"/>
      <c r="R898" s="264" t="str">
        <f>IF(SUM(D3_Mengen[[#This Row],[Stromkreis AC km (Stromkreis)]:[Konverter DC Anzahl]])&gt;0,"ja","nein")</f>
        <v>nein</v>
      </c>
      <c r="S898" s="296"/>
    </row>
    <row r="899" spans="1:19" ht="14.85" customHeight="1" x14ac:dyDescent="0.2">
      <c r="A899" s="263"/>
      <c r="B899" s="108"/>
      <c r="C899" s="108"/>
      <c r="D899" s="108"/>
      <c r="E899" s="108"/>
      <c r="F89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899" s="151"/>
      <c r="H899" s="151"/>
      <c r="I899" s="151"/>
      <c r="J899" s="151"/>
      <c r="K899" s="151"/>
      <c r="L899" s="151"/>
      <c r="M899" s="151"/>
      <c r="N899" s="151"/>
      <c r="O899" s="151"/>
      <c r="P899" s="151"/>
      <c r="Q899" s="151"/>
      <c r="R899" s="264" t="str">
        <f>IF(SUM(D3_Mengen[[#This Row],[Stromkreis AC km (Stromkreis)]:[Konverter DC Anzahl]])&gt;0,"ja","nein")</f>
        <v>nein</v>
      </c>
      <c r="S899" s="296"/>
    </row>
    <row r="900" spans="1:19" ht="14.85" customHeight="1" x14ac:dyDescent="0.2">
      <c r="A900" s="263"/>
      <c r="B900" s="108"/>
      <c r="C900" s="108"/>
      <c r="D900" s="108"/>
      <c r="E900" s="108"/>
      <c r="F90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0" s="151"/>
      <c r="H900" s="151"/>
      <c r="I900" s="151"/>
      <c r="J900" s="151"/>
      <c r="K900" s="151"/>
      <c r="L900" s="151"/>
      <c r="M900" s="151"/>
      <c r="N900" s="151"/>
      <c r="O900" s="151"/>
      <c r="P900" s="151"/>
      <c r="Q900" s="151"/>
      <c r="R900" s="264" t="str">
        <f>IF(SUM(D3_Mengen[[#This Row],[Stromkreis AC km (Stromkreis)]:[Konverter DC Anzahl]])&gt;0,"ja","nein")</f>
        <v>nein</v>
      </c>
      <c r="S900" s="296"/>
    </row>
    <row r="901" spans="1:19" ht="14.85" customHeight="1" x14ac:dyDescent="0.2">
      <c r="A901" s="263"/>
      <c r="B901" s="108"/>
      <c r="C901" s="108"/>
      <c r="D901" s="108"/>
      <c r="E901" s="108"/>
      <c r="F90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1" s="151"/>
      <c r="H901" s="151"/>
      <c r="I901" s="151"/>
      <c r="J901" s="151"/>
      <c r="K901" s="151"/>
      <c r="L901" s="151"/>
      <c r="M901" s="151"/>
      <c r="N901" s="151"/>
      <c r="O901" s="151"/>
      <c r="P901" s="151"/>
      <c r="Q901" s="151"/>
      <c r="R901" s="264" t="str">
        <f>IF(SUM(D3_Mengen[[#This Row],[Stromkreis AC km (Stromkreis)]:[Konverter DC Anzahl]])&gt;0,"ja","nein")</f>
        <v>nein</v>
      </c>
      <c r="S901" s="296"/>
    </row>
    <row r="902" spans="1:19" ht="14.85" customHeight="1" x14ac:dyDescent="0.2">
      <c r="A902" s="263"/>
      <c r="B902" s="108"/>
      <c r="C902" s="108"/>
      <c r="D902" s="108"/>
      <c r="E902" s="108"/>
      <c r="F90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2" s="151"/>
      <c r="H902" s="151"/>
      <c r="I902" s="151"/>
      <c r="J902" s="151"/>
      <c r="K902" s="151"/>
      <c r="L902" s="151"/>
      <c r="M902" s="151"/>
      <c r="N902" s="151"/>
      <c r="O902" s="151"/>
      <c r="P902" s="151"/>
      <c r="Q902" s="151"/>
      <c r="R902" s="264" t="str">
        <f>IF(SUM(D3_Mengen[[#This Row],[Stromkreis AC km (Stromkreis)]:[Konverter DC Anzahl]])&gt;0,"ja","nein")</f>
        <v>nein</v>
      </c>
      <c r="S902" s="296"/>
    </row>
    <row r="903" spans="1:19" ht="14.85" customHeight="1" x14ac:dyDescent="0.2">
      <c r="A903" s="263"/>
      <c r="B903" s="108"/>
      <c r="C903" s="108"/>
      <c r="D903" s="108"/>
      <c r="E903" s="108"/>
      <c r="F90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3" s="151"/>
      <c r="H903" s="151"/>
      <c r="I903" s="151"/>
      <c r="J903" s="151"/>
      <c r="K903" s="151"/>
      <c r="L903" s="151"/>
      <c r="M903" s="151"/>
      <c r="N903" s="151"/>
      <c r="O903" s="151"/>
      <c r="P903" s="151"/>
      <c r="Q903" s="151"/>
      <c r="R903" s="264" t="str">
        <f>IF(SUM(D3_Mengen[[#This Row],[Stromkreis AC km (Stromkreis)]:[Konverter DC Anzahl]])&gt;0,"ja","nein")</f>
        <v>nein</v>
      </c>
      <c r="S903" s="296"/>
    </row>
    <row r="904" spans="1:19" ht="14.85" customHeight="1" x14ac:dyDescent="0.2">
      <c r="A904" s="263"/>
      <c r="B904" s="108"/>
      <c r="C904" s="108"/>
      <c r="D904" s="108"/>
      <c r="E904" s="108"/>
      <c r="F904"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4" s="151"/>
      <c r="H904" s="151"/>
      <c r="I904" s="151"/>
      <c r="J904" s="151"/>
      <c r="K904" s="151"/>
      <c r="L904" s="151"/>
      <c r="M904" s="151"/>
      <c r="N904" s="151"/>
      <c r="O904" s="151"/>
      <c r="P904" s="151"/>
      <c r="Q904" s="151"/>
      <c r="R904" s="264" t="str">
        <f>IF(SUM(D3_Mengen[[#This Row],[Stromkreis AC km (Stromkreis)]:[Konverter DC Anzahl]])&gt;0,"ja","nein")</f>
        <v>nein</v>
      </c>
      <c r="S904" s="296"/>
    </row>
    <row r="905" spans="1:19" ht="14.85" customHeight="1" x14ac:dyDescent="0.2">
      <c r="A905" s="263"/>
      <c r="B905" s="108"/>
      <c r="C905" s="108"/>
      <c r="D905" s="108"/>
      <c r="E905" s="108"/>
      <c r="F905"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5" s="151"/>
      <c r="H905" s="151"/>
      <c r="I905" s="151"/>
      <c r="J905" s="151"/>
      <c r="K905" s="151"/>
      <c r="L905" s="151"/>
      <c r="M905" s="151"/>
      <c r="N905" s="151"/>
      <c r="O905" s="151"/>
      <c r="P905" s="151"/>
      <c r="Q905" s="151"/>
      <c r="R905" s="264" t="str">
        <f>IF(SUM(D3_Mengen[[#This Row],[Stromkreis AC km (Stromkreis)]:[Konverter DC Anzahl]])&gt;0,"ja","nein")</f>
        <v>nein</v>
      </c>
      <c r="S905" s="296"/>
    </row>
    <row r="906" spans="1:19" ht="14.85" customHeight="1" x14ac:dyDescent="0.2">
      <c r="A906" s="263"/>
      <c r="B906" s="108"/>
      <c r="C906" s="108"/>
      <c r="D906" s="108"/>
      <c r="E906" s="108"/>
      <c r="F906"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6" s="151"/>
      <c r="H906" s="151"/>
      <c r="I906" s="151"/>
      <c r="J906" s="151"/>
      <c r="K906" s="151"/>
      <c r="L906" s="151"/>
      <c r="M906" s="151"/>
      <c r="N906" s="151"/>
      <c r="O906" s="151"/>
      <c r="P906" s="151"/>
      <c r="Q906" s="151"/>
      <c r="R906" s="264" t="str">
        <f>IF(SUM(D3_Mengen[[#This Row],[Stromkreis AC km (Stromkreis)]:[Konverter DC Anzahl]])&gt;0,"ja","nein")</f>
        <v>nein</v>
      </c>
      <c r="S906" s="296"/>
    </row>
    <row r="907" spans="1:19" ht="14.85" customHeight="1" x14ac:dyDescent="0.2">
      <c r="A907" s="263"/>
      <c r="B907" s="108"/>
      <c r="C907" s="108"/>
      <c r="D907" s="108"/>
      <c r="E907" s="108"/>
      <c r="F907"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7" s="151"/>
      <c r="H907" s="151"/>
      <c r="I907" s="151"/>
      <c r="J907" s="151"/>
      <c r="K907" s="151"/>
      <c r="L907" s="151"/>
      <c r="M907" s="151"/>
      <c r="N907" s="151"/>
      <c r="O907" s="151"/>
      <c r="P907" s="151"/>
      <c r="Q907" s="151"/>
      <c r="R907" s="264" t="str">
        <f>IF(SUM(D3_Mengen[[#This Row],[Stromkreis AC km (Stromkreis)]:[Konverter DC Anzahl]])&gt;0,"ja","nein")</f>
        <v>nein</v>
      </c>
      <c r="S907" s="296"/>
    </row>
    <row r="908" spans="1:19" ht="14.85" customHeight="1" x14ac:dyDescent="0.2">
      <c r="A908" s="263"/>
      <c r="B908" s="108"/>
      <c r="C908" s="108"/>
      <c r="D908" s="108"/>
      <c r="E908" s="108"/>
      <c r="F908"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8" s="151"/>
      <c r="H908" s="151"/>
      <c r="I908" s="151"/>
      <c r="J908" s="151"/>
      <c r="K908" s="151"/>
      <c r="L908" s="151"/>
      <c r="M908" s="151"/>
      <c r="N908" s="151"/>
      <c r="O908" s="151"/>
      <c r="P908" s="151"/>
      <c r="Q908" s="151"/>
      <c r="R908" s="264" t="str">
        <f>IF(SUM(D3_Mengen[[#This Row],[Stromkreis AC km (Stromkreis)]:[Konverter DC Anzahl]])&gt;0,"ja","nein")</f>
        <v>nein</v>
      </c>
      <c r="S908" s="296"/>
    </row>
    <row r="909" spans="1:19" ht="14.85" customHeight="1" x14ac:dyDescent="0.2">
      <c r="A909" s="263"/>
      <c r="B909" s="108"/>
      <c r="C909" s="108"/>
      <c r="D909" s="108"/>
      <c r="E909" s="108"/>
      <c r="F909"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09" s="151"/>
      <c r="H909" s="151"/>
      <c r="I909" s="151"/>
      <c r="J909" s="151"/>
      <c r="K909" s="151"/>
      <c r="L909" s="151"/>
      <c r="M909" s="151"/>
      <c r="N909" s="151"/>
      <c r="O909" s="151"/>
      <c r="P909" s="151"/>
      <c r="Q909" s="151"/>
      <c r="R909" s="264" t="str">
        <f>IF(SUM(D3_Mengen[[#This Row],[Stromkreis AC km (Stromkreis)]:[Konverter DC Anzahl]])&gt;0,"ja","nein")</f>
        <v>nein</v>
      </c>
      <c r="S909" s="296"/>
    </row>
    <row r="910" spans="1:19" ht="14.85" customHeight="1" x14ac:dyDescent="0.2">
      <c r="A910" s="263"/>
      <c r="B910" s="108"/>
      <c r="C910" s="108"/>
      <c r="D910" s="108"/>
      <c r="E910" s="108"/>
      <c r="F910"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10" s="151"/>
      <c r="H910" s="151"/>
      <c r="I910" s="151"/>
      <c r="J910" s="151"/>
      <c r="K910" s="151"/>
      <c r="L910" s="151"/>
      <c r="M910" s="151"/>
      <c r="N910" s="151"/>
      <c r="O910" s="151"/>
      <c r="P910" s="151"/>
      <c r="Q910" s="151"/>
      <c r="R910" s="264" t="str">
        <f>IF(SUM(D3_Mengen[[#This Row],[Stromkreis AC km (Stromkreis)]:[Konverter DC Anzahl]])&gt;0,"ja","nein")</f>
        <v>nein</v>
      </c>
      <c r="S910" s="296"/>
    </row>
    <row r="911" spans="1:19" ht="14.85" customHeight="1" x14ac:dyDescent="0.2">
      <c r="A911" s="263"/>
      <c r="B911" s="108"/>
      <c r="C911" s="108"/>
      <c r="D911" s="108"/>
      <c r="E911" s="108"/>
      <c r="F911"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11" s="151"/>
      <c r="H911" s="151"/>
      <c r="I911" s="151"/>
      <c r="J911" s="151"/>
      <c r="K911" s="151"/>
      <c r="L911" s="151"/>
      <c r="M911" s="151"/>
      <c r="N911" s="151"/>
      <c r="O911" s="151"/>
      <c r="P911" s="151"/>
      <c r="Q911" s="151"/>
      <c r="R911" s="264" t="str">
        <f>IF(SUM(D3_Mengen[[#This Row],[Stromkreis AC km (Stromkreis)]:[Konverter DC Anzahl]])&gt;0,"ja","nein")</f>
        <v>nein</v>
      </c>
      <c r="S911" s="296"/>
    </row>
    <row r="912" spans="1:19" ht="14.85" customHeight="1" x14ac:dyDescent="0.2">
      <c r="A912" s="263"/>
      <c r="B912" s="108"/>
      <c r="C912" s="108"/>
      <c r="D912" s="108"/>
      <c r="E912" s="108"/>
      <c r="F912"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12" s="151"/>
      <c r="H912" s="151"/>
      <c r="I912" s="151"/>
      <c r="J912" s="151"/>
      <c r="K912" s="151"/>
      <c r="L912" s="151"/>
      <c r="M912" s="151"/>
      <c r="N912" s="151"/>
      <c r="O912" s="151"/>
      <c r="P912" s="151"/>
      <c r="Q912" s="151"/>
      <c r="R912" s="264" t="str">
        <f>IF(SUM(D3_Mengen[[#This Row],[Stromkreis AC km (Stromkreis)]:[Konverter DC Anzahl]])&gt;0,"ja","nein")</f>
        <v>nein</v>
      </c>
      <c r="S912" s="296"/>
    </row>
    <row r="913" spans="1:19" ht="14.85" customHeight="1" x14ac:dyDescent="0.2">
      <c r="A913" s="263"/>
      <c r="B913" s="108"/>
      <c r="C913" s="108"/>
      <c r="D913" s="108"/>
      <c r="E913" s="108"/>
      <c r="F913" s="267">
        <f>IF(ISBLANK(D3_Mengen[[#This Row],[Maßnahmen-Nr.]]),
SUMIFS(D2_SAV_Netto[(Erwartete) historische AK/HK zum Stand 31.12. des Antragsjahres bereinigt um Investitionsmaß-nahmen],D2_SAV_Netto[Anschaffungsjahr],D3_Mengen[[#This Row],[Anschaffungs-
jahr]],D2_SAV_Netto[Projektart],D3_Mengen[[#This Row],[Projektart]],D2_SAV_Netto[Bezeichnung],D3_Mengen[[#This Row],[Bezeichnung]]),
SUMIFS(D2_SAV_Netto[(Erwartete) historische AK/HK zum Stand 31.12. des Antragsjahres bereinigt um Investitionsmaß-nahmen],D2_SAV_Netto[Anschaffungsjahr],D3_Mengen[[#This Row],[Anschaffungs-
jahr]],D2_SAV_Netto[Projektart],D3_Mengen[[#This Row],[Projektart]],D2_SAV_Netto[Bezeichnung],D3_Mengen[[#This Row],[Bezeichnung]],D2_SAV_Netto[NEP - Maßnahmennummer],D3_Mengen[[#This Row],[Maßnahmen-Nr.]]))</f>
        <v>0</v>
      </c>
      <c r="G913" s="151"/>
      <c r="H913" s="151"/>
      <c r="I913" s="151"/>
      <c r="J913" s="151"/>
      <c r="K913" s="151"/>
      <c r="L913" s="151"/>
      <c r="M913" s="151"/>
      <c r="N913" s="151"/>
      <c r="O913" s="151"/>
      <c r="P913" s="151"/>
      <c r="Q913" s="151"/>
      <c r="R913" s="264" t="str">
        <f>IF(SUM(D3_Mengen[[#This Row],[Stromkreis AC km (Stromkreis)]:[Konverter DC Anzahl]])&gt;0,"ja","nein")</f>
        <v>nein</v>
      </c>
      <c r="S913" s="296"/>
    </row>
  </sheetData>
  <mergeCells count="8">
    <mergeCell ref="C2:D2"/>
    <mergeCell ref="C5:D5"/>
    <mergeCell ref="N8:Q8"/>
    <mergeCell ref="G7:Q7"/>
    <mergeCell ref="A8:C8"/>
    <mergeCell ref="D8:E8"/>
    <mergeCell ref="G8:J8"/>
    <mergeCell ref="K8:M8"/>
  </mergeCells>
  <conditionalFormatting sqref="A10:A913">
    <cfRule type="cellIs" dxfId="15" priority="10" operator="equal">
      <formula>0</formula>
    </cfRule>
    <cfRule type="cellIs" dxfId="14" priority="11" operator="lessThan">
      <formula>2017</formula>
    </cfRule>
  </conditionalFormatting>
  <conditionalFormatting sqref="B10:B913">
    <cfRule type="cellIs" dxfId="13" priority="14" operator="equal">
      <formula>0</formula>
    </cfRule>
    <cfRule type="cellIs" dxfId="12" priority="15" operator="lessThan">
      <formula>2017</formula>
    </cfRule>
  </conditionalFormatting>
  <conditionalFormatting sqref="C10:E913">
    <cfRule type="cellIs" dxfId="11" priority="12" operator="equal">
      <formula>0</formula>
    </cfRule>
    <cfRule type="cellIs" dxfId="10" priority="13" operator="lessThan">
      <formula>2017</formula>
    </cfRule>
  </conditionalFormatting>
  <conditionalFormatting sqref="G2:G3">
    <cfRule type="cellIs" dxfId="9" priority="46" operator="equal">
      <formula>0</formula>
    </cfRule>
  </conditionalFormatting>
  <conditionalFormatting sqref="G10:J913 L10:Q913">
    <cfRule type="expression" dxfId="8" priority="16">
      <formula>$B10="Netzersatzinvestitionen und Sonstiges (IT, BuG, etc.)"</formula>
    </cfRule>
    <cfRule type="expression" dxfId="7" priority="18">
      <formula>$F10=0</formula>
    </cfRule>
  </conditionalFormatting>
  <conditionalFormatting sqref="K10:K913">
    <cfRule type="expression" dxfId="6" priority="1">
      <formula>$B10="Netzersatzinvestitionen und Sonstiges (IT, BuG, etc.)"</formula>
    </cfRule>
    <cfRule type="expression" dxfId="5" priority="3">
      <formula>$F10=0</formula>
    </cfRule>
  </conditionalFormatting>
  <dataValidations count="2">
    <dataValidation type="list" allowBlank="1" showInputMessage="1" showErrorMessage="1" sqref="B10:B913" xr:uid="{00000000-0002-0000-0600-000000000000}">
      <formula1>Projektart</formula1>
    </dataValidation>
    <dataValidation type="list" errorStyle="warning" allowBlank="1" sqref="A10:A913" xr:uid="{00000000-0002-0000-0600-000001000000}">
      <formula1>Zeitreihe_1</formula1>
    </dataValidation>
  </dataValidations>
  <pageMargins left="0.7" right="0.7" top="0.78740157499999996" bottom="0.78740157499999996" header="0.3" footer="0.3"/>
  <pageSetup paperSize="9" orientation="portrait" r:id="rId1"/>
  <customProperties>
    <customPr name="_pios_id" r:id="rId2"/>
    <customPr name="EpmWorksheetKeyString_GUID" r:id="rId3"/>
  </customProperties>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D3">
    <tabColor rgb="FFFFFF99"/>
    <pageSetUpPr fitToPage="1"/>
  </sheetPr>
  <dimension ref="A1:N55"/>
  <sheetViews>
    <sheetView showGridLines="0" showZeros="0" zoomScale="85" zoomScaleNormal="85" workbookViewId="0">
      <pane ySplit="4" topLeftCell="A5" activePane="bottomLeft" state="frozen"/>
      <selection activeCell="A4" sqref="A4"/>
      <selection pane="bottomLeft" activeCell="G5" sqref="G5"/>
    </sheetView>
  </sheetViews>
  <sheetFormatPr baseColWidth="10" defaultColWidth="11.28515625" defaultRowHeight="15" x14ac:dyDescent="0.25"/>
  <cols>
    <col min="1" max="1" width="9.5703125" customWidth="1"/>
    <col min="2" max="2" width="64.5703125" customWidth="1"/>
    <col min="3" max="3" width="15.5703125" style="4" customWidth="1"/>
    <col min="4" max="13" width="20.5703125" customWidth="1"/>
    <col min="14" max="14" width="47.28515625" customWidth="1"/>
  </cols>
  <sheetData>
    <row r="1" spans="1:14" ht="23.1" customHeight="1" x14ac:dyDescent="0.25">
      <c r="A1" s="112" t="s">
        <v>244</v>
      </c>
      <c r="C1"/>
      <c r="D1" s="91"/>
      <c r="E1" s="91"/>
    </row>
    <row r="2" spans="1:14" s="19" customFormat="1" ht="20.100000000000001" customHeight="1" x14ac:dyDescent="0.2">
      <c r="A2" s="117" t="str">
        <f>ROMAN(COLUMN())</f>
        <v>I</v>
      </c>
      <c r="B2" s="117" t="str">
        <f>ROMAN(COLUMN())</f>
        <v>II</v>
      </c>
      <c r="C2" s="117" t="str">
        <f t="shared" ref="C2:N2" si="0">ROMAN(COLUMN())</f>
        <v>III</v>
      </c>
      <c r="D2" s="190" t="str">
        <f t="shared" si="0"/>
        <v>IV</v>
      </c>
      <c r="E2" s="190"/>
      <c r="F2" s="117" t="str">
        <f t="shared" si="0"/>
        <v>VI</v>
      </c>
      <c r="G2" s="190"/>
      <c r="H2" s="190" t="str">
        <f t="shared" si="0"/>
        <v>VIII</v>
      </c>
      <c r="I2" s="117" t="str">
        <f t="shared" si="0"/>
        <v>IX</v>
      </c>
      <c r="J2" s="190" t="str">
        <f t="shared" si="0"/>
        <v>X</v>
      </c>
      <c r="K2" s="117" t="str">
        <f t="shared" si="0"/>
        <v>XI</v>
      </c>
      <c r="L2" s="190" t="str">
        <f t="shared" si="0"/>
        <v>XII</v>
      </c>
      <c r="M2" s="117" t="str">
        <f t="shared" si="0"/>
        <v>XIII</v>
      </c>
      <c r="N2" s="190" t="str">
        <f t="shared" si="0"/>
        <v>XIV</v>
      </c>
    </row>
    <row r="3" spans="1:14" s="19" customFormat="1" ht="20.100000000000001" customHeight="1" x14ac:dyDescent="0.2">
      <c r="A3" s="191"/>
      <c r="B3" s="191" t="s">
        <v>70</v>
      </c>
      <c r="C3" s="192"/>
      <c r="D3" s="191" t="s">
        <v>116</v>
      </c>
      <c r="E3" s="192"/>
      <c r="F3" s="192"/>
      <c r="G3" s="192"/>
      <c r="H3" s="192"/>
      <c r="I3" s="192"/>
      <c r="J3" s="192"/>
      <c r="K3" s="192"/>
      <c r="L3" s="192"/>
      <c r="M3" s="192"/>
      <c r="N3" s="193"/>
    </row>
    <row r="4" spans="1:14" s="19" customFormat="1" ht="85.35" customHeight="1" x14ac:dyDescent="0.2">
      <c r="A4" s="92" t="s">
        <v>54</v>
      </c>
      <c r="B4" s="194" t="s">
        <v>117</v>
      </c>
      <c r="C4" s="93" t="s">
        <v>76</v>
      </c>
      <c r="D4" s="93" t="s">
        <v>255</v>
      </c>
      <c r="E4" s="93" t="s">
        <v>314</v>
      </c>
      <c r="F4" s="93" t="s">
        <v>77</v>
      </c>
      <c r="G4" s="93" t="s">
        <v>315</v>
      </c>
      <c r="H4" s="93" t="s">
        <v>113</v>
      </c>
      <c r="I4" s="93" t="s">
        <v>78</v>
      </c>
      <c r="J4" s="93" t="s">
        <v>119</v>
      </c>
      <c r="K4" s="93" t="s">
        <v>120</v>
      </c>
      <c r="L4" s="93" t="s">
        <v>91</v>
      </c>
      <c r="M4" s="195" t="s">
        <v>121</v>
      </c>
      <c r="N4" s="93" t="s">
        <v>108</v>
      </c>
    </row>
    <row r="5" spans="1:14" x14ac:dyDescent="0.25">
      <c r="A5" s="141"/>
      <c r="B5" s="96"/>
      <c r="C5" s="142"/>
      <c r="D5" s="98"/>
      <c r="E5" s="98"/>
      <c r="F5" s="98"/>
      <c r="G5" s="98"/>
      <c r="H5" s="98"/>
      <c r="I5" s="99"/>
      <c r="J5" s="98"/>
      <c r="K5" s="98"/>
      <c r="L5" s="98"/>
      <c r="M5" s="98"/>
      <c r="N5" s="98"/>
    </row>
    <row r="6" spans="1:14" x14ac:dyDescent="0.25">
      <c r="A6" s="141"/>
      <c r="B6" s="96"/>
      <c r="C6" s="142"/>
      <c r="D6" s="98"/>
      <c r="E6" s="98"/>
      <c r="F6" s="98"/>
      <c r="G6" s="98"/>
      <c r="H6" s="98"/>
      <c r="I6" s="99"/>
      <c r="J6" s="98"/>
      <c r="K6" s="98"/>
      <c r="L6" s="98"/>
      <c r="M6" s="98"/>
      <c r="N6" s="98"/>
    </row>
    <row r="7" spans="1:14" x14ac:dyDescent="0.25">
      <c r="A7" s="141"/>
      <c r="B7" s="96"/>
      <c r="C7" s="142"/>
      <c r="D7" s="98"/>
      <c r="E7" s="98"/>
      <c r="F7" s="98"/>
      <c r="G7" s="98"/>
      <c r="H7" s="98"/>
      <c r="I7" s="99"/>
      <c r="J7" s="98"/>
      <c r="K7" s="98"/>
      <c r="L7" s="98"/>
      <c r="M7" s="98"/>
      <c r="N7" s="98"/>
    </row>
    <row r="8" spans="1:14" x14ac:dyDescent="0.25">
      <c r="A8" s="141"/>
      <c r="B8" s="96"/>
      <c r="C8" s="142"/>
      <c r="D8" s="98"/>
      <c r="E8" s="98"/>
      <c r="F8" s="98"/>
      <c r="G8" s="98"/>
      <c r="H8" s="98"/>
      <c r="I8" s="99"/>
      <c r="J8" s="98"/>
      <c r="K8" s="98"/>
      <c r="L8" s="98"/>
      <c r="M8" s="98"/>
      <c r="N8" s="98"/>
    </row>
    <row r="9" spans="1:14" x14ac:dyDescent="0.25">
      <c r="A9" s="141"/>
      <c r="B9" s="96"/>
      <c r="C9" s="142"/>
      <c r="D9" s="98"/>
      <c r="E9" s="98"/>
      <c r="F9" s="98"/>
      <c r="G9" s="98"/>
      <c r="H9" s="98"/>
      <c r="I9" s="99"/>
      <c r="J9" s="98"/>
      <c r="K9" s="98"/>
      <c r="L9" s="98"/>
      <c r="M9" s="98"/>
      <c r="N9" s="98"/>
    </row>
    <row r="10" spans="1:14" x14ac:dyDescent="0.25">
      <c r="A10" s="141"/>
      <c r="B10" s="96"/>
      <c r="C10" s="142"/>
      <c r="D10" s="98"/>
      <c r="E10" s="98"/>
      <c r="F10" s="98"/>
      <c r="G10" s="98"/>
      <c r="H10" s="98"/>
      <c r="I10" s="99"/>
      <c r="J10" s="98"/>
      <c r="K10" s="98"/>
      <c r="L10" s="98"/>
      <c r="M10" s="98"/>
      <c r="N10" s="98"/>
    </row>
    <row r="11" spans="1:14" x14ac:dyDescent="0.25">
      <c r="A11" s="141"/>
      <c r="B11" s="96"/>
      <c r="C11" s="142"/>
      <c r="D11" s="98"/>
      <c r="E11" s="98"/>
      <c r="F11" s="98"/>
      <c r="G11" s="98"/>
      <c r="H11" s="98"/>
      <c r="I11" s="99"/>
      <c r="J11" s="98"/>
      <c r="K11" s="98"/>
      <c r="L11" s="98"/>
      <c r="M11" s="98"/>
      <c r="N11" s="98"/>
    </row>
    <row r="12" spans="1:14" x14ac:dyDescent="0.25">
      <c r="A12" s="141"/>
      <c r="B12" s="96"/>
      <c r="C12" s="142"/>
      <c r="D12" s="98"/>
      <c r="E12" s="98"/>
      <c r="F12" s="98"/>
      <c r="G12" s="98"/>
      <c r="H12" s="98"/>
      <c r="I12" s="99"/>
      <c r="J12" s="98"/>
      <c r="K12" s="98"/>
      <c r="L12" s="98"/>
      <c r="M12" s="98"/>
      <c r="N12" s="98"/>
    </row>
    <row r="13" spans="1:14" x14ac:dyDescent="0.25">
      <c r="A13" s="141"/>
      <c r="B13" s="96"/>
      <c r="C13" s="142"/>
      <c r="D13" s="98"/>
      <c r="E13" s="98"/>
      <c r="F13" s="98"/>
      <c r="G13" s="98"/>
      <c r="H13" s="98"/>
      <c r="I13" s="99"/>
      <c r="J13" s="98"/>
      <c r="K13" s="98"/>
      <c r="L13" s="98"/>
      <c r="M13" s="98"/>
      <c r="N13" s="98"/>
    </row>
    <row r="14" spans="1:14" x14ac:dyDescent="0.25">
      <c r="A14" s="141"/>
      <c r="B14" s="96"/>
      <c r="C14" s="142"/>
      <c r="D14" s="98"/>
      <c r="E14" s="98"/>
      <c r="F14" s="98"/>
      <c r="G14" s="98"/>
      <c r="H14" s="98"/>
      <c r="I14" s="99"/>
      <c r="J14" s="98"/>
      <c r="K14" s="98"/>
      <c r="L14" s="98"/>
      <c r="M14" s="143"/>
      <c r="N14" s="98"/>
    </row>
    <row r="15" spans="1:14" x14ac:dyDescent="0.25">
      <c r="A15" s="141"/>
      <c r="B15" s="96"/>
      <c r="C15" s="142"/>
      <c r="D15" s="98"/>
      <c r="E15" s="98"/>
      <c r="F15" s="98"/>
      <c r="G15" s="98"/>
      <c r="H15" s="98"/>
      <c r="I15" s="99"/>
      <c r="J15" s="98"/>
      <c r="K15" s="98"/>
      <c r="L15" s="98"/>
      <c r="M15" s="143"/>
      <c r="N15" s="98"/>
    </row>
    <row r="16" spans="1:14" x14ac:dyDescent="0.25">
      <c r="A16" s="141"/>
      <c r="B16" s="96"/>
      <c r="C16" s="142"/>
      <c r="D16" s="98"/>
      <c r="E16" s="98"/>
      <c r="F16" s="98"/>
      <c r="G16" s="98"/>
      <c r="H16" s="98"/>
      <c r="I16" s="99"/>
      <c r="J16" s="98"/>
      <c r="K16" s="98"/>
      <c r="L16" s="98"/>
      <c r="M16" s="143"/>
      <c r="N16" s="98"/>
    </row>
    <row r="17" spans="1:14" x14ac:dyDescent="0.25">
      <c r="A17" s="141"/>
      <c r="B17" s="96"/>
      <c r="C17" s="142"/>
      <c r="D17" s="98"/>
      <c r="E17" s="98"/>
      <c r="F17" s="98"/>
      <c r="G17" s="98"/>
      <c r="H17" s="98"/>
      <c r="I17" s="99">
        <f t="shared" ref="I17:I54" si="1">SUM(D17,F17)-H17</f>
        <v>0</v>
      </c>
      <c r="J17" s="98"/>
      <c r="K17" s="98"/>
      <c r="L17" s="98"/>
      <c r="M17" s="143"/>
      <c r="N17" s="98"/>
    </row>
    <row r="18" spans="1:14" x14ac:dyDescent="0.25">
      <c r="A18" s="141"/>
      <c r="B18" s="96"/>
      <c r="C18" s="142"/>
      <c r="D18" s="98"/>
      <c r="E18" s="98"/>
      <c r="F18" s="98"/>
      <c r="G18" s="98"/>
      <c r="H18" s="98"/>
      <c r="I18" s="99">
        <f t="shared" si="1"/>
        <v>0</v>
      </c>
      <c r="J18" s="98"/>
      <c r="K18" s="98"/>
      <c r="L18" s="98"/>
      <c r="M18" s="143"/>
      <c r="N18" s="98"/>
    </row>
    <row r="19" spans="1:14" x14ac:dyDescent="0.25">
      <c r="A19" s="141"/>
      <c r="B19" s="96"/>
      <c r="C19" s="142"/>
      <c r="D19" s="98"/>
      <c r="E19" s="98"/>
      <c r="F19" s="98"/>
      <c r="G19" s="98"/>
      <c r="H19" s="98"/>
      <c r="I19" s="99">
        <f t="shared" si="1"/>
        <v>0</v>
      </c>
      <c r="J19" s="98"/>
      <c r="K19" s="98"/>
      <c r="L19" s="98"/>
      <c r="M19" s="143"/>
      <c r="N19" s="98"/>
    </row>
    <row r="20" spans="1:14" x14ac:dyDescent="0.25">
      <c r="A20" s="141"/>
      <c r="B20" s="96"/>
      <c r="C20" s="142"/>
      <c r="D20" s="98"/>
      <c r="E20" s="98"/>
      <c r="F20" s="98"/>
      <c r="G20" s="98"/>
      <c r="H20" s="98"/>
      <c r="I20" s="99">
        <f t="shared" si="1"/>
        <v>0</v>
      </c>
      <c r="J20" s="98"/>
      <c r="K20" s="98"/>
      <c r="L20" s="98"/>
      <c r="M20" s="143"/>
      <c r="N20" s="98"/>
    </row>
    <row r="21" spans="1:14" x14ac:dyDescent="0.25">
      <c r="A21" s="141"/>
      <c r="B21" s="96"/>
      <c r="C21" s="142"/>
      <c r="D21" s="98"/>
      <c r="E21" s="98"/>
      <c r="F21" s="98"/>
      <c r="G21" s="98"/>
      <c r="H21" s="98"/>
      <c r="I21" s="99">
        <f t="shared" si="1"/>
        <v>0</v>
      </c>
      <c r="J21" s="98"/>
      <c r="K21" s="98"/>
      <c r="L21" s="98"/>
      <c r="M21" s="143"/>
      <c r="N21" s="98"/>
    </row>
    <row r="22" spans="1:14" x14ac:dyDescent="0.25">
      <c r="A22" s="141"/>
      <c r="B22" s="96"/>
      <c r="C22" s="142"/>
      <c r="D22" s="98"/>
      <c r="E22" s="98"/>
      <c r="F22" s="98"/>
      <c r="G22" s="98"/>
      <c r="H22" s="98"/>
      <c r="I22" s="99">
        <f t="shared" si="1"/>
        <v>0</v>
      </c>
      <c r="J22" s="98"/>
      <c r="K22" s="98"/>
      <c r="L22" s="98"/>
      <c r="M22" s="143"/>
      <c r="N22" s="98"/>
    </row>
    <row r="23" spans="1:14" x14ac:dyDescent="0.25">
      <c r="A23" s="141"/>
      <c r="B23" s="96"/>
      <c r="C23" s="142"/>
      <c r="D23" s="98"/>
      <c r="E23" s="98"/>
      <c r="F23" s="98"/>
      <c r="G23" s="98"/>
      <c r="H23" s="98"/>
      <c r="I23" s="99">
        <f t="shared" si="1"/>
        <v>0</v>
      </c>
      <c r="J23" s="98"/>
      <c r="K23" s="98"/>
      <c r="L23" s="98"/>
      <c r="M23" s="143"/>
      <c r="N23" s="98"/>
    </row>
    <row r="24" spans="1:14" x14ac:dyDescent="0.25">
      <c r="A24" s="141"/>
      <c r="B24" s="96"/>
      <c r="C24" s="142"/>
      <c r="D24" s="98"/>
      <c r="E24" s="98"/>
      <c r="F24" s="98"/>
      <c r="G24" s="98"/>
      <c r="H24" s="98"/>
      <c r="I24" s="99">
        <f t="shared" si="1"/>
        <v>0</v>
      </c>
      <c r="J24" s="98"/>
      <c r="K24" s="98"/>
      <c r="L24" s="98"/>
      <c r="M24" s="143"/>
      <c r="N24" s="98"/>
    </row>
    <row r="25" spans="1:14" x14ac:dyDescent="0.25">
      <c r="A25" s="141"/>
      <c r="B25" s="96"/>
      <c r="C25" s="142"/>
      <c r="D25" s="98"/>
      <c r="E25" s="98"/>
      <c r="F25" s="98"/>
      <c r="G25" s="98"/>
      <c r="H25" s="98"/>
      <c r="I25" s="99">
        <f t="shared" si="1"/>
        <v>0</v>
      </c>
      <c r="J25" s="98"/>
      <c r="K25" s="98"/>
      <c r="L25" s="98"/>
      <c r="M25" s="143"/>
      <c r="N25" s="98"/>
    </row>
    <row r="26" spans="1:14" x14ac:dyDescent="0.25">
      <c r="A26" s="141"/>
      <c r="B26" s="96"/>
      <c r="C26" s="142"/>
      <c r="D26" s="98"/>
      <c r="E26" s="98"/>
      <c r="F26" s="98"/>
      <c r="G26" s="98"/>
      <c r="H26" s="98"/>
      <c r="I26" s="99">
        <f t="shared" si="1"/>
        <v>0</v>
      </c>
      <c r="J26" s="98"/>
      <c r="K26" s="98"/>
      <c r="L26" s="98"/>
      <c r="M26" s="143"/>
      <c r="N26" s="98"/>
    </row>
    <row r="27" spans="1:14" x14ac:dyDescent="0.25">
      <c r="A27" s="141"/>
      <c r="B27" s="96"/>
      <c r="C27" s="142"/>
      <c r="D27" s="98"/>
      <c r="E27" s="98"/>
      <c r="F27" s="98"/>
      <c r="G27" s="98"/>
      <c r="H27" s="98"/>
      <c r="I27" s="99">
        <f t="shared" si="1"/>
        <v>0</v>
      </c>
      <c r="J27" s="98"/>
      <c r="K27" s="98"/>
      <c r="L27" s="98"/>
      <c r="M27" s="143"/>
      <c r="N27" s="98"/>
    </row>
    <row r="28" spans="1:14" x14ac:dyDescent="0.25">
      <c r="A28" s="141"/>
      <c r="B28" s="96"/>
      <c r="C28" s="142"/>
      <c r="D28" s="98"/>
      <c r="E28" s="98"/>
      <c r="F28" s="98"/>
      <c r="G28" s="98"/>
      <c r="H28" s="98"/>
      <c r="I28" s="99">
        <f t="shared" si="1"/>
        <v>0</v>
      </c>
      <c r="J28" s="98"/>
      <c r="K28" s="98"/>
      <c r="L28" s="98"/>
      <c r="M28" s="143"/>
      <c r="N28" s="98"/>
    </row>
    <row r="29" spans="1:14" x14ac:dyDescent="0.25">
      <c r="A29" s="141"/>
      <c r="B29" s="96"/>
      <c r="C29" s="142"/>
      <c r="D29" s="98"/>
      <c r="E29" s="98"/>
      <c r="F29" s="98"/>
      <c r="G29" s="98"/>
      <c r="H29" s="98"/>
      <c r="I29" s="99">
        <f t="shared" si="1"/>
        <v>0</v>
      </c>
      <c r="J29" s="98"/>
      <c r="K29" s="98"/>
      <c r="L29" s="98"/>
      <c r="M29" s="143"/>
      <c r="N29" s="98"/>
    </row>
    <row r="30" spans="1:14" x14ac:dyDescent="0.25">
      <c r="A30" s="141"/>
      <c r="B30" s="96"/>
      <c r="C30" s="142"/>
      <c r="D30" s="98"/>
      <c r="E30" s="98"/>
      <c r="F30" s="98"/>
      <c r="G30" s="98"/>
      <c r="H30" s="98"/>
      <c r="I30" s="99">
        <f t="shared" si="1"/>
        <v>0</v>
      </c>
      <c r="J30" s="98"/>
      <c r="K30" s="98"/>
      <c r="L30" s="98"/>
      <c r="M30" s="143"/>
      <c r="N30" s="98"/>
    </row>
    <row r="31" spans="1:14" x14ac:dyDescent="0.25">
      <c r="A31" s="141"/>
      <c r="B31" s="96"/>
      <c r="C31" s="142"/>
      <c r="D31" s="98"/>
      <c r="E31" s="98"/>
      <c r="F31" s="98"/>
      <c r="G31" s="98"/>
      <c r="H31" s="98"/>
      <c r="I31" s="99">
        <f t="shared" si="1"/>
        <v>0</v>
      </c>
      <c r="J31" s="98"/>
      <c r="K31" s="98"/>
      <c r="L31" s="98"/>
      <c r="M31" s="143"/>
      <c r="N31" s="98"/>
    </row>
    <row r="32" spans="1:14" x14ac:dyDescent="0.25">
      <c r="A32" s="141"/>
      <c r="B32" s="96"/>
      <c r="C32" s="142"/>
      <c r="D32" s="98"/>
      <c r="E32" s="98"/>
      <c r="F32" s="98"/>
      <c r="G32" s="98"/>
      <c r="H32" s="98"/>
      <c r="I32" s="99">
        <f t="shared" si="1"/>
        <v>0</v>
      </c>
      <c r="J32" s="98"/>
      <c r="K32" s="98"/>
      <c r="L32" s="98"/>
      <c r="M32" s="143"/>
      <c r="N32" s="98"/>
    </row>
    <row r="33" spans="1:14" x14ac:dyDescent="0.25">
      <c r="A33" s="141"/>
      <c r="B33" s="96"/>
      <c r="C33" s="142"/>
      <c r="D33" s="98"/>
      <c r="E33" s="98"/>
      <c r="F33" s="98"/>
      <c r="G33" s="98"/>
      <c r="H33" s="98"/>
      <c r="I33" s="99">
        <f t="shared" si="1"/>
        <v>0</v>
      </c>
      <c r="J33" s="98"/>
      <c r="K33" s="98"/>
      <c r="L33" s="98"/>
      <c r="M33" s="143"/>
      <c r="N33" s="98"/>
    </row>
    <row r="34" spans="1:14" x14ac:dyDescent="0.25">
      <c r="A34" s="141"/>
      <c r="B34" s="96"/>
      <c r="C34" s="142"/>
      <c r="D34" s="98"/>
      <c r="E34" s="98"/>
      <c r="F34" s="98"/>
      <c r="G34" s="98"/>
      <c r="H34" s="98"/>
      <c r="I34" s="99">
        <f t="shared" si="1"/>
        <v>0</v>
      </c>
      <c r="J34" s="98"/>
      <c r="K34" s="98"/>
      <c r="L34" s="98"/>
      <c r="M34" s="143"/>
      <c r="N34" s="98"/>
    </row>
    <row r="35" spans="1:14" x14ac:dyDescent="0.25">
      <c r="A35" s="141"/>
      <c r="B35" s="96"/>
      <c r="C35" s="142"/>
      <c r="D35" s="98"/>
      <c r="E35" s="98"/>
      <c r="F35" s="98"/>
      <c r="G35" s="98"/>
      <c r="H35" s="98"/>
      <c r="I35" s="99">
        <f t="shared" si="1"/>
        <v>0</v>
      </c>
      <c r="J35" s="98"/>
      <c r="K35" s="98"/>
      <c r="L35" s="98"/>
      <c r="M35" s="143"/>
      <c r="N35" s="98"/>
    </row>
    <row r="36" spans="1:14" x14ac:dyDescent="0.25">
      <c r="A36" s="141"/>
      <c r="B36" s="96"/>
      <c r="C36" s="142"/>
      <c r="D36" s="98"/>
      <c r="E36" s="98"/>
      <c r="F36" s="98"/>
      <c r="G36" s="98"/>
      <c r="H36" s="98"/>
      <c r="I36" s="99">
        <f t="shared" si="1"/>
        <v>0</v>
      </c>
      <c r="J36" s="98"/>
      <c r="K36" s="98"/>
      <c r="L36" s="98"/>
      <c r="M36" s="143"/>
      <c r="N36" s="98"/>
    </row>
    <row r="37" spans="1:14" x14ac:dyDescent="0.25">
      <c r="A37" s="141"/>
      <c r="B37" s="96"/>
      <c r="C37" s="142"/>
      <c r="D37" s="98"/>
      <c r="E37" s="98"/>
      <c r="F37" s="98"/>
      <c r="G37" s="98"/>
      <c r="H37" s="98"/>
      <c r="I37" s="99">
        <f t="shared" si="1"/>
        <v>0</v>
      </c>
      <c r="J37" s="98"/>
      <c r="K37" s="98"/>
      <c r="L37" s="98"/>
      <c r="M37" s="143"/>
      <c r="N37" s="98"/>
    </row>
    <row r="38" spans="1:14" x14ac:dyDescent="0.25">
      <c r="A38" s="141"/>
      <c r="B38" s="96"/>
      <c r="C38" s="142"/>
      <c r="D38" s="98"/>
      <c r="E38" s="98"/>
      <c r="F38" s="98"/>
      <c r="G38" s="98"/>
      <c r="H38" s="98"/>
      <c r="I38" s="99">
        <f t="shared" si="1"/>
        <v>0</v>
      </c>
      <c r="J38" s="98"/>
      <c r="K38" s="98"/>
      <c r="L38" s="98"/>
      <c r="M38" s="143"/>
      <c r="N38" s="98"/>
    </row>
    <row r="39" spans="1:14" x14ac:dyDescent="0.25">
      <c r="A39" s="141"/>
      <c r="B39" s="96"/>
      <c r="C39" s="142"/>
      <c r="D39" s="98"/>
      <c r="E39" s="98"/>
      <c r="F39" s="98"/>
      <c r="G39" s="98"/>
      <c r="H39" s="98"/>
      <c r="I39" s="99">
        <f t="shared" si="1"/>
        <v>0</v>
      </c>
      <c r="J39" s="98"/>
      <c r="K39" s="98"/>
      <c r="L39" s="98"/>
      <c r="M39" s="143"/>
      <c r="N39" s="98"/>
    </row>
    <row r="40" spans="1:14" x14ac:dyDescent="0.25">
      <c r="A40" s="141"/>
      <c r="B40" s="96"/>
      <c r="C40" s="142"/>
      <c r="D40" s="98"/>
      <c r="E40" s="98"/>
      <c r="F40" s="98"/>
      <c r="G40" s="98"/>
      <c r="H40" s="98"/>
      <c r="I40" s="99">
        <f t="shared" si="1"/>
        <v>0</v>
      </c>
      <c r="J40" s="98"/>
      <c r="K40" s="98"/>
      <c r="L40" s="98"/>
      <c r="M40" s="143"/>
      <c r="N40" s="98"/>
    </row>
    <row r="41" spans="1:14" x14ac:dyDescent="0.25">
      <c r="A41" s="141"/>
      <c r="B41" s="96"/>
      <c r="C41" s="142"/>
      <c r="D41" s="98"/>
      <c r="E41" s="98"/>
      <c r="F41" s="98"/>
      <c r="G41" s="98"/>
      <c r="H41" s="98"/>
      <c r="I41" s="99">
        <f t="shared" si="1"/>
        <v>0</v>
      </c>
      <c r="J41" s="98"/>
      <c r="K41" s="98"/>
      <c r="L41" s="98"/>
      <c r="M41" s="143"/>
      <c r="N41" s="98"/>
    </row>
    <row r="42" spans="1:14" x14ac:dyDescent="0.25">
      <c r="A42" s="141"/>
      <c r="B42" s="96"/>
      <c r="C42" s="142"/>
      <c r="D42" s="98"/>
      <c r="E42" s="98"/>
      <c r="F42" s="98"/>
      <c r="G42" s="98"/>
      <c r="H42" s="98"/>
      <c r="I42" s="99">
        <f t="shared" si="1"/>
        <v>0</v>
      </c>
      <c r="J42" s="98"/>
      <c r="K42" s="98"/>
      <c r="L42" s="98"/>
      <c r="M42" s="143"/>
      <c r="N42" s="98"/>
    </row>
    <row r="43" spans="1:14" x14ac:dyDescent="0.25">
      <c r="A43" s="141"/>
      <c r="B43" s="96"/>
      <c r="C43" s="142"/>
      <c r="D43" s="98"/>
      <c r="E43" s="98"/>
      <c r="F43" s="98"/>
      <c r="G43" s="98"/>
      <c r="H43" s="98"/>
      <c r="I43" s="99">
        <f t="shared" si="1"/>
        <v>0</v>
      </c>
      <c r="J43" s="98"/>
      <c r="K43" s="98"/>
      <c r="L43" s="98"/>
      <c r="M43" s="143"/>
      <c r="N43" s="98"/>
    </row>
    <row r="44" spans="1:14" x14ac:dyDescent="0.25">
      <c r="A44" s="141"/>
      <c r="B44" s="96"/>
      <c r="C44" s="142"/>
      <c r="D44" s="98"/>
      <c r="E44" s="98"/>
      <c r="F44" s="98"/>
      <c r="G44" s="98"/>
      <c r="H44" s="98"/>
      <c r="I44" s="99">
        <f t="shared" si="1"/>
        <v>0</v>
      </c>
      <c r="J44" s="98"/>
      <c r="K44" s="98"/>
      <c r="L44" s="98"/>
      <c r="M44" s="143"/>
      <c r="N44" s="98"/>
    </row>
    <row r="45" spans="1:14" x14ac:dyDescent="0.25">
      <c r="A45" s="141"/>
      <c r="B45" s="96"/>
      <c r="C45" s="142"/>
      <c r="D45" s="98"/>
      <c r="E45" s="98"/>
      <c r="F45" s="98"/>
      <c r="G45" s="98"/>
      <c r="H45" s="98"/>
      <c r="I45" s="99">
        <f t="shared" si="1"/>
        <v>0</v>
      </c>
      <c r="J45" s="98"/>
      <c r="K45" s="98"/>
      <c r="L45" s="98"/>
      <c r="M45" s="143"/>
      <c r="N45" s="98"/>
    </row>
    <row r="46" spans="1:14" x14ac:dyDescent="0.25">
      <c r="A46" s="141"/>
      <c r="B46" s="96"/>
      <c r="C46" s="142"/>
      <c r="D46" s="98"/>
      <c r="E46" s="98"/>
      <c r="F46" s="98"/>
      <c r="G46" s="98"/>
      <c r="H46" s="98"/>
      <c r="I46" s="99">
        <f t="shared" si="1"/>
        <v>0</v>
      </c>
      <c r="J46" s="98"/>
      <c r="K46" s="98"/>
      <c r="L46" s="98"/>
      <c r="M46" s="143"/>
      <c r="N46" s="98"/>
    </row>
    <row r="47" spans="1:14" x14ac:dyDescent="0.25">
      <c r="A47" s="141"/>
      <c r="B47" s="96"/>
      <c r="C47" s="142"/>
      <c r="D47" s="98"/>
      <c r="E47" s="98"/>
      <c r="F47" s="98"/>
      <c r="G47" s="98"/>
      <c r="H47" s="98"/>
      <c r="I47" s="99">
        <f t="shared" si="1"/>
        <v>0</v>
      </c>
      <c r="J47" s="98"/>
      <c r="K47" s="98"/>
      <c r="L47" s="98"/>
      <c r="M47" s="143"/>
      <c r="N47" s="98"/>
    </row>
    <row r="48" spans="1:14" x14ac:dyDescent="0.25">
      <c r="A48" s="141"/>
      <c r="B48" s="96"/>
      <c r="C48" s="142"/>
      <c r="D48" s="98"/>
      <c r="E48" s="98"/>
      <c r="F48" s="98"/>
      <c r="G48" s="98"/>
      <c r="H48" s="98"/>
      <c r="I48" s="99">
        <f t="shared" si="1"/>
        <v>0</v>
      </c>
      <c r="J48" s="98"/>
      <c r="K48" s="98"/>
      <c r="L48" s="98"/>
      <c r="M48" s="143"/>
      <c r="N48" s="98"/>
    </row>
    <row r="49" spans="1:14" x14ac:dyDescent="0.25">
      <c r="A49" s="141"/>
      <c r="B49" s="96"/>
      <c r="C49" s="142"/>
      <c r="D49" s="98"/>
      <c r="E49" s="98"/>
      <c r="F49" s="98"/>
      <c r="G49" s="98"/>
      <c r="H49" s="98"/>
      <c r="I49" s="99">
        <f t="shared" si="1"/>
        <v>0</v>
      </c>
      <c r="J49" s="98"/>
      <c r="K49" s="98"/>
      <c r="L49" s="98"/>
      <c r="M49" s="143"/>
      <c r="N49" s="98"/>
    </row>
    <row r="50" spans="1:14" x14ac:dyDescent="0.25">
      <c r="A50" s="141"/>
      <c r="B50" s="96"/>
      <c r="C50" s="142"/>
      <c r="D50" s="98"/>
      <c r="E50" s="98"/>
      <c r="F50" s="98"/>
      <c r="G50" s="98"/>
      <c r="H50" s="98"/>
      <c r="I50" s="99">
        <f t="shared" si="1"/>
        <v>0</v>
      </c>
      <c r="J50" s="98"/>
      <c r="K50" s="98"/>
      <c r="L50" s="98"/>
      <c r="M50" s="143"/>
      <c r="N50" s="98"/>
    </row>
    <row r="51" spans="1:14" x14ac:dyDescent="0.25">
      <c r="A51" s="141"/>
      <c r="B51" s="96"/>
      <c r="C51" s="142"/>
      <c r="D51" s="98"/>
      <c r="E51" s="98"/>
      <c r="F51" s="98"/>
      <c r="G51" s="98"/>
      <c r="H51" s="98"/>
      <c r="I51" s="99">
        <f>SUM(D51,F51)-H51</f>
        <v>0</v>
      </c>
      <c r="J51" s="98"/>
      <c r="K51" s="98"/>
      <c r="L51" s="98"/>
      <c r="M51" s="143"/>
      <c r="N51" s="103"/>
    </row>
    <row r="52" spans="1:14" x14ac:dyDescent="0.25">
      <c r="A52" s="141"/>
      <c r="B52" s="96"/>
      <c r="C52" s="142"/>
      <c r="D52" s="98"/>
      <c r="E52" s="98"/>
      <c r="F52" s="98"/>
      <c r="G52" s="98"/>
      <c r="H52" s="98"/>
      <c r="I52" s="99">
        <f>SUM(D52,F52)-H52</f>
        <v>0</v>
      </c>
      <c r="J52" s="98"/>
      <c r="K52" s="98"/>
      <c r="L52" s="98"/>
      <c r="M52" s="143"/>
      <c r="N52" s="103"/>
    </row>
    <row r="53" spans="1:14" x14ac:dyDescent="0.25">
      <c r="A53" s="141"/>
      <c r="B53" s="96"/>
      <c r="C53" s="142"/>
      <c r="D53" s="98"/>
      <c r="E53" s="98"/>
      <c r="F53" s="98"/>
      <c r="G53" s="98"/>
      <c r="H53" s="98"/>
      <c r="I53" s="99">
        <f>SUM(D53,F53)-H53</f>
        <v>0</v>
      </c>
      <c r="J53" s="98"/>
      <c r="K53" s="98"/>
      <c r="L53" s="98"/>
      <c r="M53" s="143"/>
      <c r="N53" s="103"/>
    </row>
    <row r="54" spans="1:14" x14ac:dyDescent="0.25">
      <c r="A54" s="141"/>
      <c r="B54" s="96"/>
      <c r="C54" s="142"/>
      <c r="D54" s="98"/>
      <c r="E54" s="98"/>
      <c r="F54" s="98"/>
      <c r="G54" s="98"/>
      <c r="H54" s="98"/>
      <c r="I54" s="99">
        <f t="shared" si="1"/>
        <v>0</v>
      </c>
      <c r="J54" s="98"/>
      <c r="K54" s="98"/>
      <c r="L54" s="98"/>
      <c r="M54" s="143"/>
      <c r="N54" s="103"/>
    </row>
    <row r="55" spans="1:14" ht="15.75" thickBot="1" x14ac:dyDescent="0.3">
      <c r="A55" s="33" t="s">
        <v>103</v>
      </c>
      <c r="B55" s="34"/>
      <c r="C55" s="35"/>
      <c r="D55" s="34"/>
      <c r="E55" s="34"/>
      <c r="F55" s="34"/>
      <c r="G55" s="34"/>
      <c r="H55" s="34"/>
      <c r="I55" s="34"/>
      <c r="J55" s="34"/>
      <c r="K55" s="34"/>
      <c r="L55" s="34"/>
      <c r="M55" s="34"/>
      <c r="N55" s="34"/>
    </row>
  </sheetData>
  <sheetProtection formatCells="0" formatColumns="0" formatRows="0" insertRows="0" insertHyperlinks="0"/>
  <conditionalFormatting sqref="C5:C54">
    <cfRule type="cellIs" dxfId="4" priority="15" operator="equal">
      <formula>0</formula>
    </cfRule>
  </conditionalFormatting>
  <conditionalFormatting sqref="K5:K8 M5:M8 D5:J54">
    <cfRule type="expression" dxfId="3" priority="13">
      <formula>$B5="geleistete Anzahlungen und Anlagen im Bau des Sachanlagevermögens"</formula>
    </cfRule>
    <cfRule type="expression" dxfId="2" priority="14">
      <formula>$B5="geleistete Anzahlungen auf immaterielle Vermögensgegenstände"</formula>
    </cfRule>
  </conditionalFormatting>
  <dataValidations count="2">
    <dataValidation type="list" allowBlank="1" showInputMessage="1" showErrorMessage="1" sqref="B5:B54" xr:uid="{00000000-0002-0000-0700-000000000000}">
      <formula1>WAV_Positionen</formula1>
    </dataValidation>
    <dataValidation type="list" allowBlank="1" showInputMessage="1" sqref="C5:C54" xr:uid="{00000000-0002-0000-0700-000001000000}">
      <formula1>Zeitreihe_1</formula1>
    </dataValidation>
  </dataValidations>
  <pageMargins left="0.70866141732283472" right="0.70866141732283472" top="0.78740157480314965" bottom="0.78740157480314965" header="0.31496062992125984" footer="0.31496062992125984"/>
  <pageSetup paperSize="9" scale="48" fitToHeight="0" orientation="landscape" r:id="rId1"/>
  <headerFooter>
    <oddFooter>&amp;C&amp;P</oddFooter>
  </headerFooter>
  <rowBreaks count="1" manualBreakCount="1">
    <brk id="37" max="16383" man="1"/>
  </rowBreaks>
  <customProperties>
    <customPr name="_pios_id" r:id="rId2"/>
    <customPr name="EpmWorksheetKeyString_GUID" r:id="rId3"/>
  </customProperties>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A_Stammdaten!$A$99:$A$119</xm:f>
          </x14:formula1>
          <xm:sqref>A5:A54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D2">
    <tabColor rgb="FFFFFF99"/>
    <pageSetUpPr fitToPage="1"/>
  </sheetPr>
  <dimension ref="A1:R55"/>
  <sheetViews>
    <sheetView showGridLines="0" showZeros="0" zoomScale="85" zoomScaleNormal="85" zoomScaleSheetLayoutView="100" workbookViewId="0">
      <pane ySplit="4" topLeftCell="A5" activePane="bottomLeft" state="frozen"/>
      <selection activeCell="A4" sqref="A4"/>
      <selection pane="bottomLeft" activeCell="G5" sqref="G5"/>
    </sheetView>
  </sheetViews>
  <sheetFormatPr baseColWidth="10" defaultColWidth="11.28515625" defaultRowHeight="15" x14ac:dyDescent="0.25"/>
  <cols>
    <col min="1" max="1" width="9.5703125" style="1" customWidth="1"/>
    <col min="2" max="2" width="79.7109375" style="1" bestFit="1" customWidth="1"/>
    <col min="3" max="3" width="12.7109375" style="32" customWidth="1"/>
    <col min="4" max="11" width="18.7109375" style="1" customWidth="1"/>
    <col min="12" max="18" width="12.5703125" style="1" customWidth="1"/>
    <col min="19" max="16384" width="11.28515625" style="1"/>
  </cols>
  <sheetData>
    <row r="1" spans="1:18" ht="25.35" customHeight="1" x14ac:dyDescent="0.25">
      <c r="A1" s="113" t="s">
        <v>293</v>
      </c>
      <c r="B1" s="115"/>
      <c r="C1" s="114"/>
      <c r="D1" s="116"/>
      <c r="E1" s="116"/>
      <c r="F1" s="116"/>
      <c r="G1" s="116"/>
      <c r="H1" s="116"/>
      <c r="I1" s="116"/>
      <c r="J1" s="115"/>
      <c r="K1" s="115"/>
      <c r="L1" s="115"/>
      <c r="M1" s="115"/>
      <c r="N1" s="115"/>
      <c r="O1" s="115"/>
      <c r="P1" s="115"/>
      <c r="Q1" s="115"/>
      <c r="R1" s="115"/>
    </row>
    <row r="2" spans="1:18" ht="20.100000000000001" customHeight="1" x14ac:dyDescent="0.25">
      <c r="A2" s="117" t="str">
        <f>ROMAN(COLUMN())</f>
        <v>I</v>
      </c>
      <c r="B2" s="117" t="str">
        <f t="shared" ref="B2:R2" si="0">ROMAN(COLUMN())</f>
        <v>II</v>
      </c>
      <c r="C2" s="117" t="str">
        <f t="shared" si="0"/>
        <v>III</v>
      </c>
      <c r="D2" s="117" t="str">
        <f t="shared" si="0"/>
        <v>IV</v>
      </c>
      <c r="E2" s="117" t="str">
        <f t="shared" si="0"/>
        <v>V</v>
      </c>
      <c r="F2" s="117" t="str">
        <f t="shared" si="0"/>
        <v>VI</v>
      </c>
      <c r="G2" s="117" t="str">
        <f t="shared" si="0"/>
        <v>VII</v>
      </c>
      <c r="H2" s="117" t="str">
        <f t="shared" si="0"/>
        <v>VIII</v>
      </c>
      <c r="I2" s="117" t="str">
        <f t="shared" si="0"/>
        <v>IX</v>
      </c>
      <c r="J2" s="117" t="str">
        <f t="shared" si="0"/>
        <v>X</v>
      </c>
      <c r="K2" s="117" t="str">
        <f t="shared" si="0"/>
        <v>XI</v>
      </c>
      <c r="L2" s="117" t="str">
        <f t="shared" si="0"/>
        <v>XII</v>
      </c>
      <c r="M2" s="117" t="str">
        <f t="shared" si="0"/>
        <v>XIII</v>
      </c>
      <c r="N2" s="117" t="str">
        <f t="shared" si="0"/>
        <v>XIV</v>
      </c>
      <c r="O2" s="117" t="str">
        <f t="shared" si="0"/>
        <v>XV</v>
      </c>
      <c r="P2" s="117" t="str">
        <f t="shared" si="0"/>
        <v>XVI</v>
      </c>
      <c r="Q2" s="117" t="str">
        <f t="shared" si="0"/>
        <v>XVII</v>
      </c>
      <c r="R2" s="117" t="str">
        <f t="shared" si="0"/>
        <v>XVIII</v>
      </c>
    </row>
    <row r="3" spans="1:18" s="3" customFormat="1" ht="57" customHeight="1" x14ac:dyDescent="0.3">
      <c r="A3" s="89"/>
      <c r="B3" s="119" t="s">
        <v>313</v>
      </c>
      <c r="C3" s="118"/>
      <c r="D3" s="119"/>
      <c r="E3" s="119"/>
      <c r="F3" s="119"/>
      <c r="G3" s="119"/>
      <c r="H3" s="119"/>
      <c r="I3" s="119"/>
      <c r="J3" s="361" t="s">
        <v>73</v>
      </c>
      <c r="K3" s="362"/>
      <c r="L3" s="120" t="s">
        <v>74</v>
      </c>
      <c r="M3" s="121"/>
      <c r="N3" s="121"/>
      <c r="O3" s="121"/>
      <c r="P3" s="121"/>
      <c r="Q3" s="121"/>
      <c r="R3" s="122"/>
    </row>
    <row r="4" spans="1:18" ht="98.25" customHeight="1" x14ac:dyDescent="0.25">
      <c r="A4" s="123" t="s">
        <v>54</v>
      </c>
      <c r="B4" s="124" t="s">
        <v>56</v>
      </c>
      <c r="C4" s="285" t="s">
        <v>305</v>
      </c>
      <c r="D4" s="156" t="s">
        <v>214</v>
      </c>
      <c r="E4" s="196" t="s">
        <v>314</v>
      </c>
      <c r="F4" s="125" t="s">
        <v>77</v>
      </c>
      <c r="G4" s="196" t="s">
        <v>315</v>
      </c>
      <c r="H4" s="125" t="s">
        <v>113</v>
      </c>
      <c r="I4" s="125" t="s">
        <v>114</v>
      </c>
      <c r="J4" s="125" t="s">
        <v>90</v>
      </c>
      <c r="K4" s="125" t="s">
        <v>195</v>
      </c>
      <c r="L4" s="126" t="s">
        <v>93</v>
      </c>
      <c r="M4" s="126">
        <f>+L4+1</f>
        <v>2023</v>
      </c>
      <c r="N4" s="126">
        <f t="shared" ref="N4:R4" si="1">+M4+1</f>
        <v>2024</v>
      </c>
      <c r="O4" s="126">
        <f t="shared" si="1"/>
        <v>2025</v>
      </c>
      <c r="P4" s="126">
        <f t="shared" si="1"/>
        <v>2026</v>
      </c>
      <c r="Q4" s="126">
        <f t="shared" si="1"/>
        <v>2027</v>
      </c>
      <c r="R4" s="319">
        <f t="shared" si="1"/>
        <v>2028</v>
      </c>
    </row>
    <row r="5" spans="1:18" x14ac:dyDescent="0.25">
      <c r="A5" s="127"/>
      <c r="B5" s="129"/>
      <c r="C5" s="128"/>
      <c r="D5" s="130"/>
      <c r="E5" s="130"/>
      <c r="F5" s="130"/>
      <c r="G5" s="130"/>
      <c r="H5" s="130"/>
      <c r="I5" s="131">
        <f>SUM(D5:F5)-H5</f>
        <v>0</v>
      </c>
      <c r="J5" s="132">
        <f>K5+IF(OR(C5=0,A_Stammdaten!$B$9&lt;C5),0,I5*1/20)</f>
        <v>0</v>
      </c>
      <c r="K5" s="132">
        <f>HLOOKUP(A_Stammdaten!$B$9,$L$4:$R$54,ROW(C5)-3,0)</f>
        <v>0</v>
      </c>
      <c r="L5" s="132">
        <f t="shared" ref="L5:R5" si="2">IF(OR($I5=0,VALUE(L$4)&lt;$C5,$C5=0,20-(VALUE(L$4)-$C5)=0),0,$I5*(19-(VALUE(L$4)-$C5))/20)</f>
        <v>0</v>
      </c>
      <c r="M5" s="132">
        <f t="shared" si="2"/>
        <v>0</v>
      </c>
      <c r="N5" s="132">
        <f t="shared" si="2"/>
        <v>0</v>
      </c>
      <c r="O5" s="132">
        <f t="shared" si="2"/>
        <v>0</v>
      </c>
      <c r="P5" s="132">
        <f t="shared" si="2"/>
        <v>0</v>
      </c>
      <c r="Q5" s="132">
        <f t="shared" si="2"/>
        <v>0</v>
      </c>
      <c r="R5" s="133">
        <f t="shared" si="2"/>
        <v>0</v>
      </c>
    </row>
    <row r="6" spans="1:18" ht="15" customHeight="1" x14ac:dyDescent="0.25">
      <c r="A6" s="127"/>
      <c r="B6" s="129"/>
      <c r="C6" s="128"/>
      <c r="D6" s="130"/>
      <c r="E6" s="130"/>
      <c r="F6" s="130"/>
      <c r="G6" s="130"/>
      <c r="H6" s="130"/>
      <c r="I6" s="131">
        <f t="shared" ref="I6:I54" si="3">SUM(D6:F6)-H6</f>
        <v>0</v>
      </c>
      <c r="J6" s="132">
        <f>K6+IF(OR(C6=0,A_Stammdaten!$B$9&lt;C6),0,I6*1/20)</f>
        <v>0</v>
      </c>
      <c r="K6" s="132">
        <f>HLOOKUP(A_Stammdaten!$B$9,$L$4:$R$54,ROW(C6)-3,0)</f>
        <v>0</v>
      </c>
      <c r="L6" s="132">
        <f t="shared" ref="L6:R37" si="4">IF(OR($I6=0,VALUE(L$4)&lt;$C6,$C6=0,20-(VALUE(L$4)-$C6)=0),0,$I6*(19-(VALUE(L$4)-$C6))/20)</f>
        <v>0</v>
      </c>
      <c r="M6" s="132">
        <f t="shared" ref="M6:R20" si="5">IF(OR($I6=0,VALUE(M$4)&lt;$C6,$C6=0,20-(VALUE(M$4)-$C6)=0),0,$I6*(19-(VALUE(M$4)-$C6))/20)</f>
        <v>0</v>
      </c>
      <c r="N6" s="132">
        <f t="shared" si="5"/>
        <v>0</v>
      </c>
      <c r="O6" s="132">
        <f t="shared" si="5"/>
        <v>0</v>
      </c>
      <c r="P6" s="132">
        <f t="shared" si="5"/>
        <v>0</v>
      </c>
      <c r="Q6" s="132">
        <f t="shared" si="5"/>
        <v>0</v>
      </c>
      <c r="R6" s="133">
        <f t="shared" si="5"/>
        <v>0</v>
      </c>
    </row>
    <row r="7" spans="1:18" ht="15" customHeight="1" x14ac:dyDescent="0.25">
      <c r="A7" s="127"/>
      <c r="B7" s="129"/>
      <c r="C7" s="128"/>
      <c r="D7" s="130"/>
      <c r="E7" s="130"/>
      <c r="F7" s="130"/>
      <c r="G7" s="130"/>
      <c r="H7" s="130"/>
      <c r="I7" s="131">
        <f t="shared" si="3"/>
        <v>0</v>
      </c>
      <c r="J7" s="132">
        <f>K7+IF(OR(C7=0,A_Stammdaten!$B$9&lt;C7),0,I7*1/20)</f>
        <v>0</v>
      </c>
      <c r="K7" s="132">
        <f>HLOOKUP(A_Stammdaten!$B$9,$L$4:$R$54,ROW(C7)-3,0)</f>
        <v>0</v>
      </c>
      <c r="L7" s="132">
        <f t="shared" si="4"/>
        <v>0</v>
      </c>
      <c r="M7" s="132">
        <f t="shared" si="5"/>
        <v>0</v>
      </c>
      <c r="N7" s="132">
        <f t="shared" si="5"/>
        <v>0</v>
      </c>
      <c r="O7" s="132">
        <f t="shared" si="5"/>
        <v>0</v>
      </c>
      <c r="P7" s="132">
        <f t="shared" si="5"/>
        <v>0</v>
      </c>
      <c r="Q7" s="132">
        <f t="shared" si="5"/>
        <v>0</v>
      </c>
      <c r="R7" s="133">
        <f t="shared" si="5"/>
        <v>0</v>
      </c>
    </row>
    <row r="8" spans="1:18" ht="15" customHeight="1" x14ac:dyDescent="0.25">
      <c r="A8" s="127"/>
      <c r="B8" s="129"/>
      <c r="C8" s="128"/>
      <c r="D8" s="130"/>
      <c r="E8" s="130"/>
      <c r="F8" s="130"/>
      <c r="G8" s="130"/>
      <c r="H8" s="130"/>
      <c r="I8" s="131">
        <f t="shared" si="3"/>
        <v>0</v>
      </c>
      <c r="J8" s="132">
        <f>K8+IF(OR(C8=0,A_Stammdaten!$B$9&lt;C8),0,I8*1/20)</f>
        <v>0</v>
      </c>
      <c r="K8" s="132">
        <f>HLOOKUP(A_Stammdaten!$B$9,$L$4:$R$54,ROW(C8)-3,0)</f>
        <v>0</v>
      </c>
      <c r="L8" s="132">
        <f t="shared" si="4"/>
        <v>0</v>
      </c>
      <c r="M8" s="132">
        <f t="shared" si="5"/>
        <v>0</v>
      </c>
      <c r="N8" s="132">
        <f t="shared" si="5"/>
        <v>0</v>
      </c>
      <c r="O8" s="132">
        <f t="shared" si="5"/>
        <v>0</v>
      </c>
      <c r="P8" s="132">
        <f t="shared" si="5"/>
        <v>0</v>
      </c>
      <c r="Q8" s="132">
        <f t="shared" si="5"/>
        <v>0</v>
      </c>
      <c r="R8" s="133">
        <f t="shared" si="5"/>
        <v>0</v>
      </c>
    </row>
    <row r="9" spans="1:18" ht="15" customHeight="1" x14ac:dyDescent="0.25">
      <c r="A9" s="127"/>
      <c r="B9" s="129"/>
      <c r="C9" s="128"/>
      <c r="D9" s="130"/>
      <c r="E9" s="130"/>
      <c r="F9" s="130"/>
      <c r="G9" s="130"/>
      <c r="H9" s="130"/>
      <c r="I9" s="131">
        <f t="shared" si="3"/>
        <v>0</v>
      </c>
      <c r="J9" s="132">
        <f>K9+IF(OR(C9=0,A_Stammdaten!$B$9&lt;C9),0,I9*1/20)</f>
        <v>0</v>
      </c>
      <c r="K9" s="132">
        <f>HLOOKUP(A_Stammdaten!$B$9,$L$4:$R$54,ROW(C9)-3,0)</f>
        <v>0</v>
      </c>
      <c r="L9" s="132">
        <f t="shared" si="4"/>
        <v>0</v>
      </c>
      <c r="M9" s="132">
        <f t="shared" si="5"/>
        <v>0</v>
      </c>
      <c r="N9" s="132">
        <f t="shared" si="5"/>
        <v>0</v>
      </c>
      <c r="O9" s="132">
        <f t="shared" si="5"/>
        <v>0</v>
      </c>
      <c r="P9" s="132">
        <f t="shared" si="5"/>
        <v>0</v>
      </c>
      <c r="Q9" s="132">
        <f t="shared" si="5"/>
        <v>0</v>
      </c>
      <c r="R9" s="133">
        <f t="shared" si="5"/>
        <v>0</v>
      </c>
    </row>
    <row r="10" spans="1:18" ht="15" customHeight="1" x14ac:dyDescent="0.25">
      <c r="A10" s="127"/>
      <c r="B10" s="129"/>
      <c r="C10" s="128"/>
      <c r="D10" s="130"/>
      <c r="E10" s="130"/>
      <c r="F10" s="130"/>
      <c r="G10" s="130"/>
      <c r="H10" s="130"/>
      <c r="I10" s="131">
        <f t="shared" si="3"/>
        <v>0</v>
      </c>
      <c r="J10" s="132">
        <f>K10+IF(OR(C10=0,A_Stammdaten!$B$9&lt;C10),0,I10*1/20)</f>
        <v>0</v>
      </c>
      <c r="K10" s="132">
        <f>HLOOKUP(A_Stammdaten!$B$9,$L$4:$R$54,ROW(C10)-3,0)</f>
        <v>0</v>
      </c>
      <c r="L10" s="132">
        <f t="shared" si="4"/>
        <v>0</v>
      </c>
      <c r="M10" s="132">
        <f t="shared" si="5"/>
        <v>0</v>
      </c>
      <c r="N10" s="132">
        <f t="shared" si="5"/>
        <v>0</v>
      </c>
      <c r="O10" s="132">
        <f t="shared" si="5"/>
        <v>0</v>
      </c>
      <c r="P10" s="132">
        <f t="shared" si="5"/>
        <v>0</v>
      </c>
      <c r="Q10" s="132">
        <f t="shared" si="5"/>
        <v>0</v>
      </c>
      <c r="R10" s="133">
        <f t="shared" si="5"/>
        <v>0</v>
      </c>
    </row>
    <row r="11" spans="1:18" ht="15" customHeight="1" x14ac:dyDescent="0.25">
      <c r="A11" s="127"/>
      <c r="B11" s="129"/>
      <c r="C11" s="128"/>
      <c r="D11" s="130"/>
      <c r="E11" s="130"/>
      <c r="F11" s="130"/>
      <c r="G11" s="130"/>
      <c r="H11" s="130"/>
      <c r="I11" s="131">
        <f t="shared" si="3"/>
        <v>0</v>
      </c>
      <c r="J11" s="132">
        <f>K11+IF(OR(C11=0,A_Stammdaten!$B$9&lt;C11),0,I11*1/20)</f>
        <v>0</v>
      </c>
      <c r="K11" s="132">
        <f>HLOOKUP(A_Stammdaten!$B$9,$L$4:$R$54,ROW(C11)-3,0)</f>
        <v>0</v>
      </c>
      <c r="L11" s="132">
        <f t="shared" si="4"/>
        <v>0</v>
      </c>
      <c r="M11" s="132">
        <f t="shared" si="5"/>
        <v>0</v>
      </c>
      <c r="N11" s="132">
        <f t="shared" si="5"/>
        <v>0</v>
      </c>
      <c r="O11" s="132">
        <f t="shared" si="5"/>
        <v>0</v>
      </c>
      <c r="P11" s="132">
        <f t="shared" si="5"/>
        <v>0</v>
      </c>
      <c r="Q11" s="132">
        <f t="shared" si="5"/>
        <v>0</v>
      </c>
      <c r="R11" s="133">
        <f t="shared" si="5"/>
        <v>0</v>
      </c>
    </row>
    <row r="12" spans="1:18" s="2" customFormat="1" ht="15" customHeight="1" x14ac:dyDescent="0.25">
      <c r="A12" s="127"/>
      <c r="B12" s="129"/>
      <c r="C12" s="128"/>
      <c r="D12" s="130"/>
      <c r="E12" s="130"/>
      <c r="F12" s="130"/>
      <c r="G12" s="130"/>
      <c r="H12" s="130"/>
      <c r="I12" s="131">
        <f t="shared" si="3"/>
        <v>0</v>
      </c>
      <c r="J12" s="132">
        <f>K12+IF(OR(C12=0,A_Stammdaten!$B$9&lt;C12),0,I12*1/20)</f>
        <v>0</v>
      </c>
      <c r="K12" s="132">
        <f>HLOOKUP(A_Stammdaten!$B$9,$L$4:$R$54,ROW(C12)-3,0)</f>
        <v>0</v>
      </c>
      <c r="L12" s="132">
        <f t="shared" si="4"/>
        <v>0</v>
      </c>
      <c r="M12" s="132">
        <f t="shared" si="5"/>
        <v>0</v>
      </c>
      <c r="N12" s="132">
        <f t="shared" si="5"/>
        <v>0</v>
      </c>
      <c r="O12" s="132">
        <f t="shared" si="5"/>
        <v>0</v>
      </c>
      <c r="P12" s="132">
        <f t="shared" si="5"/>
        <v>0</v>
      </c>
      <c r="Q12" s="132">
        <f t="shared" si="5"/>
        <v>0</v>
      </c>
      <c r="R12" s="133">
        <f t="shared" si="5"/>
        <v>0</v>
      </c>
    </row>
    <row r="13" spans="1:18" x14ac:dyDescent="0.25">
      <c r="A13" s="127"/>
      <c r="B13" s="129"/>
      <c r="C13" s="128"/>
      <c r="D13" s="130"/>
      <c r="E13" s="130"/>
      <c r="F13" s="130"/>
      <c r="G13" s="130"/>
      <c r="H13" s="130"/>
      <c r="I13" s="131">
        <f t="shared" si="3"/>
        <v>0</v>
      </c>
      <c r="J13" s="132">
        <f>K13+IF(OR(C13=0,A_Stammdaten!$B$9&lt;C13),0,I13*1/20)</f>
        <v>0</v>
      </c>
      <c r="K13" s="132">
        <f>HLOOKUP(A_Stammdaten!$B$9,$L$4:$R$54,ROW(C13)-3,0)</f>
        <v>0</v>
      </c>
      <c r="L13" s="132">
        <f t="shared" si="4"/>
        <v>0</v>
      </c>
      <c r="M13" s="132">
        <f t="shared" si="5"/>
        <v>0</v>
      </c>
      <c r="N13" s="132">
        <f t="shared" si="5"/>
        <v>0</v>
      </c>
      <c r="O13" s="132">
        <f t="shared" si="5"/>
        <v>0</v>
      </c>
      <c r="P13" s="132">
        <f t="shared" si="5"/>
        <v>0</v>
      </c>
      <c r="Q13" s="132">
        <f t="shared" si="5"/>
        <v>0</v>
      </c>
      <c r="R13" s="133">
        <f t="shared" si="5"/>
        <v>0</v>
      </c>
    </row>
    <row r="14" spans="1:18" x14ac:dyDescent="0.25">
      <c r="A14" s="127"/>
      <c r="B14" s="129"/>
      <c r="C14" s="128"/>
      <c r="D14" s="130"/>
      <c r="E14" s="130"/>
      <c r="F14" s="130"/>
      <c r="G14" s="130"/>
      <c r="H14" s="130"/>
      <c r="I14" s="131">
        <f t="shared" si="3"/>
        <v>0</v>
      </c>
      <c r="J14" s="132">
        <f>K14+IF(OR(C14=0,A_Stammdaten!$B$9&lt;C14),0,I14*1/20)</f>
        <v>0</v>
      </c>
      <c r="K14" s="132">
        <f>HLOOKUP(A_Stammdaten!$B$9,$L$4:$R$54,ROW(C14)-3,0)</f>
        <v>0</v>
      </c>
      <c r="L14" s="132">
        <f t="shared" si="4"/>
        <v>0</v>
      </c>
      <c r="M14" s="132">
        <f t="shared" si="5"/>
        <v>0</v>
      </c>
      <c r="N14" s="132">
        <f t="shared" si="5"/>
        <v>0</v>
      </c>
      <c r="O14" s="132">
        <f t="shared" si="5"/>
        <v>0</v>
      </c>
      <c r="P14" s="132">
        <f t="shared" si="5"/>
        <v>0</v>
      </c>
      <c r="Q14" s="132">
        <f t="shared" si="5"/>
        <v>0</v>
      </c>
      <c r="R14" s="133">
        <f t="shared" si="5"/>
        <v>0</v>
      </c>
    </row>
    <row r="15" spans="1:18" x14ac:dyDescent="0.25">
      <c r="A15" s="127"/>
      <c r="B15" s="129"/>
      <c r="C15" s="128"/>
      <c r="D15" s="130"/>
      <c r="E15" s="130"/>
      <c r="F15" s="130"/>
      <c r="G15" s="130"/>
      <c r="H15" s="130"/>
      <c r="I15" s="131">
        <f t="shared" si="3"/>
        <v>0</v>
      </c>
      <c r="J15" s="132">
        <f>K15+IF(OR(C15=0,A_Stammdaten!$B$9&lt;C15),0,I15*1/20)</f>
        <v>0</v>
      </c>
      <c r="K15" s="132">
        <f>HLOOKUP(A_Stammdaten!$B$9,$L$4:$R$54,ROW(C15)-3,0)</f>
        <v>0</v>
      </c>
      <c r="L15" s="132">
        <f t="shared" si="4"/>
        <v>0</v>
      </c>
      <c r="M15" s="132">
        <f t="shared" si="5"/>
        <v>0</v>
      </c>
      <c r="N15" s="132">
        <f t="shared" si="5"/>
        <v>0</v>
      </c>
      <c r="O15" s="132">
        <f t="shared" si="5"/>
        <v>0</v>
      </c>
      <c r="P15" s="132">
        <f t="shared" si="5"/>
        <v>0</v>
      </c>
      <c r="Q15" s="132">
        <f t="shared" si="5"/>
        <v>0</v>
      </c>
      <c r="R15" s="133">
        <f t="shared" si="5"/>
        <v>0</v>
      </c>
    </row>
    <row r="16" spans="1:18" x14ac:dyDescent="0.25">
      <c r="A16" s="127"/>
      <c r="B16" s="129"/>
      <c r="C16" s="128"/>
      <c r="D16" s="130"/>
      <c r="E16" s="130"/>
      <c r="F16" s="130"/>
      <c r="G16" s="130"/>
      <c r="H16" s="130"/>
      <c r="I16" s="131">
        <f t="shared" si="3"/>
        <v>0</v>
      </c>
      <c r="J16" s="132">
        <f>K16+IF(OR(C16=0,A_Stammdaten!$B$9&lt;C16),0,I16*1/20)</f>
        <v>0</v>
      </c>
      <c r="K16" s="132">
        <f>HLOOKUP(A_Stammdaten!$B$9,$L$4:$R$54,ROW(C16)-3,0)</f>
        <v>0</v>
      </c>
      <c r="L16" s="132">
        <f t="shared" si="4"/>
        <v>0</v>
      </c>
      <c r="M16" s="132">
        <f t="shared" si="5"/>
        <v>0</v>
      </c>
      <c r="N16" s="132">
        <f t="shared" si="5"/>
        <v>0</v>
      </c>
      <c r="O16" s="132">
        <f t="shared" si="5"/>
        <v>0</v>
      </c>
      <c r="P16" s="132">
        <f t="shared" si="5"/>
        <v>0</v>
      </c>
      <c r="Q16" s="132">
        <f t="shared" si="5"/>
        <v>0</v>
      </c>
      <c r="R16" s="133">
        <f t="shared" si="5"/>
        <v>0</v>
      </c>
    </row>
    <row r="17" spans="1:18" x14ac:dyDescent="0.25">
      <c r="A17" s="127"/>
      <c r="B17" s="129"/>
      <c r="C17" s="128"/>
      <c r="D17" s="130"/>
      <c r="E17" s="130"/>
      <c r="F17" s="130"/>
      <c r="G17" s="130"/>
      <c r="H17" s="130"/>
      <c r="I17" s="131">
        <f t="shared" si="3"/>
        <v>0</v>
      </c>
      <c r="J17" s="132">
        <f>K17+IF(OR(C17=0,A_Stammdaten!$B$9&lt;C17),0,I17*1/20)</f>
        <v>0</v>
      </c>
      <c r="K17" s="132">
        <f>HLOOKUP(A_Stammdaten!$B$9,$L$4:$R$54,ROW(C17)-3,0)</f>
        <v>0</v>
      </c>
      <c r="L17" s="132">
        <f t="shared" si="4"/>
        <v>0</v>
      </c>
      <c r="M17" s="132">
        <f t="shared" si="5"/>
        <v>0</v>
      </c>
      <c r="N17" s="132">
        <f t="shared" si="5"/>
        <v>0</v>
      </c>
      <c r="O17" s="132">
        <f t="shared" si="5"/>
        <v>0</v>
      </c>
      <c r="P17" s="132">
        <f t="shared" si="5"/>
        <v>0</v>
      </c>
      <c r="Q17" s="132">
        <f t="shared" si="5"/>
        <v>0</v>
      </c>
      <c r="R17" s="133">
        <f t="shared" si="5"/>
        <v>0</v>
      </c>
    </row>
    <row r="18" spans="1:18" x14ac:dyDescent="0.25">
      <c r="A18" s="127"/>
      <c r="B18" s="129"/>
      <c r="C18" s="128"/>
      <c r="D18" s="130"/>
      <c r="E18" s="130"/>
      <c r="F18" s="130"/>
      <c r="G18" s="130"/>
      <c r="H18" s="130"/>
      <c r="I18" s="131">
        <f t="shared" si="3"/>
        <v>0</v>
      </c>
      <c r="J18" s="132">
        <f>K18+IF(OR(C18=0,A_Stammdaten!$B$9&lt;C18),0,I18*1/20)</f>
        <v>0</v>
      </c>
      <c r="K18" s="132">
        <f>HLOOKUP(A_Stammdaten!$B$9,$L$4:$R$54,ROW(C18)-3,0)</f>
        <v>0</v>
      </c>
      <c r="L18" s="132">
        <f t="shared" si="4"/>
        <v>0</v>
      </c>
      <c r="M18" s="132">
        <f t="shared" si="5"/>
        <v>0</v>
      </c>
      <c r="N18" s="132">
        <f t="shared" si="5"/>
        <v>0</v>
      </c>
      <c r="O18" s="132">
        <f t="shared" si="5"/>
        <v>0</v>
      </c>
      <c r="P18" s="132">
        <f t="shared" si="5"/>
        <v>0</v>
      </c>
      <c r="Q18" s="132">
        <f t="shared" si="5"/>
        <v>0</v>
      </c>
      <c r="R18" s="133">
        <f t="shared" si="5"/>
        <v>0</v>
      </c>
    </row>
    <row r="19" spans="1:18" x14ac:dyDescent="0.25">
      <c r="A19" s="127"/>
      <c r="B19" s="129"/>
      <c r="C19" s="128"/>
      <c r="D19" s="130"/>
      <c r="E19" s="130"/>
      <c r="F19" s="130"/>
      <c r="G19" s="130"/>
      <c r="H19" s="130"/>
      <c r="I19" s="131">
        <f t="shared" si="3"/>
        <v>0</v>
      </c>
      <c r="J19" s="132">
        <f>K19+IF(OR(C19=0,A_Stammdaten!$B$9&lt;C19),0,I19*1/20)</f>
        <v>0</v>
      </c>
      <c r="K19" s="132">
        <f>HLOOKUP(A_Stammdaten!$B$9,$L$4:$R$54,ROW(C19)-3,0)</f>
        <v>0</v>
      </c>
      <c r="L19" s="132">
        <f t="shared" si="4"/>
        <v>0</v>
      </c>
      <c r="M19" s="132">
        <f t="shared" si="5"/>
        <v>0</v>
      </c>
      <c r="N19" s="132">
        <f t="shared" si="5"/>
        <v>0</v>
      </c>
      <c r="O19" s="132">
        <f t="shared" si="5"/>
        <v>0</v>
      </c>
      <c r="P19" s="132">
        <f t="shared" si="5"/>
        <v>0</v>
      </c>
      <c r="Q19" s="132">
        <f t="shared" si="5"/>
        <v>0</v>
      </c>
      <c r="R19" s="133">
        <f t="shared" si="5"/>
        <v>0</v>
      </c>
    </row>
    <row r="20" spans="1:18" x14ac:dyDescent="0.25">
      <c r="A20" s="127"/>
      <c r="B20" s="129"/>
      <c r="C20" s="128"/>
      <c r="D20" s="130"/>
      <c r="E20" s="130"/>
      <c r="F20" s="130"/>
      <c r="G20" s="130"/>
      <c r="H20" s="130"/>
      <c r="I20" s="131">
        <f t="shared" si="3"/>
        <v>0</v>
      </c>
      <c r="J20" s="132">
        <f>K20+IF(OR(C20=0,A_Stammdaten!$B$9&lt;C20),0,I20*1/20)</f>
        <v>0</v>
      </c>
      <c r="K20" s="132">
        <f>HLOOKUP(A_Stammdaten!$B$9,$L$4:$R$54,ROW(C20)-3,0)</f>
        <v>0</v>
      </c>
      <c r="L20" s="132">
        <f t="shared" si="4"/>
        <v>0</v>
      </c>
      <c r="M20" s="132">
        <f t="shared" si="5"/>
        <v>0</v>
      </c>
      <c r="N20" s="132">
        <f t="shared" si="5"/>
        <v>0</v>
      </c>
      <c r="O20" s="132">
        <f t="shared" si="5"/>
        <v>0</v>
      </c>
      <c r="P20" s="132">
        <f t="shared" si="5"/>
        <v>0</v>
      </c>
      <c r="Q20" s="132">
        <f t="shared" si="5"/>
        <v>0</v>
      </c>
      <c r="R20" s="133">
        <f t="shared" si="5"/>
        <v>0</v>
      </c>
    </row>
    <row r="21" spans="1:18" x14ac:dyDescent="0.25">
      <c r="A21" s="127"/>
      <c r="B21" s="129"/>
      <c r="C21" s="128"/>
      <c r="D21" s="130"/>
      <c r="E21" s="130"/>
      <c r="F21" s="130"/>
      <c r="G21" s="130"/>
      <c r="H21" s="130"/>
      <c r="I21" s="131">
        <f t="shared" si="3"/>
        <v>0</v>
      </c>
      <c r="J21" s="132">
        <f>K21+IF(OR(C21=0,A_Stammdaten!$B$9&lt;C21),0,I21*1/20)</f>
        <v>0</v>
      </c>
      <c r="K21" s="132">
        <f>HLOOKUP(A_Stammdaten!$B$9,$L$4:$R$54,ROW(C21)-3,0)</f>
        <v>0</v>
      </c>
      <c r="L21" s="132">
        <f t="shared" si="4"/>
        <v>0</v>
      </c>
      <c r="M21" s="132">
        <f t="shared" si="4"/>
        <v>0</v>
      </c>
      <c r="N21" s="132">
        <f t="shared" si="4"/>
        <v>0</v>
      </c>
      <c r="O21" s="132">
        <f t="shared" si="4"/>
        <v>0</v>
      </c>
      <c r="P21" s="132">
        <f t="shared" si="4"/>
        <v>0</v>
      </c>
      <c r="Q21" s="132">
        <f t="shared" si="4"/>
        <v>0</v>
      </c>
      <c r="R21" s="133">
        <f t="shared" si="4"/>
        <v>0</v>
      </c>
    </row>
    <row r="22" spans="1:18" x14ac:dyDescent="0.25">
      <c r="A22" s="127"/>
      <c r="B22" s="129"/>
      <c r="C22" s="128"/>
      <c r="D22" s="130"/>
      <c r="E22" s="130"/>
      <c r="F22" s="130"/>
      <c r="G22" s="130"/>
      <c r="H22" s="130"/>
      <c r="I22" s="131">
        <f t="shared" si="3"/>
        <v>0</v>
      </c>
      <c r="J22" s="132">
        <f>K22+IF(OR(C22=0,A_Stammdaten!$B$9&lt;C22),0,I22*1/20)</f>
        <v>0</v>
      </c>
      <c r="K22" s="132">
        <f>HLOOKUP(A_Stammdaten!$B$9,$L$4:$R$54,ROW(C22)-3,0)</f>
        <v>0</v>
      </c>
      <c r="L22" s="132">
        <f t="shared" si="4"/>
        <v>0</v>
      </c>
      <c r="M22" s="132">
        <f t="shared" si="4"/>
        <v>0</v>
      </c>
      <c r="N22" s="132">
        <f t="shared" si="4"/>
        <v>0</v>
      </c>
      <c r="O22" s="132">
        <f t="shared" si="4"/>
        <v>0</v>
      </c>
      <c r="P22" s="132">
        <f t="shared" si="4"/>
        <v>0</v>
      </c>
      <c r="Q22" s="132">
        <f t="shared" si="4"/>
        <v>0</v>
      </c>
      <c r="R22" s="133">
        <f t="shared" si="4"/>
        <v>0</v>
      </c>
    </row>
    <row r="23" spans="1:18" x14ac:dyDescent="0.25">
      <c r="A23" s="127"/>
      <c r="B23" s="129"/>
      <c r="C23" s="128"/>
      <c r="D23" s="130"/>
      <c r="E23" s="130"/>
      <c r="F23" s="130"/>
      <c r="G23" s="130"/>
      <c r="H23" s="130"/>
      <c r="I23" s="131">
        <f t="shared" si="3"/>
        <v>0</v>
      </c>
      <c r="J23" s="132">
        <f>K23+IF(OR(C23=0,A_Stammdaten!$B$9&lt;C23),0,I23*1/20)</f>
        <v>0</v>
      </c>
      <c r="K23" s="132">
        <f>HLOOKUP(A_Stammdaten!$B$9,$L$4:$R$54,ROW(C23)-3,0)</f>
        <v>0</v>
      </c>
      <c r="L23" s="132">
        <f t="shared" si="4"/>
        <v>0</v>
      </c>
      <c r="M23" s="132">
        <f t="shared" si="4"/>
        <v>0</v>
      </c>
      <c r="N23" s="132">
        <f t="shared" si="4"/>
        <v>0</v>
      </c>
      <c r="O23" s="132">
        <f t="shared" si="4"/>
        <v>0</v>
      </c>
      <c r="P23" s="132">
        <f t="shared" si="4"/>
        <v>0</v>
      </c>
      <c r="Q23" s="132">
        <f t="shared" si="4"/>
        <v>0</v>
      </c>
      <c r="R23" s="133">
        <f t="shared" si="4"/>
        <v>0</v>
      </c>
    </row>
    <row r="24" spans="1:18" x14ac:dyDescent="0.25">
      <c r="A24" s="127"/>
      <c r="B24" s="129"/>
      <c r="C24" s="128"/>
      <c r="D24" s="130"/>
      <c r="E24" s="130"/>
      <c r="F24" s="130"/>
      <c r="G24" s="130"/>
      <c r="H24" s="130"/>
      <c r="I24" s="131">
        <f t="shared" si="3"/>
        <v>0</v>
      </c>
      <c r="J24" s="132">
        <f>K24+IF(OR(C24=0,A_Stammdaten!$B$9&lt;C24),0,I24*1/20)</f>
        <v>0</v>
      </c>
      <c r="K24" s="132">
        <f>HLOOKUP(A_Stammdaten!$B$9,$L$4:$R$54,ROW(C24)-3,0)</f>
        <v>0</v>
      </c>
      <c r="L24" s="132">
        <f t="shared" si="4"/>
        <v>0</v>
      </c>
      <c r="M24" s="132">
        <f t="shared" si="4"/>
        <v>0</v>
      </c>
      <c r="N24" s="132">
        <f t="shared" si="4"/>
        <v>0</v>
      </c>
      <c r="O24" s="132">
        <f t="shared" si="4"/>
        <v>0</v>
      </c>
      <c r="P24" s="132">
        <f t="shared" si="4"/>
        <v>0</v>
      </c>
      <c r="Q24" s="132">
        <f t="shared" si="4"/>
        <v>0</v>
      </c>
      <c r="R24" s="133">
        <f t="shared" si="4"/>
        <v>0</v>
      </c>
    </row>
    <row r="25" spans="1:18" x14ac:dyDescent="0.25">
      <c r="A25" s="127"/>
      <c r="B25" s="129"/>
      <c r="C25" s="128"/>
      <c r="D25" s="130"/>
      <c r="E25" s="130"/>
      <c r="F25" s="130"/>
      <c r="G25" s="130"/>
      <c r="H25" s="130"/>
      <c r="I25" s="131">
        <f t="shared" si="3"/>
        <v>0</v>
      </c>
      <c r="J25" s="132">
        <f>K25+IF(OR(C25=0,A_Stammdaten!$B$9&lt;C25),0,I25*1/20)</f>
        <v>0</v>
      </c>
      <c r="K25" s="132">
        <f>HLOOKUP(A_Stammdaten!$B$9,$L$4:$R$54,ROW(C25)-3,0)</f>
        <v>0</v>
      </c>
      <c r="L25" s="132">
        <f t="shared" si="4"/>
        <v>0</v>
      </c>
      <c r="M25" s="132">
        <f t="shared" si="4"/>
        <v>0</v>
      </c>
      <c r="N25" s="132">
        <f t="shared" si="4"/>
        <v>0</v>
      </c>
      <c r="O25" s="132">
        <f t="shared" si="4"/>
        <v>0</v>
      </c>
      <c r="P25" s="132">
        <f t="shared" si="4"/>
        <v>0</v>
      </c>
      <c r="Q25" s="132">
        <f t="shared" si="4"/>
        <v>0</v>
      </c>
      <c r="R25" s="133">
        <f t="shared" si="4"/>
        <v>0</v>
      </c>
    </row>
    <row r="26" spans="1:18" x14ac:dyDescent="0.25">
      <c r="A26" s="127"/>
      <c r="B26" s="129"/>
      <c r="C26" s="128"/>
      <c r="D26" s="130"/>
      <c r="E26" s="130"/>
      <c r="F26" s="130"/>
      <c r="G26" s="130"/>
      <c r="H26" s="130"/>
      <c r="I26" s="131">
        <f t="shared" si="3"/>
        <v>0</v>
      </c>
      <c r="J26" s="132">
        <f>K26+IF(OR(C26=0,A_Stammdaten!$B$9&lt;C26),0,I26*1/20)</f>
        <v>0</v>
      </c>
      <c r="K26" s="132">
        <f>HLOOKUP(A_Stammdaten!$B$9,$L$4:$R$54,ROW(C26)-3,0)</f>
        <v>0</v>
      </c>
      <c r="L26" s="132">
        <f t="shared" si="4"/>
        <v>0</v>
      </c>
      <c r="M26" s="132">
        <f t="shared" si="4"/>
        <v>0</v>
      </c>
      <c r="N26" s="132">
        <f t="shared" si="4"/>
        <v>0</v>
      </c>
      <c r="O26" s="132">
        <f t="shared" si="4"/>
        <v>0</v>
      </c>
      <c r="P26" s="132">
        <f t="shared" si="4"/>
        <v>0</v>
      </c>
      <c r="Q26" s="132">
        <f t="shared" si="4"/>
        <v>0</v>
      </c>
      <c r="R26" s="133">
        <f t="shared" si="4"/>
        <v>0</v>
      </c>
    </row>
    <row r="27" spans="1:18" x14ac:dyDescent="0.25">
      <c r="A27" s="127"/>
      <c r="B27" s="129"/>
      <c r="C27" s="128"/>
      <c r="D27" s="130"/>
      <c r="E27" s="130"/>
      <c r="F27" s="130"/>
      <c r="G27" s="130"/>
      <c r="H27" s="130"/>
      <c r="I27" s="131">
        <f t="shared" si="3"/>
        <v>0</v>
      </c>
      <c r="J27" s="132">
        <f>K27+IF(OR(C27=0,A_Stammdaten!$B$9&lt;C27),0,I27*1/20)</f>
        <v>0</v>
      </c>
      <c r="K27" s="132">
        <f>HLOOKUP(A_Stammdaten!$B$9,$L$4:$R$54,ROW(C27)-3,0)</f>
        <v>0</v>
      </c>
      <c r="L27" s="132">
        <f t="shared" si="4"/>
        <v>0</v>
      </c>
      <c r="M27" s="132">
        <f t="shared" si="4"/>
        <v>0</v>
      </c>
      <c r="N27" s="132">
        <f t="shared" si="4"/>
        <v>0</v>
      </c>
      <c r="O27" s="132">
        <f t="shared" si="4"/>
        <v>0</v>
      </c>
      <c r="P27" s="132">
        <f t="shared" si="4"/>
        <v>0</v>
      </c>
      <c r="Q27" s="132">
        <f t="shared" si="4"/>
        <v>0</v>
      </c>
      <c r="R27" s="133">
        <f t="shared" si="4"/>
        <v>0</v>
      </c>
    </row>
    <row r="28" spans="1:18" x14ac:dyDescent="0.25">
      <c r="A28" s="127"/>
      <c r="B28" s="129"/>
      <c r="C28" s="128"/>
      <c r="D28" s="130"/>
      <c r="E28" s="130"/>
      <c r="F28" s="130"/>
      <c r="G28" s="130"/>
      <c r="H28" s="130"/>
      <c r="I28" s="131">
        <f t="shared" si="3"/>
        <v>0</v>
      </c>
      <c r="J28" s="132">
        <f>K28+IF(OR(C28=0,A_Stammdaten!$B$9&lt;C28),0,I28*1/20)</f>
        <v>0</v>
      </c>
      <c r="K28" s="132">
        <f>HLOOKUP(A_Stammdaten!$B$9,$L$4:$R$54,ROW(C28)-3,0)</f>
        <v>0</v>
      </c>
      <c r="L28" s="132">
        <f t="shared" si="4"/>
        <v>0</v>
      </c>
      <c r="M28" s="132">
        <f t="shared" si="4"/>
        <v>0</v>
      </c>
      <c r="N28" s="132">
        <f t="shared" si="4"/>
        <v>0</v>
      </c>
      <c r="O28" s="132">
        <f t="shared" si="4"/>
        <v>0</v>
      </c>
      <c r="P28" s="132">
        <f t="shared" si="4"/>
        <v>0</v>
      </c>
      <c r="Q28" s="132">
        <f t="shared" si="4"/>
        <v>0</v>
      </c>
      <c r="R28" s="133">
        <f t="shared" si="4"/>
        <v>0</v>
      </c>
    </row>
    <row r="29" spans="1:18" x14ac:dyDescent="0.25">
      <c r="A29" s="127"/>
      <c r="B29" s="129"/>
      <c r="C29" s="128"/>
      <c r="D29" s="130"/>
      <c r="E29" s="130"/>
      <c r="F29" s="130"/>
      <c r="G29" s="130"/>
      <c r="H29" s="130"/>
      <c r="I29" s="131">
        <f t="shared" si="3"/>
        <v>0</v>
      </c>
      <c r="J29" s="132">
        <f>K29+IF(OR(C29=0,A_Stammdaten!$B$9&lt;C29),0,I29*1/20)</f>
        <v>0</v>
      </c>
      <c r="K29" s="132">
        <f>HLOOKUP(A_Stammdaten!$B$9,$L$4:$R$54,ROW(C29)-3,0)</f>
        <v>0</v>
      </c>
      <c r="L29" s="132">
        <f t="shared" si="4"/>
        <v>0</v>
      </c>
      <c r="M29" s="132">
        <f t="shared" si="4"/>
        <v>0</v>
      </c>
      <c r="N29" s="132">
        <f t="shared" si="4"/>
        <v>0</v>
      </c>
      <c r="O29" s="132">
        <f t="shared" si="4"/>
        <v>0</v>
      </c>
      <c r="P29" s="132">
        <f t="shared" si="4"/>
        <v>0</v>
      </c>
      <c r="Q29" s="132">
        <f t="shared" si="4"/>
        <v>0</v>
      </c>
      <c r="R29" s="133">
        <f t="shared" si="4"/>
        <v>0</v>
      </c>
    </row>
    <row r="30" spans="1:18" x14ac:dyDescent="0.25">
      <c r="A30" s="127"/>
      <c r="B30" s="129"/>
      <c r="C30" s="128"/>
      <c r="D30" s="130"/>
      <c r="E30" s="130"/>
      <c r="F30" s="130"/>
      <c r="G30" s="130"/>
      <c r="H30" s="130"/>
      <c r="I30" s="131">
        <f t="shared" si="3"/>
        <v>0</v>
      </c>
      <c r="J30" s="132">
        <f>K30+IF(OR(C30=0,A_Stammdaten!$B$9&lt;C30),0,I30*1/20)</f>
        <v>0</v>
      </c>
      <c r="K30" s="132">
        <f>HLOOKUP(A_Stammdaten!$B$9,$L$4:$R$54,ROW(C30)-3,0)</f>
        <v>0</v>
      </c>
      <c r="L30" s="132">
        <f t="shared" si="4"/>
        <v>0</v>
      </c>
      <c r="M30" s="132">
        <f t="shared" si="4"/>
        <v>0</v>
      </c>
      <c r="N30" s="132">
        <f t="shared" si="4"/>
        <v>0</v>
      </c>
      <c r="O30" s="132">
        <f t="shared" si="4"/>
        <v>0</v>
      </c>
      <c r="P30" s="132">
        <f t="shared" si="4"/>
        <v>0</v>
      </c>
      <c r="Q30" s="132">
        <f t="shared" si="4"/>
        <v>0</v>
      </c>
      <c r="R30" s="133">
        <f t="shared" si="4"/>
        <v>0</v>
      </c>
    </row>
    <row r="31" spans="1:18" x14ac:dyDescent="0.25">
      <c r="A31" s="127"/>
      <c r="B31" s="129"/>
      <c r="C31" s="128"/>
      <c r="D31" s="130"/>
      <c r="E31" s="130"/>
      <c r="F31" s="130"/>
      <c r="G31" s="130"/>
      <c r="H31" s="130"/>
      <c r="I31" s="131">
        <f t="shared" si="3"/>
        <v>0</v>
      </c>
      <c r="J31" s="132">
        <f>K31+IF(OR(C31=0,A_Stammdaten!$B$9&lt;C31),0,I31*1/20)</f>
        <v>0</v>
      </c>
      <c r="K31" s="132">
        <f>HLOOKUP(A_Stammdaten!$B$9,$L$4:$R$54,ROW(C31)-3,0)</f>
        <v>0</v>
      </c>
      <c r="L31" s="132">
        <f t="shared" si="4"/>
        <v>0</v>
      </c>
      <c r="M31" s="132">
        <f t="shared" si="4"/>
        <v>0</v>
      </c>
      <c r="N31" s="132">
        <f t="shared" si="4"/>
        <v>0</v>
      </c>
      <c r="O31" s="132">
        <f t="shared" si="4"/>
        <v>0</v>
      </c>
      <c r="P31" s="132">
        <f t="shared" si="4"/>
        <v>0</v>
      </c>
      <c r="Q31" s="132">
        <f t="shared" si="4"/>
        <v>0</v>
      </c>
      <c r="R31" s="133">
        <f t="shared" si="4"/>
        <v>0</v>
      </c>
    </row>
    <row r="32" spans="1:18" x14ac:dyDescent="0.25">
      <c r="A32" s="127"/>
      <c r="B32" s="129"/>
      <c r="C32" s="128"/>
      <c r="D32" s="130"/>
      <c r="E32" s="130"/>
      <c r="F32" s="130"/>
      <c r="G32" s="130"/>
      <c r="H32" s="130"/>
      <c r="I32" s="131">
        <f t="shared" si="3"/>
        <v>0</v>
      </c>
      <c r="J32" s="132">
        <f>K32+IF(OR(C32=0,A_Stammdaten!$B$9&lt;C32),0,I32*1/20)</f>
        <v>0</v>
      </c>
      <c r="K32" s="132">
        <f>HLOOKUP(A_Stammdaten!$B$9,$L$4:$R$54,ROW(C32)-3,0)</f>
        <v>0</v>
      </c>
      <c r="L32" s="132">
        <f t="shared" si="4"/>
        <v>0</v>
      </c>
      <c r="M32" s="132">
        <f t="shared" si="4"/>
        <v>0</v>
      </c>
      <c r="N32" s="132">
        <f t="shared" si="4"/>
        <v>0</v>
      </c>
      <c r="O32" s="132">
        <f t="shared" si="4"/>
        <v>0</v>
      </c>
      <c r="P32" s="132">
        <f t="shared" si="4"/>
        <v>0</v>
      </c>
      <c r="Q32" s="132">
        <f t="shared" si="4"/>
        <v>0</v>
      </c>
      <c r="R32" s="133">
        <f t="shared" si="4"/>
        <v>0</v>
      </c>
    </row>
    <row r="33" spans="1:18" x14ac:dyDescent="0.25">
      <c r="A33" s="127"/>
      <c r="B33" s="129"/>
      <c r="C33" s="128"/>
      <c r="D33" s="130"/>
      <c r="E33" s="130"/>
      <c r="F33" s="130"/>
      <c r="G33" s="130"/>
      <c r="H33" s="130"/>
      <c r="I33" s="131">
        <f t="shared" si="3"/>
        <v>0</v>
      </c>
      <c r="J33" s="132">
        <f>K33+IF(OR(C33=0,A_Stammdaten!$B$9&lt;C33),0,I33*1/20)</f>
        <v>0</v>
      </c>
      <c r="K33" s="132">
        <f>HLOOKUP(A_Stammdaten!$B$9,$L$4:$R$54,ROW(C33)-3,0)</f>
        <v>0</v>
      </c>
      <c r="L33" s="132">
        <f t="shared" si="4"/>
        <v>0</v>
      </c>
      <c r="M33" s="132">
        <f t="shared" si="4"/>
        <v>0</v>
      </c>
      <c r="N33" s="132">
        <f t="shared" si="4"/>
        <v>0</v>
      </c>
      <c r="O33" s="132">
        <f t="shared" si="4"/>
        <v>0</v>
      </c>
      <c r="P33" s="132">
        <f t="shared" si="4"/>
        <v>0</v>
      </c>
      <c r="Q33" s="132">
        <f t="shared" si="4"/>
        <v>0</v>
      </c>
      <c r="R33" s="133">
        <f t="shared" si="4"/>
        <v>0</v>
      </c>
    </row>
    <row r="34" spans="1:18" x14ac:dyDescent="0.25">
      <c r="A34" s="127"/>
      <c r="B34" s="129"/>
      <c r="C34" s="128"/>
      <c r="D34" s="130"/>
      <c r="E34" s="130"/>
      <c r="F34" s="130"/>
      <c r="G34" s="130"/>
      <c r="H34" s="130"/>
      <c r="I34" s="131">
        <f t="shared" si="3"/>
        <v>0</v>
      </c>
      <c r="J34" s="132">
        <f>K34+IF(OR(C34=0,A_Stammdaten!$B$9&lt;C34),0,I34*1/20)</f>
        <v>0</v>
      </c>
      <c r="K34" s="132">
        <f>HLOOKUP(A_Stammdaten!$B$9,$L$4:$R$54,ROW(C34)-3,0)</f>
        <v>0</v>
      </c>
      <c r="L34" s="132">
        <f t="shared" si="4"/>
        <v>0</v>
      </c>
      <c r="M34" s="132">
        <f t="shared" si="4"/>
        <v>0</v>
      </c>
      <c r="N34" s="132">
        <f t="shared" si="4"/>
        <v>0</v>
      </c>
      <c r="O34" s="132">
        <f t="shared" si="4"/>
        <v>0</v>
      </c>
      <c r="P34" s="132">
        <f t="shared" si="4"/>
        <v>0</v>
      </c>
      <c r="Q34" s="132">
        <f t="shared" si="4"/>
        <v>0</v>
      </c>
      <c r="R34" s="133">
        <f t="shared" si="4"/>
        <v>0</v>
      </c>
    </row>
    <row r="35" spans="1:18" x14ac:dyDescent="0.25">
      <c r="A35" s="127"/>
      <c r="B35" s="129"/>
      <c r="C35" s="128"/>
      <c r="D35" s="130"/>
      <c r="E35" s="130"/>
      <c r="F35" s="130"/>
      <c r="G35" s="130"/>
      <c r="H35" s="130"/>
      <c r="I35" s="131">
        <f t="shared" si="3"/>
        <v>0</v>
      </c>
      <c r="J35" s="132">
        <f>K35+IF(OR(C35=0,A_Stammdaten!$B$9&lt;C35),0,I35*1/20)</f>
        <v>0</v>
      </c>
      <c r="K35" s="132">
        <f>HLOOKUP(A_Stammdaten!$B$9,$L$4:$R$54,ROW(C35)-3,0)</f>
        <v>0</v>
      </c>
      <c r="L35" s="132">
        <f t="shared" si="4"/>
        <v>0</v>
      </c>
      <c r="M35" s="132">
        <f t="shared" si="4"/>
        <v>0</v>
      </c>
      <c r="N35" s="132">
        <f t="shared" si="4"/>
        <v>0</v>
      </c>
      <c r="O35" s="132">
        <f t="shared" si="4"/>
        <v>0</v>
      </c>
      <c r="P35" s="132">
        <f t="shared" si="4"/>
        <v>0</v>
      </c>
      <c r="Q35" s="132">
        <f t="shared" si="4"/>
        <v>0</v>
      </c>
      <c r="R35" s="133">
        <f t="shared" si="4"/>
        <v>0</v>
      </c>
    </row>
    <row r="36" spans="1:18" x14ac:dyDescent="0.25">
      <c r="A36" s="127"/>
      <c r="B36" s="129"/>
      <c r="C36" s="128"/>
      <c r="D36" s="130"/>
      <c r="E36" s="130"/>
      <c r="F36" s="130"/>
      <c r="G36" s="130"/>
      <c r="H36" s="130"/>
      <c r="I36" s="131">
        <f t="shared" si="3"/>
        <v>0</v>
      </c>
      <c r="J36" s="132">
        <f>K36+IF(OR(C36=0,A_Stammdaten!$B$9&lt;C36),0,I36*1/20)</f>
        <v>0</v>
      </c>
      <c r="K36" s="132">
        <f>HLOOKUP(A_Stammdaten!$B$9,$L$4:$R$54,ROW(C36)-3,0)</f>
        <v>0</v>
      </c>
      <c r="L36" s="132">
        <f t="shared" si="4"/>
        <v>0</v>
      </c>
      <c r="M36" s="132">
        <f t="shared" si="4"/>
        <v>0</v>
      </c>
      <c r="N36" s="132">
        <f t="shared" si="4"/>
        <v>0</v>
      </c>
      <c r="O36" s="132">
        <f t="shared" si="4"/>
        <v>0</v>
      </c>
      <c r="P36" s="132">
        <f t="shared" si="4"/>
        <v>0</v>
      </c>
      <c r="Q36" s="132">
        <f t="shared" si="4"/>
        <v>0</v>
      </c>
      <c r="R36" s="133">
        <f t="shared" si="4"/>
        <v>0</v>
      </c>
    </row>
    <row r="37" spans="1:18" x14ac:dyDescent="0.25">
      <c r="A37" s="127"/>
      <c r="B37" s="129"/>
      <c r="C37" s="128"/>
      <c r="D37" s="130"/>
      <c r="E37" s="130"/>
      <c r="F37" s="130"/>
      <c r="G37" s="130"/>
      <c r="H37" s="130"/>
      <c r="I37" s="131">
        <f t="shared" si="3"/>
        <v>0</v>
      </c>
      <c r="J37" s="132">
        <f>K37+IF(OR(C37=0,A_Stammdaten!$B$9&lt;C37),0,I37*1/20)</f>
        <v>0</v>
      </c>
      <c r="K37" s="132">
        <f>HLOOKUP(A_Stammdaten!$B$9,$L$4:$R$54,ROW(C37)-3,0)</f>
        <v>0</v>
      </c>
      <c r="L37" s="132">
        <f t="shared" si="4"/>
        <v>0</v>
      </c>
      <c r="M37" s="132">
        <f t="shared" si="4"/>
        <v>0</v>
      </c>
      <c r="N37" s="132">
        <f t="shared" si="4"/>
        <v>0</v>
      </c>
      <c r="O37" s="132">
        <f t="shared" si="4"/>
        <v>0</v>
      </c>
      <c r="P37" s="132">
        <f t="shared" si="4"/>
        <v>0</v>
      </c>
      <c r="Q37" s="132">
        <f t="shared" si="4"/>
        <v>0</v>
      </c>
      <c r="R37" s="133">
        <f t="shared" si="4"/>
        <v>0</v>
      </c>
    </row>
    <row r="38" spans="1:18" x14ac:dyDescent="0.25">
      <c r="A38" s="127"/>
      <c r="B38" s="129"/>
      <c r="C38" s="128"/>
      <c r="D38" s="130"/>
      <c r="E38" s="130"/>
      <c r="F38" s="130"/>
      <c r="G38" s="130"/>
      <c r="H38" s="130"/>
      <c r="I38" s="131">
        <f t="shared" si="3"/>
        <v>0</v>
      </c>
      <c r="J38" s="132">
        <f>K38+IF(OR(C38=0,A_Stammdaten!$B$9&lt;C38),0,I38*1/20)</f>
        <v>0</v>
      </c>
      <c r="K38" s="132">
        <f>HLOOKUP(A_Stammdaten!$B$9,$L$4:$R$54,ROW(C38)-3,0)</f>
        <v>0</v>
      </c>
      <c r="L38" s="132">
        <f t="shared" ref="L38:R54" si="6">IF(OR($I38=0,VALUE(L$4)&lt;$C38,$C38=0,20-(VALUE(L$4)-$C38)=0),0,$I38*(19-(VALUE(L$4)-$C38))/20)</f>
        <v>0</v>
      </c>
      <c r="M38" s="132">
        <f t="shared" si="6"/>
        <v>0</v>
      </c>
      <c r="N38" s="132">
        <f t="shared" si="6"/>
        <v>0</v>
      </c>
      <c r="O38" s="132">
        <f t="shared" si="6"/>
        <v>0</v>
      </c>
      <c r="P38" s="132">
        <f t="shared" si="6"/>
        <v>0</v>
      </c>
      <c r="Q38" s="132">
        <f t="shared" si="6"/>
        <v>0</v>
      </c>
      <c r="R38" s="133">
        <f t="shared" si="6"/>
        <v>0</v>
      </c>
    </row>
    <row r="39" spans="1:18" x14ac:dyDescent="0.25">
      <c r="A39" s="127"/>
      <c r="B39" s="129"/>
      <c r="C39" s="128"/>
      <c r="D39" s="130"/>
      <c r="E39" s="130"/>
      <c r="F39" s="130"/>
      <c r="G39" s="130"/>
      <c r="H39" s="130"/>
      <c r="I39" s="131">
        <f t="shared" si="3"/>
        <v>0</v>
      </c>
      <c r="J39" s="132">
        <f>K39+IF(OR(C39=0,A_Stammdaten!$B$9&lt;C39),0,I39*1/20)</f>
        <v>0</v>
      </c>
      <c r="K39" s="132">
        <f>HLOOKUP(A_Stammdaten!$B$9,$L$4:$R$54,ROW(C39)-3,0)</f>
        <v>0</v>
      </c>
      <c r="L39" s="132">
        <f t="shared" si="6"/>
        <v>0</v>
      </c>
      <c r="M39" s="132">
        <f t="shared" si="6"/>
        <v>0</v>
      </c>
      <c r="N39" s="132">
        <f t="shared" si="6"/>
        <v>0</v>
      </c>
      <c r="O39" s="132">
        <f t="shared" si="6"/>
        <v>0</v>
      </c>
      <c r="P39" s="132">
        <f t="shared" si="6"/>
        <v>0</v>
      </c>
      <c r="Q39" s="132">
        <f t="shared" si="6"/>
        <v>0</v>
      </c>
      <c r="R39" s="133">
        <f t="shared" si="6"/>
        <v>0</v>
      </c>
    </row>
    <row r="40" spans="1:18" x14ac:dyDescent="0.25">
      <c r="A40" s="127"/>
      <c r="B40" s="129"/>
      <c r="C40" s="128"/>
      <c r="D40" s="130"/>
      <c r="E40" s="130"/>
      <c r="F40" s="130"/>
      <c r="G40" s="130"/>
      <c r="H40" s="130"/>
      <c r="I40" s="131">
        <f t="shared" si="3"/>
        <v>0</v>
      </c>
      <c r="J40" s="132">
        <f>K40+IF(OR(C40=0,A_Stammdaten!$B$9&lt;C40),0,I40*1/20)</f>
        <v>0</v>
      </c>
      <c r="K40" s="132">
        <f>HLOOKUP(A_Stammdaten!$B$9,$L$4:$R$54,ROW(C40)-3,0)</f>
        <v>0</v>
      </c>
      <c r="L40" s="132">
        <f t="shared" si="6"/>
        <v>0</v>
      </c>
      <c r="M40" s="132">
        <f t="shared" si="6"/>
        <v>0</v>
      </c>
      <c r="N40" s="132">
        <f t="shared" si="6"/>
        <v>0</v>
      </c>
      <c r="O40" s="132">
        <f t="shared" si="6"/>
        <v>0</v>
      </c>
      <c r="P40" s="132">
        <f t="shared" si="6"/>
        <v>0</v>
      </c>
      <c r="Q40" s="132">
        <f t="shared" si="6"/>
        <v>0</v>
      </c>
      <c r="R40" s="133">
        <f t="shared" si="6"/>
        <v>0</v>
      </c>
    </row>
    <row r="41" spans="1:18" x14ac:dyDescent="0.25">
      <c r="A41" s="127"/>
      <c r="B41" s="129"/>
      <c r="C41" s="128"/>
      <c r="D41" s="130"/>
      <c r="E41" s="130"/>
      <c r="F41" s="130"/>
      <c r="G41" s="130"/>
      <c r="H41" s="130"/>
      <c r="I41" s="131">
        <f t="shared" si="3"/>
        <v>0</v>
      </c>
      <c r="J41" s="132">
        <f>K41+IF(OR(C41=0,A_Stammdaten!$B$9&lt;C41),0,I41*1/20)</f>
        <v>0</v>
      </c>
      <c r="K41" s="132">
        <f>HLOOKUP(A_Stammdaten!$B$9,$L$4:$R$54,ROW(C41)-3,0)</f>
        <v>0</v>
      </c>
      <c r="L41" s="132">
        <f t="shared" si="6"/>
        <v>0</v>
      </c>
      <c r="M41" s="132">
        <f t="shared" si="6"/>
        <v>0</v>
      </c>
      <c r="N41" s="132">
        <f t="shared" si="6"/>
        <v>0</v>
      </c>
      <c r="O41" s="132">
        <f t="shared" si="6"/>
        <v>0</v>
      </c>
      <c r="P41" s="132">
        <f t="shared" si="6"/>
        <v>0</v>
      </c>
      <c r="Q41" s="132">
        <f t="shared" si="6"/>
        <v>0</v>
      </c>
      <c r="R41" s="133">
        <f t="shared" si="6"/>
        <v>0</v>
      </c>
    </row>
    <row r="42" spans="1:18" x14ac:dyDescent="0.25">
      <c r="A42" s="127"/>
      <c r="B42" s="129"/>
      <c r="C42" s="128"/>
      <c r="D42" s="130"/>
      <c r="E42" s="130"/>
      <c r="F42" s="130"/>
      <c r="G42" s="130"/>
      <c r="H42" s="130"/>
      <c r="I42" s="131">
        <f t="shared" si="3"/>
        <v>0</v>
      </c>
      <c r="J42" s="132">
        <f>K42+IF(OR(C42=0,A_Stammdaten!$B$9&lt;C42),0,I42*1/20)</f>
        <v>0</v>
      </c>
      <c r="K42" s="132">
        <f>HLOOKUP(A_Stammdaten!$B$9,$L$4:$R$54,ROW(C42)-3,0)</f>
        <v>0</v>
      </c>
      <c r="L42" s="132">
        <f t="shared" si="6"/>
        <v>0</v>
      </c>
      <c r="M42" s="132">
        <f t="shared" si="6"/>
        <v>0</v>
      </c>
      <c r="N42" s="132">
        <f t="shared" si="6"/>
        <v>0</v>
      </c>
      <c r="O42" s="132">
        <f t="shared" si="6"/>
        <v>0</v>
      </c>
      <c r="P42" s="132">
        <f t="shared" si="6"/>
        <v>0</v>
      </c>
      <c r="Q42" s="132">
        <f t="shared" si="6"/>
        <v>0</v>
      </c>
      <c r="R42" s="133">
        <f t="shared" si="6"/>
        <v>0</v>
      </c>
    </row>
    <row r="43" spans="1:18" x14ac:dyDescent="0.25">
      <c r="A43" s="127"/>
      <c r="B43" s="129"/>
      <c r="C43" s="128"/>
      <c r="D43" s="130"/>
      <c r="E43" s="130"/>
      <c r="F43" s="130"/>
      <c r="G43" s="130"/>
      <c r="H43" s="130"/>
      <c r="I43" s="131">
        <f t="shared" si="3"/>
        <v>0</v>
      </c>
      <c r="J43" s="132">
        <f>K43+IF(OR(C43=0,A_Stammdaten!$B$9&lt;C43),0,I43*1/20)</f>
        <v>0</v>
      </c>
      <c r="K43" s="132">
        <f>HLOOKUP(A_Stammdaten!$B$9,$L$4:$R$54,ROW(C43)-3,0)</f>
        <v>0</v>
      </c>
      <c r="L43" s="132">
        <f t="shared" si="6"/>
        <v>0</v>
      </c>
      <c r="M43" s="132">
        <f t="shared" si="6"/>
        <v>0</v>
      </c>
      <c r="N43" s="132">
        <f t="shared" si="6"/>
        <v>0</v>
      </c>
      <c r="O43" s="132">
        <f t="shared" si="6"/>
        <v>0</v>
      </c>
      <c r="P43" s="132">
        <f t="shared" si="6"/>
        <v>0</v>
      </c>
      <c r="Q43" s="132">
        <f t="shared" si="6"/>
        <v>0</v>
      </c>
      <c r="R43" s="133">
        <f t="shared" si="6"/>
        <v>0</v>
      </c>
    </row>
    <row r="44" spans="1:18" x14ac:dyDescent="0.25">
      <c r="A44" s="127"/>
      <c r="B44" s="129"/>
      <c r="C44" s="128"/>
      <c r="D44" s="130"/>
      <c r="E44" s="130"/>
      <c r="F44" s="130"/>
      <c r="G44" s="130"/>
      <c r="H44" s="130"/>
      <c r="I44" s="131">
        <f t="shared" si="3"/>
        <v>0</v>
      </c>
      <c r="J44" s="132">
        <f>K44+IF(OR(C44=0,A_Stammdaten!$B$9&lt;C44),0,I44*1/20)</f>
        <v>0</v>
      </c>
      <c r="K44" s="132">
        <f>HLOOKUP(A_Stammdaten!$B$9,$L$4:$R$54,ROW(C44)-3,0)</f>
        <v>0</v>
      </c>
      <c r="L44" s="132">
        <f t="shared" si="6"/>
        <v>0</v>
      </c>
      <c r="M44" s="132">
        <f t="shared" si="6"/>
        <v>0</v>
      </c>
      <c r="N44" s="132">
        <f t="shared" si="6"/>
        <v>0</v>
      </c>
      <c r="O44" s="132">
        <f t="shared" si="6"/>
        <v>0</v>
      </c>
      <c r="P44" s="132">
        <f t="shared" si="6"/>
        <v>0</v>
      </c>
      <c r="Q44" s="132">
        <f t="shared" si="6"/>
        <v>0</v>
      </c>
      <c r="R44" s="133">
        <f t="shared" si="6"/>
        <v>0</v>
      </c>
    </row>
    <row r="45" spans="1:18" x14ac:dyDescent="0.25">
      <c r="A45" s="127"/>
      <c r="B45" s="129"/>
      <c r="C45" s="128"/>
      <c r="D45" s="130"/>
      <c r="E45" s="130"/>
      <c r="F45" s="130"/>
      <c r="G45" s="130"/>
      <c r="H45" s="130"/>
      <c r="I45" s="131">
        <f t="shared" si="3"/>
        <v>0</v>
      </c>
      <c r="J45" s="132">
        <f>K45+IF(OR(C45=0,A_Stammdaten!$B$9&lt;C45),0,I45*1/20)</f>
        <v>0</v>
      </c>
      <c r="K45" s="132">
        <f>HLOOKUP(A_Stammdaten!$B$9,$L$4:$R$54,ROW(C45)-3,0)</f>
        <v>0</v>
      </c>
      <c r="L45" s="132">
        <f t="shared" si="6"/>
        <v>0</v>
      </c>
      <c r="M45" s="132">
        <f t="shared" si="6"/>
        <v>0</v>
      </c>
      <c r="N45" s="132">
        <f t="shared" si="6"/>
        <v>0</v>
      </c>
      <c r="O45" s="132">
        <f t="shared" si="6"/>
        <v>0</v>
      </c>
      <c r="P45" s="132">
        <f t="shared" si="6"/>
        <v>0</v>
      </c>
      <c r="Q45" s="132">
        <f t="shared" si="6"/>
        <v>0</v>
      </c>
      <c r="R45" s="133">
        <f t="shared" si="6"/>
        <v>0</v>
      </c>
    </row>
    <row r="46" spans="1:18" x14ac:dyDescent="0.25">
      <c r="A46" s="127"/>
      <c r="B46" s="129"/>
      <c r="C46" s="128"/>
      <c r="D46" s="130"/>
      <c r="E46" s="130"/>
      <c r="F46" s="130"/>
      <c r="G46" s="130"/>
      <c r="H46" s="130"/>
      <c r="I46" s="131">
        <f t="shared" si="3"/>
        <v>0</v>
      </c>
      <c r="J46" s="132">
        <f>K46+IF(OR(C46=0,A_Stammdaten!$B$9&lt;C46),0,I46*1/20)</f>
        <v>0</v>
      </c>
      <c r="K46" s="132">
        <f>HLOOKUP(A_Stammdaten!$B$9,$L$4:$R$54,ROW(C46)-3,0)</f>
        <v>0</v>
      </c>
      <c r="L46" s="132">
        <f t="shared" si="6"/>
        <v>0</v>
      </c>
      <c r="M46" s="132">
        <f t="shared" si="6"/>
        <v>0</v>
      </c>
      <c r="N46" s="132">
        <f t="shared" si="6"/>
        <v>0</v>
      </c>
      <c r="O46" s="132">
        <f t="shared" si="6"/>
        <v>0</v>
      </c>
      <c r="P46" s="132">
        <f t="shared" si="6"/>
        <v>0</v>
      </c>
      <c r="Q46" s="132">
        <f t="shared" si="6"/>
        <v>0</v>
      </c>
      <c r="R46" s="133">
        <f t="shared" si="6"/>
        <v>0</v>
      </c>
    </row>
    <row r="47" spans="1:18" x14ac:dyDescent="0.25">
      <c r="A47" s="127"/>
      <c r="B47" s="129"/>
      <c r="C47" s="128"/>
      <c r="D47" s="130"/>
      <c r="E47" s="130"/>
      <c r="F47" s="130"/>
      <c r="G47" s="130"/>
      <c r="H47" s="130"/>
      <c r="I47" s="131">
        <f t="shared" si="3"/>
        <v>0</v>
      </c>
      <c r="J47" s="132">
        <f>K47+IF(OR(C47=0,A_Stammdaten!$B$9&lt;C47),0,I47*1/20)</f>
        <v>0</v>
      </c>
      <c r="K47" s="132">
        <f>HLOOKUP(A_Stammdaten!$B$9,$L$4:$R$54,ROW(C47)-3,0)</f>
        <v>0</v>
      </c>
      <c r="L47" s="132">
        <f t="shared" si="6"/>
        <v>0</v>
      </c>
      <c r="M47" s="132">
        <f t="shared" si="6"/>
        <v>0</v>
      </c>
      <c r="N47" s="132">
        <f t="shared" si="6"/>
        <v>0</v>
      </c>
      <c r="O47" s="132">
        <f t="shared" si="6"/>
        <v>0</v>
      </c>
      <c r="P47" s="132">
        <f t="shared" si="6"/>
        <v>0</v>
      </c>
      <c r="Q47" s="132">
        <f t="shared" si="6"/>
        <v>0</v>
      </c>
      <c r="R47" s="133">
        <f t="shared" si="6"/>
        <v>0</v>
      </c>
    </row>
    <row r="48" spans="1:18" x14ac:dyDescent="0.25">
      <c r="A48" s="127"/>
      <c r="B48" s="129"/>
      <c r="C48" s="128"/>
      <c r="D48" s="130"/>
      <c r="E48" s="130"/>
      <c r="F48" s="130"/>
      <c r="G48" s="130"/>
      <c r="H48" s="130"/>
      <c r="I48" s="131">
        <f t="shared" si="3"/>
        <v>0</v>
      </c>
      <c r="J48" s="132">
        <f>K48+IF(OR(C48=0,A_Stammdaten!$B$9&lt;C48),0,I48*1/20)</f>
        <v>0</v>
      </c>
      <c r="K48" s="132">
        <f>HLOOKUP(A_Stammdaten!$B$9,$L$4:$R$54,ROW(C48)-3,0)</f>
        <v>0</v>
      </c>
      <c r="L48" s="132">
        <f t="shared" si="6"/>
        <v>0</v>
      </c>
      <c r="M48" s="132">
        <f t="shared" si="6"/>
        <v>0</v>
      </c>
      <c r="N48" s="132">
        <f t="shared" si="6"/>
        <v>0</v>
      </c>
      <c r="O48" s="132">
        <f t="shared" si="6"/>
        <v>0</v>
      </c>
      <c r="P48" s="132">
        <f t="shared" si="6"/>
        <v>0</v>
      </c>
      <c r="Q48" s="132">
        <f t="shared" si="6"/>
        <v>0</v>
      </c>
      <c r="R48" s="133">
        <f t="shared" si="6"/>
        <v>0</v>
      </c>
    </row>
    <row r="49" spans="1:18" x14ac:dyDescent="0.25">
      <c r="A49" s="127"/>
      <c r="B49" s="129"/>
      <c r="C49" s="128"/>
      <c r="D49" s="130"/>
      <c r="E49" s="130"/>
      <c r="F49" s="130"/>
      <c r="G49" s="130"/>
      <c r="H49" s="130"/>
      <c r="I49" s="131">
        <f t="shared" si="3"/>
        <v>0</v>
      </c>
      <c r="J49" s="132">
        <f>K49+IF(OR(C49=0,A_Stammdaten!$B$9&lt;C49),0,I49*1/20)</f>
        <v>0</v>
      </c>
      <c r="K49" s="132">
        <f>HLOOKUP(A_Stammdaten!$B$9,$L$4:$R$54,ROW(C49)-3,0)</f>
        <v>0</v>
      </c>
      <c r="L49" s="132">
        <f t="shared" si="6"/>
        <v>0</v>
      </c>
      <c r="M49" s="132">
        <f t="shared" si="6"/>
        <v>0</v>
      </c>
      <c r="N49" s="132">
        <f t="shared" si="6"/>
        <v>0</v>
      </c>
      <c r="O49" s="132">
        <f t="shared" si="6"/>
        <v>0</v>
      </c>
      <c r="P49" s="132">
        <f t="shared" si="6"/>
        <v>0</v>
      </c>
      <c r="Q49" s="132">
        <f t="shared" si="6"/>
        <v>0</v>
      </c>
      <c r="R49" s="133">
        <f t="shared" si="6"/>
        <v>0</v>
      </c>
    </row>
    <row r="50" spans="1:18" x14ac:dyDescent="0.25">
      <c r="A50" s="127"/>
      <c r="B50" s="129"/>
      <c r="C50" s="128"/>
      <c r="D50" s="130"/>
      <c r="E50" s="130"/>
      <c r="F50" s="130"/>
      <c r="G50" s="130"/>
      <c r="H50" s="130"/>
      <c r="I50" s="131">
        <f t="shared" si="3"/>
        <v>0</v>
      </c>
      <c r="J50" s="132">
        <f>K50+IF(OR(C50=0,A_Stammdaten!$B$9&lt;C50),0,I50*1/20)</f>
        <v>0</v>
      </c>
      <c r="K50" s="132">
        <f>HLOOKUP(A_Stammdaten!$B$9,$L$4:$R$54,ROW(C50)-3,0)</f>
        <v>0</v>
      </c>
      <c r="L50" s="132">
        <f t="shared" si="6"/>
        <v>0</v>
      </c>
      <c r="M50" s="132">
        <f t="shared" si="6"/>
        <v>0</v>
      </c>
      <c r="N50" s="132">
        <f t="shared" si="6"/>
        <v>0</v>
      </c>
      <c r="O50" s="132">
        <f t="shared" si="6"/>
        <v>0</v>
      </c>
      <c r="P50" s="132">
        <f t="shared" si="6"/>
        <v>0</v>
      </c>
      <c r="Q50" s="132">
        <f t="shared" si="6"/>
        <v>0</v>
      </c>
      <c r="R50" s="133">
        <f t="shared" si="6"/>
        <v>0</v>
      </c>
    </row>
    <row r="51" spans="1:18" x14ac:dyDescent="0.25">
      <c r="A51" s="127"/>
      <c r="B51" s="129"/>
      <c r="C51" s="128"/>
      <c r="D51" s="130"/>
      <c r="E51" s="130"/>
      <c r="F51" s="130"/>
      <c r="G51" s="130"/>
      <c r="H51" s="130"/>
      <c r="I51" s="131">
        <f t="shared" si="3"/>
        <v>0</v>
      </c>
      <c r="J51" s="132">
        <f>K51+IF(OR(C51=0,A_Stammdaten!$B$9&lt;C51),0,I51*1/20)</f>
        <v>0</v>
      </c>
      <c r="K51" s="132">
        <f>HLOOKUP(A_Stammdaten!$B$9,$L$4:$R$54,ROW(C51)-3,0)</f>
        <v>0</v>
      </c>
      <c r="L51" s="132">
        <f t="shared" si="6"/>
        <v>0</v>
      </c>
      <c r="M51" s="132">
        <f t="shared" si="6"/>
        <v>0</v>
      </c>
      <c r="N51" s="132">
        <f t="shared" si="6"/>
        <v>0</v>
      </c>
      <c r="O51" s="132">
        <f t="shared" si="6"/>
        <v>0</v>
      </c>
      <c r="P51" s="132">
        <f t="shared" si="6"/>
        <v>0</v>
      </c>
      <c r="Q51" s="132">
        <f t="shared" si="6"/>
        <v>0</v>
      </c>
      <c r="R51" s="133">
        <f t="shared" si="6"/>
        <v>0</v>
      </c>
    </row>
    <row r="52" spans="1:18" x14ac:dyDescent="0.25">
      <c r="A52" s="127"/>
      <c r="B52" s="129"/>
      <c r="C52" s="128"/>
      <c r="D52" s="130"/>
      <c r="E52" s="130"/>
      <c r="F52" s="130"/>
      <c r="G52" s="130"/>
      <c r="H52" s="130"/>
      <c r="I52" s="131">
        <f t="shared" si="3"/>
        <v>0</v>
      </c>
      <c r="J52" s="132">
        <f>K52+IF(OR(C52=0,A_Stammdaten!$B$9&lt;C52),0,I52*1/20)</f>
        <v>0</v>
      </c>
      <c r="K52" s="132">
        <f>HLOOKUP(A_Stammdaten!$B$9,$L$4:$R$54,ROW(C52)-3,0)</f>
        <v>0</v>
      </c>
      <c r="L52" s="132">
        <f t="shared" si="6"/>
        <v>0</v>
      </c>
      <c r="M52" s="132">
        <f t="shared" si="6"/>
        <v>0</v>
      </c>
      <c r="N52" s="132">
        <f t="shared" si="6"/>
        <v>0</v>
      </c>
      <c r="O52" s="132">
        <f t="shared" si="6"/>
        <v>0</v>
      </c>
      <c r="P52" s="132">
        <f t="shared" si="6"/>
        <v>0</v>
      </c>
      <c r="Q52" s="132">
        <f t="shared" si="6"/>
        <v>0</v>
      </c>
      <c r="R52" s="133">
        <f t="shared" si="6"/>
        <v>0</v>
      </c>
    </row>
    <row r="53" spans="1:18" x14ac:dyDescent="0.25">
      <c r="A53" s="127"/>
      <c r="B53" s="129"/>
      <c r="C53" s="128"/>
      <c r="D53" s="130"/>
      <c r="E53" s="130"/>
      <c r="F53" s="130"/>
      <c r="G53" s="130"/>
      <c r="H53" s="130"/>
      <c r="I53" s="131">
        <f t="shared" si="3"/>
        <v>0</v>
      </c>
      <c r="J53" s="132">
        <f>K53+IF(OR(C53=0,A_Stammdaten!$B$9&lt;C53),0,I53*1/20)</f>
        <v>0</v>
      </c>
      <c r="K53" s="132">
        <f>HLOOKUP(A_Stammdaten!$B$9,$L$4:$R$54,ROW(C53)-3,0)</f>
        <v>0</v>
      </c>
      <c r="L53" s="132">
        <f t="shared" si="6"/>
        <v>0</v>
      </c>
      <c r="M53" s="132">
        <f t="shared" si="6"/>
        <v>0</v>
      </c>
      <c r="N53" s="132">
        <f t="shared" si="6"/>
        <v>0</v>
      </c>
      <c r="O53" s="132">
        <f t="shared" si="6"/>
        <v>0</v>
      </c>
      <c r="P53" s="132">
        <f t="shared" si="6"/>
        <v>0</v>
      </c>
      <c r="Q53" s="132">
        <f t="shared" si="6"/>
        <v>0</v>
      </c>
      <c r="R53" s="133">
        <f t="shared" si="6"/>
        <v>0</v>
      </c>
    </row>
    <row r="54" spans="1:18" ht="15.75" thickBot="1" x14ac:dyDescent="0.3">
      <c r="A54" s="134"/>
      <c r="B54" s="136"/>
      <c r="C54" s="135"/>
      <c r="D54" s="137"/>
      <c r="E54" s="137"/>
      <c r="F54" s="137"/>
      <c r="G54" s="137"/>
      <c r="H54" s="137"/>
      <c r="I54" s="131">
        <f t="shared" si="3"/>
        <v>0</v>
      </c>
      <c r="J54" s="132">
        <f>K54+IF(OR(C54=0,A_Stammdaten!$B$9&lt;C54),0,I54*1/20)</f>
        <v>0</v>
      </c>
      <c r="K54" s="132">
        <f>HLOOKUP(A_Stammdaten!$B$9,$L$4:$R$54,ROW(C54)-3,0)</f>
        <v>0</v>
      </c>
      <c r="L54" s="132">
        <f t="shared" si="6"/>
        <v>0</v>
      </c>
      <c r="M54" s="132">
        <f t="shared" si="6"/>
        <v>0</v>
      </c>
      <c r="N54" s="132">
        <f t="shared" si="6"/>
        <v>0</v>
      </c>
      <c r="O54" s="132">
        <f t="shared" si="6"/>
        <v>0</v>
      </c>
      <c r="P54" s="132">
        <f t="shared" si="6"/>
        <v>0</v>
      </c>
      <c r="Q54" s="132">
        <f t="shared" si="6"/>
        <v>0</v>
      </c>
      <c r="R54" s="133">
        <f t="shared" si="6"/>
        <v>0</v>
      </c>
    </row>
    <row r="55" spans="1:18" ht="15.75" thickBot="1" x14ac:dyDescent="0.3">
      <c r="A55" s="138" t="s">
        <v>103</v>
      </c>
      <c r="B55" s="140"/>
      <c r="C55" s="139"/>
      <c r="D55" s="140"/>
      <c r="E55" s="140"/>
      <c r="F55" s="140"/>
      <c r="G55" s="140"/>
      <c r="H55" s="140"/>
      <c r="I55" s="140"/>
      <c r="J55" s="140"/>
      <c r="K55" s="140"/>
      <c r="L55" s="140"/>
      <c r="M55" s="140"/>
      <c r="N55" s="140"/>
      <c r="O55" s="140"/>
      <c r="P55" s="140"/>
      <c r="Q55" s="140"/>
      <c r="R55" s="163"/>
    </row>
  </sheetData>
  <autoFilter ref="A4:R54" xr:uid="{00000000-0001-0000-0800-000000000000}"/>
  <mergeCells count="1">
    <mergeCell ref="J3:K3"/>
  </mergeCells>
  <conditionalFormatting sqref="C5:C54">
    <cfRule type="cellIs" dxfId="1" priority="3" operator="equal">
      <formula>0</formula>
    </cfRule>
    <cfRule type="cellIs" dxfId="0" priority="4" operator="lessThan">
      <formula>2017</formula>
    </cfRule>
  </conditionalFormatting>
  <dataValidations count="2">
    <dataValidation type="list" allowBlank="1" showInputMessage="1" showErrorMessage="1" sqref="B5:B54" xr:uid="{00000000-0002-0000-0800-000000000000}">
      <formula1>Kategorie_2</formula1>
    </dataValidation>
    <dataValidation type="list" errorStyle="warning" allowBlank="1" sqref="C5:C54" xr:uid="{00000000-0002-0000-0800-000001000000}">
      <formula1>Zeitreihe_1</formula1>
    </dataValidation>
  </dataValidations>
  <pageMargins left="0.78740157480314965" right="0.78740157480314965" top="0.98425196850393704" bottom="0.98425196850393704" header="0.51181102362204722" footer="0.51181102362204722"/>
  <pageSetup paperSize="9" scale="43" fitToHeight="0" orientation="landscape" r:id="rId1"/>
  <headerFooter alignWithMargins="0">
    <oddFooter>&amp;C&amp;P</oddFooter>
  </headerFooter>
  <rowBreaks count="1" manualBreakCount="1">
    <brk id="40" max="15" man="1"/>
  </rowBreaks>
  <customProperties>
    <customPr name="_pios_id" r:id="rId2"/>
    <customPr name="EpmWorksheetKeyString_GUID" r:id="rId3"/>
  </customProperties>
  <ignoredErrors>
    <ignoredError sqref="L4" numberStoredAsText="1"/>
  </ignoredErrors>
  <extLst>
    <ext xmlns:x14="http://schemas.microsoft.com/office/spreadsheetml/2009/9/main" uri="{CCE6A557-97BC-4b89-ADB6-D9C93CAAB3DF}">
      <x14:dataValidations xmlns:xm="http://schemas.microsoft.com/office/excel/2006/main" count="1">
        <x14:dataValidation type="list" allowBlank="1" showErrorMessage="1" xr:uid="{00000000-0002-0000-0800-000002000000}">
          <x14:formula1>
            <xm:f>A_Stammdaten!$A$99:$A$119</xm:f>
          </x14:formula1>
          <xm:sqref>A5:A54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720DBAFC829664983DD45DE265D0C60" ma:contentTypeVersion="26" ma:contentTypeDescription="Ein neues Dokument erstellen." ma:contentTypeScope="" ma:versionID="f381b1f0228139d48545ed836bd8f777">
  <xsd:schema xmlns:xsd="http://www.w3.org/2001/XMLSchema" xmlns:xs="http://www.w3.org/2001/XMLSchema" xmlns:p="http://schemas.microsoft.com/office/2006/metadata/properties" xmlns:ns2="5235a290-d2dc-4c8c-8afd-daffe7aba090" xmlns:ns3="ac177e3a-0be2-4d59-ad8e-5bb1ef833f8e" targetNamespace="http://schemas.microsoft.com/office/2006/metadata/properties" ma:root="true" ma:fieldsID="f5a3cd840fca1ba903dcf45280e09e6f" ns2:_="" ns3:_="">
    <xsd:import namespace="5235a290-d2dc-4c8c-8afd-daffe7aba090"/>
    <xsd:import namespace="ac177e3a-0be2-4d59-ad8e-5bb1ef833f8e"/>
    <xsd:element name="properties">
      <xsd:complexType>
        <xsd:sequence>
          <xsd:element name="documentManagement">
            <xsd:complexType>
              <xsd:all>
                <xsd:element ref="ns2:_x00dc_bermittlungsmethode" minOccurs="0"/>
                <xsd:element ref="ns2:Versand_x002d__x002f_Eingangsdatum" minOccurs="0"/>
                <xsd:element ref="ns2:Themenbereich" minOccurs="0"/>
                <xsd:element ref="ns2:RAGVerantwortlicher"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Aktenzeichen" minOccurs="0"/>
                <xsd:element ref="ns2:Eingangsdatum" minOccurs="0"/>
                <xsd:element ref="ns2:_x0051_M1" minOccurs="0"/>
                <xsd:element ref="ns2:_x0051_M2" minOccurs="0"/>
                <xsd:element ref="ns2:InterneFrist" minOccurs="0"/>
                <xsd:element ref="ns2:ExterneFrist" minOccurs="0"/>
                <xsd:element ref="ns2:Bearbeitungsstatus" minOccurs="0"/>
                <xsd:element ref="ns2:ExternerAnsprechpart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35a290-d2dc-4c8c-8afd-daffe7aba090" elementFormDefault="qualified">
    <xsd:import namespace="http://schemas.microsoft.com/office/2006/documentManagement/types"/>
    <xsd:import namespace="http://schemas.microsoft.com/office/infopath/2007/PartnerControls"/>
    <xsd:element name="_x00dc_bermittlungsmethode" ma:index="8" nillable="true" ma:displayName="Übermittlungsmethode" ma:format="Dropdown" ma:internalName="_x00dc_bermittlungsmethode">
      <xsd:complexType>
        <xsd:complexContent>
          <xsd:extension base="dms:MultiChoice">
            <xsd:sequence>
              <xsd:element name="Value" maxOccurs="unbounded" minOccurs="0" nillable="true">
                <xsd:simpleType>
                  <xsd:restriction base="dms:Choice">
                    <xsd:enumeration value="Energiedatenportal"/>
                    <xsd:enumeration value="MonEDa"/>
                    <xsd:enumeration value="Geschlossene Benutzergruppe"/>
                    <xsd:enumeration value="E-Mail"/>
                    <xsd:enumeration value="E-Mail 4ÜNB"/>
                    <xsd:enumeration value="BSCW"/>
                    <xsd:enumeration value="Postalisch"/>
                  </xsd:restriction>
                </xsd:simpleType>
              </xsd:element>
            </xsd:sequence>
          </xsd:extension>
        </xsd:complexContent>
      </xsd:complexType>
    </xsd:element>
    <xsd:element name="Versand_x002d__x002f_Eingangsdatum" ma:index="9" nillable="true" ma:displayName="Versand-/Eingangsdatum" ma:format="DateOnly" ma:internalName="Versand_x002d__x002f_Eingangsdatum">
      <xsd:simpleType>
        <xsd:restriction base="dms:DateTime"/>
      </xsd:simpleType>
    </xsd:element>
    <xsd:element name="Themenbereich" ma:index="10" nillable="true" ma:displayName="Themenbereich" ma:format="Dropdown" ma:internalName="Themenbereich">
      <xsd:complexType>
        <xsd:complexContent>
          <xsd:extension base="dms:MultiChoiceFillIn">
            <xsd:sequence>
              <xsd:element name="Value" maxOccurs="unbounded" minOccurs="0" nillable="true">
                <xsd:simpleType>
                  <xsd:union memberTypes="dms:Text">
                    <xsd:simpleType>
                      <xsd:restriction base="dms:Choice">
                        <xsd:enumeration value="EEG"/>
                        <xsd:enumeration value="IMA"/>
                        <xsd:enumeration value="Netzentgelte/EOG"/>
                        <xsd:enumeration value="Regulierungskonto"/>
                        <xsd:enumeration value="Netzverluste"/>
                        <xsd:enumeration value="Regulierungsrahmen"/>
                        <xsd:enumeration value="Versorgungsunterbrechung"/>
                        <xsd:enumeration value="Pönale"/>
                        <xsd:enumeration value="REMIT"/>
                        <xsd:enumeration value="Verordnungen"/>
                        <xsd:enumeration value="Network Codes"/>
                        <xsd:enumeration value="Redispatch"/>
                        <xsd:enumeration value="Organisation"/>
                        <xsd:enumeration value="Gebühren"/>
                        <xsd:enumeration value="Redispatch 2.0"/>
                        <xsd:enumeration value="Reportings"/>
                        <xsd:enumeration value="Offshore"/>
                        <xsd:enumeration value="Entschädigungen"/>
                        <xsd:enumeration value="KKA"/>
                        <xsd:enumeration value="Ad Hoc Berichte"/>
                        <xsd:enumeration value="KWKG"/>
                        <xsd:enumeration value="ARegV"/>
                        <xsd:enumeration value="Kapazitätsreserve"/>
                        <xsd:enumeration value="Nutzen statt Abregeln (§ 13k)"/>
                      </xsd:restriction>
                    </xsd:simpleType>
                  </xsd:union>
                </xsd:simpleType>
              </xsd:element>
            </xsd:sequence>
          </xsd:extension>
        </xsd:complexContent>
      </xsd:complexType>
    </xsd:element>
    <xsd:element name="RAGVerantwortlicher" ma:index="11" nillable="true" ma:displayName="RAG Verantwortlicher" ma:format="Dropdown" ma:list="UserInfo" ma:SharePointGroup="0" ma:internalName="RAGVerantwortlich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2220e892-12dc-4e56-b168-53371d59d0e5" ma:termSetId="09814cd3-568e-fe90-9814-8d621ff8fb84" ma:anchorId="fba54fb3-c3e1-fe81-a776-ca4b69148c4d" ma:open="true" ma:isKeyword="false">
      <xsd:complexType>
        <xsd:sequence>
          <xsd:element ref="pc:Terms" minOccurs="0" maxOccurs="1"/>
        </xsd:sequence>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Aktenzeichen" ma:index="23" nillable="true" ma:displayName="Aktenzeichen" ma:description="Sofern ein Aktenzeichen vorliegt, kann dieses hier erwähnt werden. Bei mehreren Aktenzeichen bitte die Eintragungen mit &quot;/&quot; oder &quot;,&quot; trennen." ma:format="Dropdown" ma:internalName="Aktenzeichen">
      <xsd:simpleType>
        <xsd:restriction base="dms:Text">
          <xsd:maxLength value="255"/>
        </xsd:restriction>
      </xsd:simpleType>
    </xsd:element>
    <xsd:element name="Eingangsdatum" ma:index="24" nillable="true" ma:displayName="Eingangsdatum" ma:format="DateOnly" ma:internalName="Eingangsdatum">
      <xsd:simpleType>
        <xsd:restriction base="dms:DateTime"/>
      </xsd:simpleType>
    </xsd:element>
    <xsd:element name="_x0051_M1" ma:index="25" nillable="true" ma:displayName="QM 1" ma:format="Dropdown" ma:internalName="_x0051_M1">
      <xsd:simpleType>
        <xsd:restriction base="dms:Choice">
          <xsd:enumeration value="RAG"/>
          <xsd:enumeration value="CMG"/>
          <xsd:enumeration value="SOG"/>
          <xsd:enumeration value="EPG"/>
          <xsd:enumeration value="PUC"/>
          <xsd:enumeration value="FCG"/>
          <xsd:enumeration value="AMG"/>
          <xsd:enumeration value="LPG"/>
          <xsd:enumeration value="GFG"/>
          <xsd:enumeration value="LEG"/>
          <xsd:enumeration value="GOG"/>
          <xsd:enumeration value="LOG"/>
        </xsd:restriction>
      </xsd:simpleType>
    </xsd:element>
    <xsd:element name="_x0051_M2" ma:index="26" nillable="true" ma:displayName="QM 2" ma:format="Dropdown" ma:internalName="_x0051_M2">
      <xsd:simpleType>
        <xsd:restriction base="dms:Choice">
          <xsd:enumeration value="RAG"/>
          <xsd:enumeration value="CMG"/>
          <xsd:enumeration value="SOG"/>
        </xsd:restriction>
      </xsd:simpleType>
    </xsd:element>
    <xsd:element name="InterneFrist" ma:index="27" nillable="true" ma:displayName="Interne Frist" ma:format="DateOnly" ma:internalName="InterneFrist">
      <xsd:simpleType>
        <xsd:restriction base="dms:DateTime"/>
      </xsd:simpleType>
    </xsd:element>
    <xsd:element name="ExterneFrist" ma:index="28" nillable="true" ma:displayName="Externe Frist" ma:format="DateOnly" ma:internalName="ExterneFrist">
      <xsd:simpleType>
        <xsd:restriction base="dms:DateTime"/>
      </xsd:simpleType>
    </xsd:element>
    <xsd:element name="Bearbeitungsstatus" ma:index="29" nillable="true" ma:displayName="Bearbeitungsstatus" ma:format="Dropdown" ma:internalName="Bearbeitungsstatus">
      <xsd:simpleType>
        <xsd:restriction base="dms:Choice">
          <xsd:enumeration value="Offen"/>
          <xsd:enumeration value="In Bearbeitung"/>
          <xsd:enumeration value="Abgeschlossen"/>
        </xsd:restriction>
      </xsd:simpleType>
    </xsd:element>
    <xsd:element name="ExternerAnsprechpartner" ma:index="30" nillable="true" ma:displayName="Externer Ansprechpartner" ma:format="Dropdown" ma:internalName="ExternerAnsprechpartn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177e3a-0be2-4d59-ad8e-5bb1ef833f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0e21734-35c2-4804-9dae-faeee5400340}" ma:internalName="TaxCatchAll" ma:showField="CatchAllData" ma:web="ac177e3a-0be2-4d59-ad8e-5bb1ef833f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c177e3a-0be2-4d59-ad8e-5bb1ef833f8e" xsi:nil="true"/>
    <lcf76f155ced4ddcb4097134ff3c332f xmlns="5235a290-d2dc-4c8c-8afd-daffe7aba090">
      <Terms xmlns="http://schemas.microsoft.com/office/infopath/2007/PartnerControls"/>
    </lcf76f155ced4ddcb4097134ff3c332f>
    <RAGVerantwortlicher xmlns="5235a290-d2dc-4c8c-8afd-daffe7aba090">
      <UserInfo>
        <DisplayName/>
        <AccountId xsi:nil="true"/>
        <AccountType/>
      </UserInfo>
    </RAGVerantwortlicher>
    <_x00dc_bermittlungsmethode xmlns="5235a290-d2dc-4c8c-8afd-daffe7aba090" xsi:nil="true"/>
    <Bearbeitungsstatus xmlns="5235a290-d2dc-4c8c-8afd-daffe7aba090" xsi:nil="true"/>
    <Aktenzeichen xmlns="5235a290-d2dc-4c8c-8afd-daffe7aba090" xsi:nil="true"/>
    <Eingangsdatum xmlns="5235a290-d2dc-4c8c-8afd-daffe7aba090" xsi:nil="true"/>
    <InterneFrist xmlns="5235a290-d2dc-4c8c-8afd-daffe7aba090" xsi:nil="true"/>
    <ExterneFrist xmlns="5235a290-d2dc-4c8c-8afd-daffe7aba090" xsi:nil="true"/>
    <Themenbereich xmlns="5235a290-d2dc-4c8c-8afd-daffe7aba090" xsi:nil="true"/>
    <Versand_x002d__x002f_Eingangsdatum xmlns="5235a290-d2dc-4c8c-8afd-daffe7aba090" xsi:nil="true"/>
    <_x0051_M1 xmlns="5235a290-d2dc-4c8c-8afd-daffe7aba090" xsi:nil="true"/>
    <_x0051_M2 xmlns="5235a290-d2dc-4c8c-8afd-daffe7aba090" xsi:nil="true"/>
    <ExternerAnsprechpartner xmlns="5235a290-d2dc-4c8c-8afd-daffe7aba090" xsi:nil="true"/>
  </documentManagement>
</p:properties>
</file>

<file path=customXml/itemProps1.xml><?xml version="1.0" encoding="utf-8"?>
<ds:datastoreItem xmlns:ds="http://schemas.openxmlformats.org/officeDocument/2006/customXml" ds:itemID="{2ECE32E5-5357-4C72-A2D8-9B726BB51A56}">
  <ds:schemaRefs>
    <ds:schemaRef ds:uri="http://schemas.microsoft.com/sharepoint/v3/contenttype/forms"/>
  </ds:schemaRefs>
</ds:datastoreItem>
</file>

<file path=customXml/itemProps2.xml><?xml version="1.0" encoding="utf-8"?>
<ds:datastoreItem xmlns:ds="http://schemas.openxmlformats.org/officeDocument/2006/customXml" ds:itemID="{0EA3B9E0-BE99-4AAD-B695-551C50966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35a290-d2dc-4c8c-8afd-daffe7aba090"/>
    <ds:schemaRef ds:uri="ac177e3a-0be2-4d59-ad8e-5bb1ef833f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20C854-C278-4CA4-BD26-12D59CC51F3D}">
  <ds:schemaRefs>
    <ds:schemaRef ds:uri="http://schemas.microsoft.com/office/2006/metadata/properties"/>
    <ds:schemaRef ds:uri="http://schemas.microsoft.com/office/infopath/2007/PartnerControls"/>
    <ds:schemaRef ds:uri="de49c49a-1ce7-45f2-b43b-d56c75f70802"/>
    <ds:schemaRef ds:uri="ac177e3a-0be2-4d59-ad8e-5bb1ef833f8e"/>
    <ds:schemaRef ds:uri="5235a290-d2dc-4c8c-8afd-daffe7aba090"/>
  </ds:schemaRefs>
</ds:datastoreItem>
</file>

<file path=docMetadata/LabelInfo.xml><?xml version="1.0" encoding="utf-8"?>
<clbl:labelList xmlns:clbl="http://schemas.microsoft.com/office/2020/mipLabelMetadata">
  <clbl:label id="{6e118e09-08be-4360-a815-3fc29828016d}" enabled="1" method="Standard" siteId="{15b734ef-4a07-47e7-90f4-22cc84a7af2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12</vt:i4>
      </vt:variant>
    </vt:vector>
  </HeadingPairs>
  <TitlesOfParts>
    <vt:vector size="23" baseType="lpstr">
      <vt:lpstr>Changelog</vt:lpstr>
      <vt:lpstr>Ausfüllhilfe</vt:lpstr>
      <vt:lpstr>A_Stammdaten</vt:lpstr>
      <vt:lpstr>B_KKAuf</vt:lpstr>
      <vt:lpstr>D1_SAV</vt:lpstr>
      <vt:lpstr>D2_SAV_Netto</vt:lpstr>
      <vt:lpstr>D3_Mengen</vt:lpstr>
      <vt:lpstr>D4_WAV</vt:lpstr>
      <vt:lpstr>D5_BKZ_NAKB_SoPo</vt:lpstr>
      <vt:lpstr>E_Erläuterung</vt:lpstr>
      <vt:lpstr>F_Parameter</vt:lpstr>
      <vt:lpstr>Anlagengruppen</vt:lpstr>
      <vt:lpstr>Antragsjahre</vt:lpstr>
      <vt:lpstr>B_KKAuf!Drucktitel</vt:lpstr>
      <vt:lpstr>D1_SAV!Drucktitel</vt:lpstr>
      <vt:lpstr>D4_WAV!Drucktitel</vt:lpstr>
      <vt:lpstr>D5_BKZ_NAKB_SoPo!Drucktitel</vt:lpstr>
      <vt:lpstr>Kategorie</vt:lpstr>
      <vt:lpstr>Kategorie_2</vt:lpstr>
      <vt:lpstr>Netznummer</vt:lpstr>
      <vt:lpstr>Projektart</vt:lpstr>
      <vt:lpstr>WAV_Positionen</vt:lpstr>
      <vt:lpstr>Zeitreihe_1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2023-04-28T10:29:56Z</dcterms:created>
  <dcterms:modified xsi:type="dcterms:W3CDTF">2026-06-11T13:18:00Z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0x0101006720DBAFC829664983DD45DE265D0C60</vt:lpwstr>
  </property>
  <property fmtid="{D5CDD505-2E9C-101B-9397-08002B2CF9AE}" pid="3" name="MediaServiceImageTags">
    <vt:lpwstr/>
  </property>
</Properties>
</file>