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mc:AlternateContent xmlns:mc="http://schemas.openxmlformats.org/markup-compatibility/2006">
    <mc:Choice Requires="x15">
      <x15ac:absPath xmlns:x15ac="http://schemas.microsoft.com/office/spreadsheetml/2010/11/ac" url="Z:\Strom\BK8-RPIII (2019-2023)\_Allgemeines_Vorlagen_Muster\Tools\§10a ARegV\EHB_2026_für_EOG_27\"/>
    </mc:Choice>
  </mc:AlternateContent>
  <xr:revisionPtr revIDLastSave="0" documentId="13_ncr:1_{8ABA06C4-D5D4-4DE9-834E-5644F1339DE2}" xr6:coauthVersionLast="47" xr6:coauthVersionMax="47" xr10:uidLastSave="{00000000-0000-0000-0000-000000000000}"/>
  <bookViews>
    <workbookView xWindow="-120" yWindow="-120" windowWidth="29040" windowHeight="15240" tabRatio="599" activeTab="2" xr2:uid="{00000000-000D-0000-FFFF-FFFF00000000}"/>
  </bookViews>
  <sheets>
    <sheet name="Ausfüllhilfe" sheetId="32" r:id="rId1"/>
    <sheet name="Changelog" sheetId="35" r:id="rId2"/>
    <sheet name="A_Stammdaten" sheetId="4" r:id="rId3"/>
    <sheet name="B_KKAuf" sheetId="29" r:id="rId4"/>
    <sheet name="C_AiB" sheetId="36" r:id="rId5"/>
    <sheet name="E_Erläuterung" sheetId="34" r:id="rId6"/>
    <sheet name="Listen" sheetId="21" r:id="rId7"/>
  </sheets>
  <definedNames>
    <definedName name="Antragsjahre">Listen!$A$2:$A$6</definedName>
    <definedName name="_xlnm.Print_Area" localSheetId="2">A_Stammdaten!$A$1:$D$30,A_Stammdaten!$A$31:$E$132</definedName>
    <definedName name="_xlnm.Print_Area" localSheetId="0">Ausfüllhilfe!$B$2:$B$47</definedName>
    <definedName name="_xlnm.Print_Area" localSheetId="3">B_KKAuf!$A$1:$J$707</definedName>
    <definedName name="_xlnm.Print_Titles" localSheetId="3">B_KKAuf!$7:$7</definedName>
    <definedName name="_xlnm.Print_Titles" localSheetId="4">C_AiB!$4:$4</definedName>
    <definedName name="Kategorie">Listen!$B$2:$B$7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6" i="21" l="1"/>
  <c r="O26" i="21"/>
  <c r="Q707" i="29"/>
  <c r="Q706" i="29"/>
  <c r="Q705" i="29"/>
  <c r="Q704" i="29"/>
  <c r="Q703" i="29"/>
  <c r="Q702" i="29"/>
  <c r="Q701" i="29"/>
  <c r="Q700" i="29"/>
  <c r="Q699" i="29"/>
  <c r="Q698" i="29"/>
  <c r="Q697" i="29"/>
  <c r="Q696" i="29"/>
  <c r="Q695" i="29"/>
  <c r="Q694" i="29"/>
  <c r="Q693" i="29"/>
  <c r="Q692" i="29"/>
  <c r="Q691" i="29"/>
  <c r="Q690" i="29"/>
  <c r="Q689" i="29"/>
  <c r="Q688" i="29"/>
  <c r="Q687" i="29"/>
  <c r="Q686" i="29"/>
  <c r="Q685" i="29"/>
  <c r="Q684" i="29"/>
  <c r="Q683" i="29"/>
  <c r="Q682" i="29"/>
  <c r="Q681" i="29"/>
  <c r="Q680" i="29"/>
  <c r="Q679" i="29"/>
  <c r="Q678" i="29"/>
  <c r="Q677" i="29"/>
  <c r="Q676" i="29"/>
  <c r="Q675" i="29"/>
  <c r="Q674" i="29"/>
  <c r="Q673" i="29"/>
  <c r="Q672" i="29"/>
  <c r="Q671" i="29"/>
  <c r="Q670" i="29"/>
  <c r="Q669" i="29"/>
  <c r="Q668" i="29"/>
  <c r="Q667" i="29"/>
  <c r="Q666" i="29"/>
  <c r="Q665" i="29"/>
  <c r="Q664" i="29"/>
  <c r="Q663" i="29"/>
  <c r="Q662" i="29"/>
  <c r="Q661" i="29"/>
  <c r="Q660" i="29"/>
  <c r="Q659" i="29"/>
  <c r="Q658" i="29"/>
  <c r="Q657" i="29"/>
  <c r="Q656" i="29"/>
  <c r="Q655" i="29"/>
  <c r="Q654" i="29"/>
  <c r="Q653" i="29"/>
  <c r="Q652" i="29"/>
  <c r="Q651" i="29"/>
  <c r="Q650" i="29"/>
  <c r="Q649" i="29"/>
  <c r="Q648" i="29"/>
  <c r="Q647" i="29"/>
  <c r="Q646" i="29"/>
  <c r="Q645" i="29"/>
  <c r="Q644" i="29"/>
  <c r="Q643" i="29"/>
  <c r="Q642" i="29"/>
  <c r="Q641" i="29"/>
  <c r="Q640" i="29"/>
  <c r="Q639" i="29"/>
  <c r="Q638" i="29"/>
  <c r="Q637" i="29"/>
  <c r="Q636" i="29"/>
  <c r="Q635" i="29"/>
  <c r="Q634" i="29"/>
  <c r="Q633" i="29"/>
  <c r="Q632" i="29"/>
  <c r="Q631" i="29"/>
  <c r="Q630" i="29"/>
  <c r="Q629" i="29"/>
  <c r="Q628" i="29"/>
  <c r="Q627" i="29"/>
  <c r="Q626" i="29"/>
  <c r="Q625" i="29"/>
  <c r="Q624" i="29"/>
  <c r="Q623" i="29"/>
  <c r="Q622" i="29"/>
  <c r="Q621" i="29"/>
  <c r="Q620" i="29"/>
  <c r="Q619" i="29"/>
  <c r="Q618" i="29"/>
  <c r="Q617" i="29"/>
  <c r="Q616" i="29"/>
  <c r="Q615" i="29"/>
  <c r="Q614" i="29"/>
  <c r="Q613" i="29"/>
  <c r="Q612" i="29"/>
  <c r="Q611" i="29"/>
  <c r="Q610" i="29"/>
  <c r="Q609" i="29"/>
  <c r="Q608" i="29"/>
  <c r="Q607" i="29"/>
  <c r="Q606" i="29"/>
  <c r="Q605" i="29"/>
  <c r="Q604" i="29"/>
  <c r="Q603" i="29"/>
  <c r="Q602" i="29"/>
  <c r="Q601" i="29"/>
  <c r="Q600" i="29"/>
  <c r="Q599" i="29"/>
  <c r="Q598" i="29"/>
  <c r="Q597" i="29"/>
  <c r="Q596" i="29"/>
  <c r="Q595" i="29"/>
  <c r="Q594" i="29"/>
  <c r="Q593" i="29"/>
  <c r="Q592" i="29"/>
  <c r="Q591" i="29"/>
  <c r="Q590"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P241" i="29"/>
  <c r="P240" i="29"/>
  <c r="P239" i="29"/>
  <c r="P238" i="29"/>
  <c r="P237" i="29"/>
  <c r="P236" i="29"/>
  <c r="P235" i="29"/>
  <c r="P234" i="29"/>
  <c r="P233" i="29"/>
  <c r="P232" i="29"/>
  <c r="P231" i="29"/>
  <c r="P230" i="29"/>
  <c r="P229" i="29"/>
  <c r="P228" i="29"/>
  <c r="P227" i="29"/>
  <c r="P226" i="29"/>
  <c r="P225" i="29"/>
  <c r="P224" i="29"/>
  <c r="P223" i="29"/>
  <c r="P222" i="29"/>
  <c r="P221" i="29"/>
  <c r="P220" i="29"/>
  <c r="P219" i="29"/>
  <c r="P218" i="29"/>
  <c r="P217" i="29"/>
  <c r="P216" i="29"/>
  <c r="P215" i="29"/>
  <c r="P214" i="29"/>
  <c r="P213" i="29"/>
  <c r="P212" i="29"/>
  <c r="P211" i="29"/>
  <c r="P210" i="29"/>
  <c r="P209" i="29"/>
  <c r="P208" i="29"/>
  <c r="P207" i="29"/>
  <c r="P206" i="29"/>
  <c r="P205" i="29"/>
  <c r="P204" i="29"/>
  <c r="P203" i="29"/>
  <c r="P202" i="29"/>
  <c r="P201" i="29"/>
  <c r="P200" i="29"/>
  <c r="P199" i="29"/>
  <c r="P198" i="29"/>
  <c r="P197" i="29"/>
  <c r="P196" i="29"/>
  <c r="P195" i="29"/>
  <c r="P194" i="29"/>
  <c r="P193" i="29"/>
  <c r="P192" i="29"/>
  <c r="P191" i="29"/>
  <c r="P190" i="29"/>
  <c r="P189" i="29"/>
  <c r="P188" i="29"/>
  <c r="P187" i="29"/>
  <c r="P186" i="29"/>
  <c r="P185" i="29"/>
  <c r="P184" i="29"/>
  <c r="P183" i="29"/>
  <c r="P182" i="29"/>
  <c r="P181" i="29"/>
  <c r="P180" i="29"/>
  <c r="P179" i="29"/>
  <c r="P178" i="29"/>
  <c r="P177" i="29"/>
  <c r="P176" i="29"/>
  <c r="P175" i="29"/>
  <c r="P174" i="29"/>
  <c r="P173" i="29"/>
  <c r="P172" i="29"/>
  <c r="P171" i="29"/>
  <c r="P170" i="29"/>
  <c r="P169" i="29"/>
  <c r="P168" i="29"/>
  <c r="P167" i="29"/>
  <c r="P166" i="29"/>
  <c r="P165" i="29"/>
  <c r="P164" i="29"/>
  <c r="P163" i="29"/>
  <c r="P162" i="29"/>
  <c r="P161" i="29"/>
  <c r="P160" i="29"/>
  <c r="P159" i="29"/>
  <c r="P158" i="29"/>
  <c r="P157" i="29"/>
  <c r="P156" i="29"/>
  <c r="P155" i="29"/>
  <c r="P154" i="29"/>
  <c r="P153" i="29"/>
  <c r="P152" i="29"/>
  <c r="P151" i="29"/>
  <c r="P150" i="29"/>
  <c r="P149" i="29"/>
  <c r="P148" i="29"/>
  <c r="P147" i="29"/>
  <c r="P146" i="29"/>
  <c r="P145" i="29"/>
  <c r="P144" i="29"/>
  <c r="P143" i="29"/>
  <c r="P142" i="29"/>
  <c r="P141" i="29"/>
  <c r="P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Q8" i="29" l="1"/>
  <c r="P14" i="29"/>
  <c r="P13" i="29"/>
  <c r="P12" i="29"/>
  <c r="P11" i="29"/>
  <c r="P10" i="29"/>
  <c r="P9" i="29"/>
  <c r="P8" i="29"/>
  <c r="N707" i="29" l="1"/>
  <c r="N700" i="29"/>
  <c r="N693" i="29"/>
  <c r="N686" i="29"/>
  <c r="N679" i="29"/>
  <c r="N672" i="29"/>
  <c r="N665" i="29"/>
  <c r="N658" i="29"/>
  <c r="N651" i="29"/>
  <c r="N644" i="29"/>
  <c r="N637" i="29"/>
  <c r="N630" i="29"/>
  <c r="N623" i="29"/>
  <c r="N616" i="29"/>
  <c r="N609" i="29"/>
  <c r="N602" i="29"/>
  <c r="N595" i="29"/>
  <c r="N588" i="29"/>
  <c r="N581" i="29"/>
  <c r="N574" i="29"/>
  <c r="N567" i="29"/>
  <c r="N560" i="29"/>
  <c r="N553" i="29"/>
  <c r="N546" i="29"/>
  <c r="N539" i="29"/>
  <c r="N532" i="29"/>
  <c r="N525" i="29"/>
  <c r="N518" i="29"/>
  <c r="N511" i="29"/>
  <c r="N504" i="29"/>
  <c r="N497" i="29"/>
  <c r="N490" i="29"/>
  <c r="N483" i="29"/>
  <c r="N476" i="29"/>
  <c r="N469" i="29"/>
  <c r="N462" i="29"/>
  <c r="N455" i="29"/>
  <c r="N448" i="29"/>
  <c r="N441" i="29"/>
  <c r="N434" i="29"/>
  <c r="N427" i="29"/>
  <c r="N420" i="29"/>
  <c r="N413" i="29"/>
  <c r="N406" i="29"/>
  <c r="N399" i="29"/>
  <c r="N392" i="29"/>
  <c r="N385" i="29"/>
  <c r="N378" i="29"/>
  <c r="N371" i="29"/>
  <c r="N364" i="29"/>
  <c r="N357" i="29"/>
  <c r="N350" i="29"/>
  <c r="N343" i="29"/>
  <c r="N336" i="29"/>
  <c r="N329" i="29"/>
  <c r="N322" i="29"/>
  <c r="N315" i="29"/>
  <c r="N308" i="29"/>
  <c r="N301" i="29"/>
  <c r="N294" i="29"/>
  <c r="N287" i="29"/>
  <c r="N280" i="29"/>
  <c r="N273" i="29"/>
  <c r="N266" i="29"/>
  <c r="N259" i="29"/>
  <c r="N252" i="29"/>
  <c r="N245" i="29"/>
  <c r="N238" i="29"/>
  <c r="N231" i="29"/>
  <c r="N224" i="29"/>
  <c r="N217" i="29"/>
  <c r="N210" i="29"/>
  <c r="N203" i="29"/>
  <c r="N196" i="29"/>
  <c r="N189" i="29"/>
  <c r="N182" i="29"/>
  <c r="N175" i="29"/>
  <c r="N168" i="29"/>
  <c r="N161" i="29"/>
  <c r="N154" i="29"/>
  <c r="N147" i="29"/>
  <c r="N140" i="29"/>
  <c r="N133" i="29"/>
  <c r="N126" i="29"/>
  <c r="N119" i="29"/>
  <c r="N112" i="29"/>
  <c r="N105" i="29"/>
  <c r="N98" i="29"/>
  <c r="N91" i="29"/>
  <c r="N84" i="29"/>
  <c r="N77" i="29"/>
  <c r="N70" i="29"/>
  <c r="N63" i="29"/>
  <c r="N56" i="29"/>
  <c r="N49" i="29"/>
  <c r="N42" i="29"/>
  <c r="N35" i="29"/>
  <c r="N28" i="29"/>
  <c r="N21" i="29"/>
  <c r="N14" i="29"/>
  <c r="M707" i="29"/>
  <c r="M700" i="29"/>
  <c r="M693" i="29"/>
  <c r="M686" i="29"/>
  <c r="M679" i="29"/>
  <c r="M672" i="29"/>
  <c r="M665" i="29"/>
  <c r="M658" i="29"/>
  <c r="M651" i="29"/>
  <c r="M644" i="29"/>
  <c r="M637" i="29"/>
  <c r="M636" i="29"/>
  <c r="M630" i="29"/>
  <c r="M623" i="29"/>
  <c r="M616" i="29"/>
  <c r="M609" i="29"/>
  <c r="M602" i="29"/>
  <c r="M601" i="29"/>
  <c r="M595" i="29"/>
  <c r="M588" i="29"/>
  <c r="M581" i="29"/>
  <c r="M574" i="29"/>
  <c r="M567" i="29"/>
  <c r="M560" i="29"/>
  <c r="M553" i="29"/>
  <c r="M546" i="29"/>
  <c r="M539" i="29"/>
  <c r="M532" i="29"/>
  <c r="M525" i="29"/>
  <c r="M524" i="29"/>
  <c r="M518" i="29"/>
  <c r="M511" i="29"/>
  <c r="M504" i="29"/>
  <c r="M497" i="29"/>
  <c r="M490" i="29"/>
  <c r="M489" i="29"/>
  <c r="M483" i="29"/>
  <c r="M476" i="29"/>
  <c r="M469" i="29"/>
  <c r="M462" i="29"/>
  <c r="M455" i="29"/>
  <c r="M448" i="29"/>
  <c r="M441" i="29"/>
  <c r="M434" i="29"/>
  <c r="M427" i="29"/>
  <c r="M420" i="29"/>
  <c r="M413" i="29"/>
  <c r="M412" i="29"/>
  <c r="M406" i="29"/>
  <c r="M399" i="29"/>
  <c r="M392" i="29"/>
  <c r="M385" i="29"/>
  <c r="M378" i="29"/>
  <c r="M377" i="29"/>
  <c r="M371" i="29"/>
  <c r="M364" i="29"/>
  <c r="M357" i="29"/>
  <c r="M350" i="29"/>
  <c r="M343" i="29"/>
  <c r="M336" i="29"/>
  <c r="M329" i="29"/>
  <c r="M322" i="29"/>
  <c r="M315" i="29"/>
  <c r="M308" i="29"/>
  <c r="M301" i="29"/>
  <c r="M300" i="29"/>
  <c r="M294" i="29"/>
  <c r="M287" i="29"/>
  <c r="M280" i="29"/>
  <c r="M273" i="29"/>
  <c r="M266" i="29"/>
  <c r="M265" i="29"/>
  <c r="M259" i="29"/>
  <c r="M252" i="29"/>
  <c r="M245" i="29"/>
  <c r="M238" i="29"/>
  <c r="M231" i="29"/>
  <c r="M224" i="29"/>
  <c r="M217" i="29"/>
  <c r="M210" i="29"/>
  <c r="M203" i="29"/>
  <c r="M196" i="29"/>
  <c r="M189" i="29"/>
  <c r="M188" i="29"/>
  <c r="M182" i="29"/>
  <c r="M175" i="29"/>
  <c r="M168" i="29"/>
  <c r="M161" i="29"/>
  <c r="M154" i="29"/>
  <c r="M153" i="29"/>
  <c r="M147" i="29"/>
  <c r="M140" i="29"/>
  <c r="M133" i="29"/>
  <c r="M126" i="29"/>
  <c r="M119" i="29"/>
  <c r="M112" i="29"/>
  <c r="M105" i="29"/>
  <c r="M98" i="29"/>
  <c r="M91" i="29"/>
  <c r="M84" i="29"/>
  <c r="M77" i="29"/>
  <c r="M76" i="29"/>
  <c r="M70" i="29"/>
  <c r="M63" i="29"/>
  <c r="M56" i="29"/>
  <c r="M49" i="29"/>
  <c r="M42" i="29"/>
  <c r="M41" i="29"/>
  <c r="M35" i="29"/>
  <c r="M28" i="29"/>
  <c r="M21" i="29"/>
  <c r="M14" i="29"/>
  <c r="AD44" i="21"/>
  <c r="AD43" i="21"/>
  <c r="AC43" i="21"/>
  <c r="N566" i="29" s="1"/>
  <c r="AD42" i="21"/>
  <c r="AC42" i="21"/>
  <c r="AB42" i="21"/>
  <c r="AD41" i="21"/>
  <c r="AC41" i="21"/>
  <c r="AB41" i="21"/>
  <c r="AA41" i="21"/>
  <c r="AD40" i="21"/>
  <c r="AC40" i="21"/>
  <c r="AB40" i="21"/>
  <c r="N703" i="29" s="1"/>
  <c r="AA40" i="21"/>
  <c r="Z40" i="21"/>
  <c r="AD39" i="21"/>
  <c r="AC39" i="21"/>
  <c r="AB39" i="21"/>
  <c r="AA39" i="21"/>
  <c r="Z39" i="21"/>
  <c r="AD38" i="21"/>
  <c r="AC38" i="21"/>
  <c r="AB38" i="21"/>
  <c r="N596" i="29" s="1"/>
  <c r="AA38" i="21"/>
  <c r="Z38" i="21"/>
  <c r="P44" i="21"/>
  <c r="P43" i="21"/>
  <c r="O43" i="21"/>
  <c r="M706" i="29" s="1"/>
  <c r="P42" i="21"/>
  <c r="O42" i="21"/>
  <c r="N42" i="21"/>
  <c r="P41" i="21"/>
  <c r="O41" i="21"/>
  <c r="N41" i="21"/>
  <c r="P40" i="21"/>
  <c r="O40" i="21"/>
  <c r="M41" i="21"/>
  <c r="N40" i="21"/>
  <c r="M703" i="29" s="1"/>
  <c r="M40" i="21"/>
  <c r="L40" i="21"/>
  <c r="P39" i="21"/>
  <c r="O39" i="21"/>
  <c r="N39" i="21"/>
  <c r="M39" i="21"/>
  <c r="L39" i="21"/>
  <c r="P38" i="21"/>
  <c r="O38" i="21"/>
  <c r="N38" i="21"/>
  <c r="M547" i="29" s="1"/>
  <c r="M38" i="21"/>
  <c r="L38" i="21"/>
  <c r="N300" i="29" l="1"/>
  <c r="N412" i="29"/>
  <c r="N489" i="29"/>
  <c r="N636" i="29"/>
  <c r="N55" i="29"/>
  <c r="N195" i="29"/>
  <c r="N83" i="29"/>
  <c r="N265" i="29"/>
  <c r="N377" i="29"/>
  <c r="N524" i="29"/>
  <c r="N601" i="29"/>
  <c r="N125" i="29"/>
  <c r="N160" i="29"/>
  <c r="N27" i="29"/>
  <c r="N237" i="29"/>
  <c r="N272" i="29"/>
  <c r="N349" i="29"/>
  <c r="N384" i="29"/>
  <c r="N461" i="29"/>
  <c r="N496" i="29"/>
  <c r="N573" i="29"/>
  <c r="N608" i="29"/>
  <c r="N685" i="29"/>
  <c r="N69" i="29"/>
  <c r="N209" i="29"/>
  <c r="N244" i="29"/>
  <c r="N321" i="29"/>
  <c r="N356" i="29"/>
  <c r="N433" i="29"/>
  <c r="N468" i="29"/>
  <c r="N545" i="29"/>
  <c r="N580" i="29"/>
  <c r="N657" i="29"/>
  <c r="N692" i="29"/>
  <c r="N132" i="29"/>
  <c r="N41" i="29"/>
  <c r="N104" i="29"/>
  <c r="N181" i="29"/>
  <c r="N13" i="29"/>
  <c r="N76" i="29"/>
  <c r="N216" i="29"/>
  <c r="N293" i="29"/>
  <c r="N328" i="29"/>
  <c r="N405" i="29"/>
  <c r="N440" i="29"/>
  <c r="N517" i="29"/>
  <c r="N552" i="29"/>
  <c r="N629" i="29"/>
  <c r="N664" i="29"/>
  <c r="N20" i="29"/>
  <c r="N97" i="29"/>
  <c r="N48" i="29"/>
  <c r="N153" i="29"/>
  <c r="N188" i="29"/>
  <c r="N391" i="29"/>
  <c r="N503" i="29"/>
  <c r="N559" i="29"/>
  <c r="N643" i="29"/>
  <c r="N671" i="29"/>
  <c r="N699" i="29"/>
  <c r="N139" i="29"/>
  <c r="N251" i="29"/>
  <c r="N335" i="29"/>
  <c r="N587" i="29"/>
  <c r="N90" i="29"/>
  <c r="N202" i="29"/>
  <c r="N314" i="29"/>
  <c r="N398" i="29"/>
  <c r="N454" i="29"/>
  <c r="N482" i="29"/>
  <c r="N510" i="29"/>
  <c r="N538" i="29"/>
  <c r="N594" i="29"/>
  <c r="N622" i="29"/>
  <c r="N650" i="29"/>
  <c r="N678" i="29"/>
  <c r="N706" i="29"/>
  <c r="N111" i="29"/>
  <c r="N167" i="29"/>
  <c r="N223" i="29"/>
  <c r="N279" i="29"/>
  <c r="N307" i="29"/>
  <c r="N363" i="29"/>
  <c r="N419" i="29"/>
  <c r="N447" i="29"/>
  <c r="N475" i="29"/>
  <c r="N531" i="29"/>
  <c r="N615" i="29"/>
  <c r="N34" i="29"/>
  <c r="N62" i="29"/>
  <c r="N118" i="29"/>
  <c r="N146" i="29"/>
  <c r="N174" i="29"/>
  <c r="N230" i="29"/>
  <c r="N258" i="29"/>
  <c r="N286" i="29"/>
  <c r="N342" i="29"/>
  <c r="N370" i="29"/>
  <c r="N426" i="29"/>
  <c r="M48" i="29"/>
  <c r="M160" i="29"/>
  <c r="M237" i="29"/>
  <c r="M349" i="29"/>
  <c r="M384" i="29"/>
  <c r="M461" i="29"/>
  <c r="M496" i="29"/>
  <c r="M573" i="29"/>
  <c r="M608" i="29"/>
  <c r="M685" i="29"/>
  <c r="M125" i="29"/>
  <c r="M272" i="29"/>
  <c r="M97" i="29"/>
  <c r="M209" i="29"/>
  <c r="M321" i="29"/>
  <c r="M433" i="29"/>
  <c r="M545" i="29"/>
  <c r="M657" i="29"/>
  <c r="M692" i="29"/>
  <c r="M13" i="29"/>
  <c r="M20" i="29"/>
  <c r="M132" i="29"/>
  <c r="M244" i="29"/>
  <c r="M356" i="29"/>
  <c r="M468" i="29"/>
  <c r="M580" i="29"/>
  <c r="M104" i="29"/>
  <c r="M216" i="29"/>
  <c r="M293" i="29"/>
  <c r="M328" i="29"/>
  <c r="M405" i="29"/>
  <c r="M440" i="29"/>
  <c r="M517" i="29"/>
  <c r="M552" i="29"/>
  <c r="M629" i="29"/>
  <c r="M664" i="29"/>
  <c r="M69" i="29"/>
  <c r="M181" i="29"/>
  <c r="M27" i="29"/>
  <c r="M55" i="29"/>
  <c r="M83" i="29"/>
  <c r="M111" i="29"/>
  <c r="M139" i="29"/>
  <c r="M167" i="29"/>
  <c r="M195" i="29"/>
  <c r="M223" i="29"/>
  <c r="M251" i="29"/>
  <c r="M279" i="29"/>
  <c r="M307" i="29"/>
  <c r="M335" i="29"/>
  <c r="M363" i="29"/>
  <c r="M391" i="29"/>
  <c r="M419" i="29"/>
  <c r="M447" i="29"/>
  <c r="M475" i="29"/>
  <c r="M503" i="29"/>
  <c r="M531" i="29"/>
  <c r="M559" i="29"/>
  <c r="M587" i="29"/>
  <c r="M615" i="29"/>
  <c r="M643" i="29"/>
  <c r="M671" i="29"/>
  <c r="M699" i="29"/>
  <c r="M34" i="29"/>
  <c r="M62" i="29"/>
  <c r="M90" i="29"/>
  <c r="M118" i="29"/>
  <c r="M146" i="29"/>
  <c r="M174" i="29"/>
  <c r="M202" i="29"/>
  <c r="M230" i="29"/>
  <c r="M258" i="29"/>
  <c r="M286" i="29"/>
  <c r="M314" i="29"/>
  <c r="M342" i="29"/>
  <c r="M370" i="29"/>
  <c r="M398" i="29"/>
  <c r="M426" i="29"/>
  <c r="M454" i="29"/>
  <c r="M482" i="29"/>
  <c r="M510" i="29"/>
  <c r="M538" i="29"/>
  <c r="M566" i="29"/>
  <c r="M594" i="29"/>
  <c r="M622" i="29"/>
  <c r="M650" i="29"/>
  <c r="M678" i="29"/>
  <c r="M683" i="29"/>
  <c r="M359" i="29"/>
  <c r="M232" i="29"/>
  <c r="M120" i="29"/>
  <c r="M561" i="29"/>
  <c r="M344" i="29"/>
  <c r="M8" i="29"/>
  <c r="M36" i="29"/>
  <c r="M148" i="29"/>
  <c r="M260" i="29"/>
  <c r="M64" i="29"/>
  <c r="M176" i="29"/>
  <c r="M288" i="29"/>
  <c r="M92" i="29"/>
  <c r="M204" i="29"/>
  <c r="M316" i="29"/>
  <c r="M449" i="29"/>
  <c r="N260" i="29"/>
  <c r="M29" i="29"/>
  <c r="M57" i="29"/>
  <c r="M85" i="29"/>
  <c r="M113" i="29"/>
  <c r="M141" i="29"/>
  <c r="M169" i="29"/>
  <c r="M197" i="29"/>
  <c r="M225" i="29"/>
  <c r="M253" i="29"/>
  <c r="M281" i="29"/>
  <c r="M309" i="29"/>
  <c r="M337" i="29"/>
  <c r="M365" i="29"/>
  <c r="M477" i="29"/>
  <c r="N372" i="29"/>
  <c r="M22" i="29"/>
  <c r="M50" i="29"/>
  <c r="M78" i="29"/>
  <c r="M106" i="29"/>
  <c r="M134" i="29"/>
  <c r="M162" i="29"/>
  <c r="M190" i="29"/>
  <c r="M218" i="29"/>
  <c r="M246" i="29"/>
  <c r="M274" i="29"/>
  <c r="M302" i="29"/>
  <c r="M330" i="29"/>
  <c r="M358" i="29"/>
  <c r="M393" i="29"/>
  <c r="M505" i="29"/>
  <c r="N484" i="29"/>
  <c r="M15" i="29"/>
  <c r="M43" i="29"/>
  <c r="M71" i="29"/>
  <c r="M99" i="29"/>
  <c r="M127" i="29"/>
  <c r="M155" i="29"/>
  <c r="M183" i="29"/>
  <c r="M211" i="29"/>
  <c r="M239" i="29"/>
  <c r="M267" i="29"/>
  <c r="M295" i="29"/>
  <c r="M323" i="29"/>
  <c r="M351" i="29"/>
  <c r="M421" i="29"/>
  <c r="M533" i="29"/>
  <c r="N148" i="29"/>
  <c r="N687" i="29"/>
  <c r="N659" i="29"/>
  <c r="N631" i="29"/>
  <c r="N603" i="29"/>
  <c r="N575" i="29"/>
  <c r="N547" i="29"/>
  <c r="N519" i="29"/>
  <c r="N491" i="29"/>
  <c r="N463" i="29"/>
  <c r="N435" i="29"/>
  <c r="N407" i="29"/>
  <c r="N379" i="29"/>
  <c r="N351" i="29"/>
  <c r="N323" i="29"/>
  <c r="N295" i="29"/>
  <c r="N267" i="29"/>
  <c r="N239" i="29"/>
  <c r="N211" i="29"/>
  <c r="N183" i="29"/>
  <c r="N155" i="29"/>
  <c r="N127" i="29"/>
  <c r="N694" i="29"/>
  <c r="N666" i="29"/>
  <c r="N638" i="29"/>
  <c r="N610" i="29"/>
  <c r="N582" i="29"/>
  <c r="N554" i="29"/>
  <c r="N526" i="29"/>
  <c r="N498" i="29"/>
  <c r="N470" i="29"/>
  <c r="N442" i="29"/>
  <c r="N414" i="29"/>
  <c r="N386" i="29"/>
  <c r="N358" i="29"/>
  <c r="N330" i="29"/>
  <c r="N302" i="29"/>
  <c r="N274" i="29"/>
  <c r="N246" i="29"/>
  <c r="N218" i="29"/>
  <c r="N190" i="29"/>
  <c r="N162" i="29"/>
  <c r="N134" i="29"/>
  <c r="N701" i="29"/>
  <c r="N673" i="29"/>
  <c r="N645" i="29"/>
  <c r="N617" i="29"/>
  <c r="N589" i="29"/>
  <c r="N561" i="29"/>
  <c r="N533" i="29"/>
  <c r="N505" i="29"/>
  <c r="N477" i="29"/>
  <c r="N449" i="29"/>
  <c r="N421" i="29"/>
  <c r="N393" i="29"/>
  <c r="N365" i="29"/>
  <c r="N337" i="29"/>
  <c r="N309" i="29"/>
  <c r="N281" i="29"/>
  <c r="N253" i="29"/>
  <c r="N225" i="29"/>
  <c r="N197" i="29"/>
  <c r="N169" i="29"/>
  <c r="N141" i="29"/>
  <c r="N113" i="29"/>
  <c r="N106" i="29"/>
  <c r="N99" i="29"/>
  <c r="N92" i="29"/>
  <c r="N85" i="29"/>
  <c r="N78" i="29"/>
  <c r="N71" i="29"/>
  <c r="N64" i="29"/>
  <c r="N57" i="29"/>
  <c r="N50" i="29"/>
  <c r="N43" i="29"/>
  <c r="N36" i="29"/>
  <c r="N29" i="29"/>
  <c r="N22" i="29"/>
  <c r="N15" i="29"/>
  <c r="N8" i="29"/>
  <c r="M9" i="29"/>
  <c r="M16" i="29"/>
  <c r="M23" i="29"/>
  <c r="M30" i="29"/>
  <c r="M37" i="29"/>
  <c r="M44" i="29"/>
  <c r="M51" i="29"/>
  <c r="M58" i="29"/>
  <c r="M65" i="29"/>
  <c r="M72" i="29"/>
  <c r="M79" i="29"/>
  <c r="M86" i="29"/>
  <c r="M93" i="29"/>
  <c r="M100" i="29"/>
  <c r="M107" i="29"/>
  <c r="M114" i="29"/>
  <c r="M121" i="29"/>
  <c r="M128" i="29"/>
  <c r="M135" i="29"/>
  <c r="M142" i="29"/>
  <c r="M149" i="29"/>
  <c r="M156" i="29"/>
  <c r="M163" i="29"/>
  <c r="M170" i="29"/>
  <c r="M177" i="29"/>
  <c r="M184" i="29"/>
  <c r="M191" i="29"/>
  <c r="M198" i="29"/>
  <c r="M205" i="29"/>
  <c r="M212" i="29"/>
  <c r="M219" i="29"/>
  <c r="M226" i="29"/>
  <c r="M233" i="29"/>
  <c r="M240" i="29"/>
  <c r="M247" i="29"/>
  <c r="M254" i="29"/>
  <c r="M261" i="29"/>
  <c r="M268" i="29"/>
  <c r="M275" i="29"/>
  <c r="M282" i="29"/>
  <c r="M289" i="29"/>
  <c r="M296" i="29"/>
  <c r="M303" i="29"/>
  <c r="M310" i="29"/>
  <c r="M317" i="29"/>
  <c r="M324" i="29"/>
  <c r="M331" i="29"/>
  <c r="M338" i="29"/>
  <c r="M345" i="29"/>
  <c r="M352" i="29"/>
  <c r="M386" i="29"/>
  <c r="M414" i="29"/>
  <c r="M442" i="29"/>
  <c r="M470" i="29"/>
  <c r="M498" i="29"/>
  <c r="M526" i="29"/>
  <c r="M554" i="29"/>
  <c r="N176" i="29"/>
  <c r="N288" i="29"/>
  <c r="N400" i="29"/>
  <c r="N512" i="29"/>
  <c r="N624" i="29"/>
  <c r="M702" i="29"/>
  <c r="M695" i="29"/>
  <c r="M688" i="29"/>
  <c r="M681" i="29"/>
  <c r="M674" i="29"/>
  <c r="M667" i="29"/>
  <c r="M660" i="29"/>
  <c r="M653" i="29"/>
  <c r="M646" i="29"/>
  <c r="M639" i="29"/>
  <c r="M632" i="29"/>
  <c r="M625" i="29"/>
  <c r="M618" i="29"/>
  <c r="M611" i="29"/>
  <c r="M604" i="29"/>
  <c r="M597" i="29"/>
  <c r="M590" i="29"/>
  <c r="M583" i="29"/>
  <c r="M576" i="29"/>
  <c r="M569" i="29"/>
  <c r="M562" i="29"/>
  <c r="M555" i="29"/>
  <c r="M548" i="29"/>
  <c r="M541" i="29"/>
  <c r="M534" i="29"/>
  <c r="M527" i="29"/>
  <c r="M520" i="29"/>
  <c r="M513" i="29"/>
  <c r="M506" i="29"/>
  <c r="M499" i="29"/>
  <c r="M492" i="29"/>
  <c r="M485" i="29"/>
  <c r="M478" i="29"/>
  <c r="M471" i="29"/>
  <c r="M464" i="29"/>
  <c r="M457" i="29"/>
  <c r="M450" i="29"/>
  <c r="M443" i="29"/>
  <c r="M436" i="29"/>
  <c r="M429" i="29"/>
  <c r="M422" i="29"/>
  <c r="M415" i="29"/>
  <c r="M408" i="29"/>
  <c r="M401" i="29"/>
  <c r="M394" i="29"/>
  <c r="M387" i="29"/>
  <c r="M380" i="29"/>
  <c r="M373" i="29"/>
  <c r="M366" i="29"/>
  <c r="N702" i="29"/>
  <c r="N695" i="29"/>
  <c r="N688" i="29"/>
  <c r="N681" i="29"/>
  <c r="N674" i="29"/>
  <c r="N667" i="29"/>
  <c r="N660" i="29"/>
  <c r="N653" i="29"/>
  <c r="N646" i="29"/>
  <c r="N639" i="29"/>
  <c r="N632" i="29"/>
  <c r="N625" i="29"/>
  <c r="N618" i="29"/>
  <c r="N611" i="29"/>
  <c r="N604" i="29"/>
  <c r="N597" i="29"/>
  <c r="N590" i="29"/>
  <c r="N583" i="29"/>
  <c r="N576" i="29"/>
  <c r="N569" i="29"/>
  <c r="N562" i="29"/>
  <c r="N555" i="29"/>
  <c r="N548" i="29"/>
  <c r="N541" i="29"/>
  <c r="N534" i="29"/>
  <c r="N527" i="29"/>
  <c r="N520" i="29"/>
  <c r="N513" i="29"/>
  <c r="N506" i="29"/>
  <c r="N499" i="29"/>
  <c r="N492" i="29"/>
  <c r="N485" i="29"/>
  <c r="N478" i="29"/>
  <c r="N471" i="29"/>
  <c r="N464" i="29"/>
  <c r="N457" i="29"/>
  <c r="N450" i="29"/>
  <c r="N443" i="29"/>
  <c r="N436" i="29"/>
  <c r="N429" i="29"/>
  <c r="N422" i="29"/>
  <c r="N415" i="29"/>
  <c r="N408" i="29"/>
  <c r="N401" i="29"/>
  <c r="N394" i="29"/>
  <c r="N387" i="29"/>
  <c r="N380" i="29"/>
  <c r="N373" i="29"/>
  <c r="N366" i="29"/>
  <c r="N359" i="29"/>
  <c r="N352" i="29"/>
  <c r="N345" i="29"/>
  <c r="N338" i="29"/>
  <c r="N331" i="29"/>
  <c r="N324" i="29"/>
  <c r="N317" i="29"/>
  <c r="N310" i="29"/>
  <c r="N303" i="29"/>
  <c r="N296" i="29"/>
  <c r="N289" i="29"/>
  <c r="N282" i="29"/>
  <c r="N275" i="29"/>
  <c r="N268" i="29"/>
  <c r="N261" i="29"/>
  <c r="N254" i="29"/>
  <c r="N247" i="29"/>
  <c r="N240" i="29"/>
  <c r="N233" i="29"/>
  <c r="N226" i="29"/>
  <c r="N219" i="29"/>
  <c r="N212" i="29"/>
  <c r="N205" i="29"/>
  <c r="N198" i="29"/>
  <c r="N191" i="29"/>
  <c r="N184" i="29"/>
  <c r="N177" i="29"/>
  <c r="N170" i="29"/>
  <c r="N163" i="29"/>
  <c r="N156" i="29"/>
  <c r="N149" i="29"/>
  <c r="N142" i="29"/>
  <c r="N135" i="29"/>
  <c r="N128" i="29"/>
  <c r="N121" i="29"/>
  <c r="N114" i="29"/>
  <c r="N107" i="29"/>
  <c r="N100" i="29"/>
  <c r="N93" i="29"/>
  <c r="N86" i="29"/>
  <c r="N79" i="29"/>
  <c r="N72" i="29"/>
  <c r="N65" i="29"/>
  <c r="N58" i="29"/>
  <c r="N51" i="29"/>
  <c r="N44" i="29"/>
  <c r="N37" i="29"/>
  <c r="N30" i="29"/>
  <c r="N23" i="29"/>
  <c r="N16" i="29"/>
  <c r="N9" i="29"/>
  <c r="M379" i="29"/>
  <c r="M407" i="29"/>
  <c r="M435" i="29"/>
  <c r="M463" i="29"/>
  <c r="M491" i="29"/>
  <c r="M519" i="29"/>
  <c r="N204" i="29"/>
  <c r="N316" i="29"/>
  <c r="N428" i="29"/>
  <c r="N540" i="29"/>
  <c r="N652" i="29"/>
  <c r="M701" i="29"/>
  <c r="M694" i="29"/>
  <c r="M687" i="29"/>
  <c r="M680" i="29"/>
  <c r="M673" i="29"/>
  <c r="M666" i="29"/>
  <c r="M659" i="29"/>
  <c r="M652" i="29"/>
  <c r="M645" i="29"/>
  <c r="M638" i="29"/>
  <c r="M631" i="29"/>
  <c r="M624" i="29"/>
  <c r="M617" i="29"/>
  <c r="M610" i="29"/>
  <c r="M603" i="29"/>
  <c r="M596" i="29"/>
  <c r="M589" i="29"/>
  <c r="M582" i="29"/>
  <c r="M575" i="29"/>
  <c r="M568" i="29"/>
  <c r="M372" i="29"/>
  <c r="M400" i="29"/>
  <c r="M428" i="29"/>
  <c r="M456" i="29"/>
  <c r="M484" i="29"/>
  <c r="M512" i="29"/>
  <c r="M540" i="29"/>
  <c r="N120" i="29"/>
  <c r="N232" i="29"/>
  <c r="N344" i="29"/>
  <c r="N456" i="29"/>
  <c r="N568" i="29"/>
  <c r="N680" i="29"/>
  <c r="N697" i="29"/>
  <c r="N683" i="29"/>
  <c r="N669" i="29"/>
  <c r="N655" i="29"/>
  <c r="N641" i="29"/>
  <c r="N627" i="29"/>
  <c r="N613" i="29"/>
  <c r="N599" i="29"/>
  <c r="N585" i="29"/>
  <c r="N571" i="29"/>
  <c r="N557" i="29"/>
  <c r="N543" i="29"/>
  <c r="N529" i="29"/>
  <c r="N515" i="29"/>
  <c r="N501" i="29"/>
  <c r="N487" i="29"/>
  <c r="N473" i="29"/>
  <c r="N459" i="29"/>
  <c r="N445" i="29"/>
  <c r="N431" i="29"/>
  <c r="N417" i="29"/>
  <c r="N403" i="29"/>
  <c r="N389" i="29"/>
  <c r="N375" i="29"/>
  <c r="N361" i="29"/>
  <c r="N347" i="29"/>
  <c r="N333" i="29"/>
  <c r="N319" i="29"/>
  <c r="N305" i="29"/>
  <c r="N291" i="29"/>
  <c r="N277" i="29"/>
  <c r="N263" i="29"/>
  <c r="N249" i="29"/>
  <c r="N235" i="29"/>
  <c r="N221" i="29"/>
  <c r="N207" i="29"/>
  <c r="N193" i="29"/>
  <c r="N179" i="29"/>
  <c r="N165" i="29"/>
  <c r="N151" i="29"/>
  <c r="N137" i="29"/>
  <c r="N123" i="29"/>
  <c r="N109" i="29"/>
  <c r="N95" i="29"/>
  <c r="N81" i="29"/>
  <c r="N67" i="29"/>
  <c r="N53" i="29"/>
  <c r="N39" i="29"/>
  <c r="N25" i="29"/>
  <c r="N11" i="29"/>
  <c r="N704" i="29"/>
  <c r="N690" i="29"/>
  <c r="N676" i="29"/>
  <c r="N662" i="29"/>
  <c r="N648" i="29"/>
  <c r="N634" i="29"/>
  <c r="N620" i="29"/>
  <c r="N606" i="29"/>
  <c r="N592" i="29"/>
  <c r="N578" i="29"/>
  <c r="N564" i="29"/>
  <c r="N550" i="29"/>
  <c r="N536" i="29"/>
  <c r="N522" i="29"/>
  <c r="N508" i="29"/>
  <c r="N494" i="29"/>
  <c r="N480" i="29"/>
  <c r="N466" i="29"/>
  <c r="N452" i="29"/>
  <c r="N438" i="29"/>
  <c r="N424" i="29"/>
  <c r="N410" i="29"/>
  <c r="N396" i="29"/>
  <c r="N382" i="29"/>
  <c r="N368" i="29"/>
  <c r="N354" i="29"/>
  <c r="N340" i="29"/>
  <c r="N326" i="29"/>
  <c r="N312" i="29"/>
  <c r="N298" i="29"/>
  <c r="N284" i="29"/>
  <c r="N270" i="29"/>
  <c r="N256" i="29"/>
  <c r="N242" i="29"/>
  <c r="N228" i="29"/>
  <c r="N32" i="29"/>
  <c r="N88" i="29"/>
  <c r="N144" i="29"/>
  <c r="N200" i="29"/>
  <c r="N46" i="29"/>
  <c r="N102" i="29"/>
  <c r="N158" i="29"/>
  <c r="N214" i="29"/>
  <c r="N60" i="29"/>
  <c r="N116" i="29"/>
  <c r="N172" i="29"/>
  <c r="N698" i="29"/>
  <c r="N684" i="29"/>
  <c r="N670" i="29"/>
  <c r="N656" i="29"/>
  <c r="N642" i="29"/>
  <c r="N628" i="29"/>
  <c r="N614" i="29"/>
  <c r="N600" i="29"/>
  <c r="N586" i="29"/>
  <c r="N572" i="29"/>
  <c r="N558" i="29"/>
  <c r="N544" i="29"/>
  <c r="N530" i="29"/>
  <c r="N516" i="29"/>
  <c r="N502" i="29"/>
  <c r="N488" i="29"/>
  <c r="N474" i="29"/>
  <c r="N460" i="29"/>
  <c r="N446" i="29"/>
  <c r="N432" i="29"/>
  <c r="N418" i="29"/>
  <c r="N404" i="29"/>
  <c r="N390" i="29"/>
  <c r="N376" i="29"/>
  <c r="N362" i="29"/>
  <c r="N348" i="29"/>
  <c r="N334" i="29"/>
  <c r="N320" i="29"/>
  <c r="N306" i="29"/>
  <c r="N292" i="29"/>
  <c r="N278" i="29"/>
  <c r="N264" i="29"/>
  <c r="N250" i="29"/>
  <c r="N236" i="29"/>
  <c r="N222" i="29"/>
  <c r="N208" i="29"/>
  <c r="N194" i="29"/>
  <c r="N180" i="29"/>
  <c r="N166" i="29"/>
  <c r="N152" i="29"/>
  <c r="N138" i="29"/>
  <c r="N124" i="29"/>
  <c r="N110" i="29"/>
  <c r="N96" i="29"/>
  <c r="N82" i="29"/>
  <c r="N68" i="29"/>
  <c r="N54" i="29"/>
  <c r="N40" i="29"/>
  <c r="N26" i="29"/>
  <c r="N12" i="29"/>
  <c r="N705" i="29"/>
  <c r="N691" i="29"/>
  <c r="N677" i="29"/>
  <c r="N663" i="29"/>
  <c r="N649" i="29"/>
  <c r="N635" i="29"/>
  <c r="N621" i="29"/>
  <c r="N607" i="29"/>
  <c r="N593" i="29"/>
  <c r="N579" i="29"/>
  <c r="N565" i="29"/>
  <c r="N551" i="29"/>
  <c r="N537" i="29"/>
  <c r="N523" i="29"/>
  <c r="N509" i="29"/>
  <c r="N495" i="29"/>
  <c r="N481" i="29"/>
  <c r="N467" i="29"/>
  <c r="N453" i="29"/>
  <c r="N439" i="29"/>
  <c r="N425" i="29"/>
  <c r="N411" i="29"/>
  <c r="N397" i="29"/>
  <c r="N383" i="29"/>
  <c r="N369" i="29"/>
  <c r="N355" i="29"/>
  <c r="N341" i="29"/>
  <c r="N327" i="29"/>
  <c r="N313" i="29"/>
  <c r="N299" i="29"/>
  <c r="N285" i="29"/>
  <c r="N271" i="29"/>
  <c r="N257" i="29"/>
  <c r="N243" i="29"/>
  <c r="N229" i="29"/>
  <c r="N215" i="29"/>
  <c r="N201" i="29"/>
  <c r="N187" i="29"/>
  <c r="N173" i="29"/>
  <c r="N159" i="29"/>
  <c r="N145" i="29"/>
  <c r="N131" i="29"/>
  <c r="N117" i="29"/>
  <c r="N103" i="29"/>
  <c r="N89" i="29"/>
  <c r="N75" i="29"/>
  <c r="N61" i="29"/>
  <c r="N47" i="29"/>
  <c r="N33" i="29"/>
  <c r="N19" i="29"/>
  <c r="N18" i="29"/>
  <c r="N74" i="29"/>
  <c r="N130" i="29"/>
  <c r="N186" i="29"/>
  <c r="N52" i="29"/>
  <c r="N108" i="29"/>
  <c r="N192" i="29"/>
  <c r="N220" i="29"/>
  <c r="N276" i="29"/>
  <c r="N388" i="29"/>
  <c r="N472" i="29"/>
  <c r="N528" i="29"/>
  <c r="N584" i="29"/>
  <c r="N612" i="29"/>
  <c r="N640" i="29"/>
  <c r="N668" i="29"/>
  <c r="N17" i="29"/>
  <c r="N45" i="29"/>
  <c r="N73" i="29"/>
  <c r="N101" i="29"/>
  <c r="N129" i="29"/>
  <c r="N157" i="29"/>
  <c r="N185" i="29"/>
  <c r="N213" i="29"/>
  <c r="N241" i="29"/>
  <c r="N269" i="29"/>
  <c r="N297" i="29"/>
  <c r="N325" i="29"/>
  <c r="N353" i="29"/>
  <c r="N381" i="29"/>
  <c r="N409" i="29"/>
  <c r="N437" i="29"/>
  <c r="N465" i="29"/>
  <c r="N493" i="29"/>
  <c r="N521" i="29"/>
  <c r="N549" i="29"/>
  <c r="N577" i="29"/>
  <c r="N605" i="29"/>
  <c r="N633" i="29"/>
  <c r="N661" i="29"/>
  <c r="N689" i="29"/>
  <c r="N31" i="29"/>
  <c r="N59" i="29"/>
  <c r="N24" i="29"/>
  <c r="N80" i="29"/>
  <c r="N136" i="29"/>
  <c r="N164" i="29"/>
  <c r="N248" i="29"/>
  <c r="N304" i="29"/>
  <c r="N332" i="29"/>
  <c r="N360" i="29"/>
  <c r="N416" i="29"/>
  <c r="N444" i="29"/>
  <c r="N500" i="29"/>
  <c r="N556" i="29"/>
  <c r="N696" i="29"/>
  <c r="N10" i="29"/>
  <c r="N38" i="29"/>
  <c r="N66" i="29"/>
  <c r="N94" i="29"/>
  <c r="N122" i="29"/>
  <c r="N150" i="29"/>
  <c r="N178" i="29"/>
  <c r="N206" i="29"/>
  <c r="N234" i="29"/>
  <c r="N262" i="29"/>
  <c r="N290" i="29"/>
  <c r="N318" i="29"/>
  <c r="N346" i="29"/>
  <c r="N374" i="29"/>
  <c r="N402" i="29"/>
  <c r="N430" i="29"/>
  <c r="N458" i="29"/>
  <c r="N486" i="29"/>
  <c r="N514" i="29"/>
  <c r="N542" i="29"/>
  <c r="N570" i="29"/>
  <c r="N598" i="29"/>
  <c r="N626" i="29"/>
  <c r="N654" i="29"/>
  <c r="N682" i="29"/>
  <c r="N87" i="29"/>
  <c r="N115" i="29"/>
  <c r="N143" i="29"/>
  <c r="N171" i="29"/>
  <c r="N199" i="29"/>
  <c r="N227" i="29"/>
  <c r="N255" i="29"/>
  <c r="N283" i="29"/>
  <c r="N311" i="29"/>
  <c r="N339" i="29"/>
  <c r="N367" i="29"/>
  <c r="N395" i="29"/>
  <c r="N423" i="29"/>
  <c r="N451" i="29"/>
  <c r="N479" i="29"/>
  <c r="N507" i="29"/>
  <c r="N535" i="29"/>
  <c r="N563" i="29"/>
  <c r="N591" i="29"/>
  <c r="N619" i="29"/>
  <c r="N647" i="29"/>
  <c r="N675" i="29"/>
  <c r="M24" i="29"/>
  <c r="M39" i="29"/>
  <c r="M60" i="29"/>
  <c r="M172" i="29"/>
  <c r="M248" i="29"/>
  <c r="M472" i="29"/>
  <c r="M584" i="29"/>
  <c r="M10" i="29"/>
  <c r="M31" i="29"/>
  <c r="M46" i="29"/>
  <c r="M66" i="29"/>
  <c r="M87" i="29"/>
  <c r="M102" i="29"/>
  <c r="M122" i="29"/>
  <c r="M143" i="29"/>
  <c r="M158" i="29"/>
  <c r="M178" i="29"/>
  <c r="M200" i="29"/>
  <c r="M256" i="29"/>
  <c r="M312" i="29"/>
  <c r="M368" i="29"/>
  <c r="M424" i="29"/>
  <c r="M480" i="29"/>
  <c r="M536" i="29"/>
  <c r="M592" i="29"/>
  <c r="M648" i="29"/>
  <c r="M704" i="29"/>
  <c r="M80" i="29"/>
  <c r="M95" i="29"/>
  <c r="M116" i="29"/>
  <c r="M151" i="29"/>
  <c r="M360" i="29"/>
  <c r="M640" i="29"/>
  <c r="M696" i="29"/>
  <c r="M11" i="29"/>
  <c r="M67" i="29"/>
  <c r="M88" i="29"/>
  <c r="M108" i="29"/>
  <c r="M123" i="29"/>
  <c r="M144" i="29"/>
  <c r="M164" i="29"/>
  <c r="M179" i="29"/>
  <c r="M220" i="29"/>
  <c r="M276" i="29"/>
  <c r="M332" i="29"/>
  <c r="M388" i="29"/>
  <c r="M444" i="29"/>
  <c r="M500" i="29"/>
  <c r="M556" i="29"/>
  <c r="M612" i="29"/>
  <c r="M668" i="29"/>
  <c r="M136" i="29"/>
  <c r="M192" i="29"/>
  <c r="M304" i="29"/>
  <c r="M416" i="29"/>
  <c r="M528" i="29"/>
  <c r="M32" i="29"/>
  <c r="M52" i="29"/>
  <c r="M18" i="29"/>
  <c r="M38" i="29"/>
  <c r="M59" i="29"/>
  <c r="M74" i="29"/>
  <c r="M94" i="29"/>
  <c r="M115" i="29"/>
  <c r="M130" i="29"/>
  <c r="M150" i="29"/>
  <c r="M171" i="29"/>
  <c r="M186" i="29"/>
  <c r="M228" i="29"/>
  <c r="M284" i="29"/>
  <c r="M340" i="29"/>
  <c r="M396" i="29"/>
  <c r="M452" i="29"/>
  <c r="M508" i="29"/>
  <c r="M564" i="29"/>
  <c r="M620" i="29"/>
  <c r="M676" i="29"/>
  <c r="M691" i="29"/>
  <c r="M663" i="29"/>
  <c r="M635" i="29"/>
  <c r="M607" i="29"/>
  <c r="M579" i="29"/>
  <c r="M551" i="29"/>
  <c r="M523" i="29"/>
  <c r="M495" i="29"/>
  <c r="M467" i="29"/>
  <c r="M439" i="29"/>
  <c r="M411" i="29"/>
  <c r="M383" i="29"/>
  <c r="M355" i="29"/>
  <c r="M327" i="29"/>
  <c r="M299" i="29"/>
  <c r="M271" i="29"/>
  <c r="M243" i="29"/>
  <c r="M215" i="29"/>
  <c r="M187" i="29"/>
  <c r="M159" i="29"/>
  <c r="M131" i="29"/>
  <c r="M103" i="29"/>
  <c r="M75" i="29"/>
  <c r="M47" i="29"/>
  <c r="M19" i="29"/>
  <c r="M460" i="29"/>
  <c r="M376" i="29"/>
  <c r="M698" i="29"/>
  <c r="M670" i="29"/>
  <c r="M642" i="29"/>
  <c r="M614" i="29"/>
  <c r="M586" i="29"/>
  <c r="M558" i="29"/>
  <c r="M530" i="29"/>
  <c r="M502" i="29"/>
  <c r="M474" i="29"/>
  <c r="M446" i="29"/>
  <c r="M418" i="29"/>
  <c r="M390" i="29"/>
  <c r="M362" i="29"/>
  <c r="M334" i="29"/>
  <c r="M306" i="29"/>
  <c r="M278" i="29"/>
  <c r="M250" i="29"/>
  <c r="M222" i="29"/>
  <c r="M194" i="29"/>
  <c r="M166" i="29"/>
  <c r="M138" i="29"/>
  <c r="M110" i="29"/>
  <c r="M82" i="29"/>
  <c r="M54" i="29"/>
  <c r="M26" i="29"/>
  <c r="M404" i="29"/>
  <c r="M705" i="29"/>
  <c r="M677" i="29"/>
  <c r="M649" i="29"/>
  <c r="M621" i="29"/>
  <c r="M593" i="29"/>
  <c r="M565" i="29"/>
  <c r="M537" i="29"/>
  <c r="M509" i="29"/>
  <c r="M481" i="29"/>
  <c r="M453" i="29"/>
  <c r="M425" i="29"/>
  <c r="M397" i="29"/>
  <c r="M369" i="29"/>
  <c r="M341" i="29"/>
  <c r="M313" i="29"/>
  <c r="M285" i="29"/>
  <c r="M257" i="29"/>
  <c r="M229" i="29"/>
  <c r="M201" i="29"/>
  <c r="M173" i="29"/>
  <c r="M145" i="29"/>
  <c r="M117" i="29"/>
  <c r="M89" i="29"/>
  <c r="M61" i="29"/>
  <c r="M33" i="29"/>
  <c r="M684" i="29"/>
  <c r="M656" i="29"/>
  <c r="M628" i="29"/>
  <c r="M600" i="29"/>
  <c r="M572" i="29"/>
  <c r="M544" i="29"/>
  <c r="M516" i="29"/>
  <c r="M488" i="29"/>
  <c r="M432" i="29"/>
  <c r="M348" i="29"/>
  <c r="M12" i="29"/>
  <c r="M264" i="29"/>
  <c r="M96" i="29"/>
  <c r="M236" i="29"/>
  <c r="M68" i="29"/>
  <c r="M180" i="29"/>
  <c r="M208" i="29"/>
  <c r="M320" i="29"/>
  <c r="M40" i="29"/>
  <c r="M152" i="29"/>
  <c r="M292" i="29"/>
  <c r="M124" i="29"/>
  <c r="M17" i="29"/>
  <c r="M25" i="29"/>
  <c r="M45" i="29"/>
  <c r="M53" i="29"/>
  <c r="M73" i="29"/>
  <c r="M81" i="29"/>
  <c r="M101" i="29"/>
  <c r="M109" i="29"/>
  <c r="M129" i="29"/>
  <c r="M137" i="29"/>
  <c r="M157" i="29"/>
  <c r="M165" i="29"/>
  <c r="M185" i="29"/>
  <c r="M193" i="29"/>
  <c r="M213" i="29"/>
  <c r="M221" i="29"/>
  <c r="M241" i="29"/>
  <c r="M249" i="29"/>
  <c r="M269" i="29"/>
  <c r="M277" i="29"/>
  <c r="M297" i="29"/>
  <c r="M305" i="29"/>
  <c r="M325" i="29"/>
  <c r="M333" i="29"/>
  <c r="M353" i="29"/>
  <c r="M361" i="29"/>
  <c r="M381" i="29"/>
  <c r="M389" i="29"/>
  <c r="M409" i="29"/>
  <c r="M417" i="29"/>
  <c r="M437" i="29"/>
  <c r="M445" i="29"/>
  <c r="M465" i="29"/>
  <c r="M473" i="29"/>
  <c r="M493" i="29"/>
  <c r="M501" i="29"/>
  <c r="M521" i="29"/>
  <c r="M529" i="29"/>
  <c r="M549" i="29"/>
  <c r="M557" i="29"/>
  <c r="M577" i="29"/>
  <c r="M585" i="29"/>
  <c r="M605" i="29"/>
  <c r="M613" i="29"/>
  <c r="M633" i="29"/>
  <c r="M641" i="29"/>
  <c r="M661" i="29"/>
  <c r="M669" i="29"/>
  <c r="M689" i="29"/>
  <c r="M697" i="29"/>
  <c r="M206" i="29"/>
  <c r="M214" i="29"/>
  <c r="M234" i="29"/>
  <c r="M242" i="29"/>
  <c r="M262" i="29"/>
  <c r="M270" i="29"/>
  <c r="M290" i="29"/>
  <c r="M298" i="29"/>
  <c r="M318" i="29"/>
  <c r="M326" i="29"/>
  <c r="M346" i="29"/>
  <c r="M354" i="29"/>
  <c r="M374" i="29"/>
  <c r="M382" i="29"/>
  <c r="M402" i="29"/>
  <c r="M410" i="29"/>
  <c r="M430" i="29"/>
  <c r="M438" i="29"/>
  <c r="M458" i="29"/>
  <c r="M466" i="29"/>
  <c r="M486" i="29"/>
  <c r="M494" i="29"/>
  <c r="M514" i="29"/>
  <c r="M522" i="29"/>
  <c r="M542" i="29"/>
  <c r="M550" i="29"/>
  <c r="M570" i="29"/>
  <c r="M578" i="29"/>
  <c r="M598" i="29"/>
  <c r="M606" i="29"/>
  <c r="M626" i="29"/>
  <c r="M634" i="29"/>
  <c r="M654" i="29"/>
  <c r="M662" i="29"/>
  <c r="M682" i="29"/>
  <c r="M690" i="29"/>
  <c r="M199" i="29"/>
  <c r="M207" i="29"/>
  <c r="M227" i="29"/>
  <c r="M235" i="29"/>
  <c r="M255" i="29"/>
  <c r="M263" i="29"/>
  <c r="M283" i="29"/>
  <c r="M291" i="29"/>
  <c r="M311" i="29"/>
  <c r="M319" i="29"/>
  <c r="M339" i="29"/>
  <c r="M347" i="29"/>
  <c r="M367" i="29"/>
  <c r="M375" i="29"/>
  <c r="M395" i="29"/>
  <c r="M403" i="29"/>
  <c r="M423" i="29"/>
  <c r="M431" i="29"/>
  <c r="M451" i="29"/>
  <c r="M459" i="29"/>
  <c r="M479" i="29"/>
  <c r="M487" i="29"/>
  <c r="M507" i="29"/>
  <c r="M515" i="29"/>
  <c r="M535" i="29"/>
  <c r="M543" i="29"/>
  <c r="M563" i="29"/>
  <c r="M571" i="29"/>
  <c r="M591" i="29"/>
  <c r="M599" i="29"/>
  <c r="M619" i="29"/>
  <c r="M627" i="29"/>
  <c r="M647" i="29"/>
  <c r="M655" i="29"/>
  <c r="M675" i="29"/>
  <c r="B22" i="36" l="1"/>
  <c r="G22" i="36"/>
  <c r="H22" i="36" s="1"/>
  <c r="B23" i="36"/>
  <c r="G23" i="36"/>
  <c r="H23" i="36" s="1"/>
  <c r="B24" i="36"/>
  <c r="G24" i="36"/>
  <c r="H24" i="36" s="1"/>
  <c r="B25" i="36"/>
  <c r="G25" i="36"/>
  <c r="H25" i="36" s="1"/>
  <c r="B26" i="36"/>
  <c r="G26" i="36"/>
  <c r="H26" i="36" s="1"/>
  <c r="B27" i="36"/>
  <c r="G27" i="36"/>
  <c r="H27" i="36" s="1"/>
  <c r="B28" i="36"/>
  <c r="G28" i="36"/>
  <c r="H28" i="36" s="1"/>
  <c r="B29" i="36"/>
  <c r="G29" i="36"/>
  <c r="H29" i="36"/>
  <c r="B30" i="36"/>
  <c r="G30" i="36"/>
  <c r="H30" i="36" s="1"/>
  <c r="B31" i="36"/>
  <c r="G31" i="36"/>
  <c r="H31" i="36" s="1"/>
  <c r="B32" i="36"/>
  <c r="G32" i="36"/>
  <c r="H32" i="36" s="1"/>
  <c r="B33" i="36"/>
  <c r="G33" i="36"/>
  <c r="H33" i="36" s="1"/>
  <c r="B34" i="36"/>
  <c r="G34" i="36"/>
  <c r="H34" i="36" s="1"/>
  <c r="B35" i="36"/>
  <c r="G35" i="36"/>
  <c r="H35" i="36" s="1"/>
  <c r="B36" i="36"/>
  <c r="G36" i="36"/>
  <c r="H36" i="36" s="1"/>
  <c r="B37" i="36"/>
  <c r="G37" i="36"/>
  <c r="H37" i="36" s="1"/>
  <c r="B38" i="36"/>
  <c r="G38" i="36"/>
  <c r="H38" i="36" s="1"/>
  <c r="B39" i="36"/>
  <c r="G39" i="36"/>
  <c r="H39" i="36" s="1"/>
  <c r="B40" i="36"/>
  <c r="G40" i="36"/>
  <c r="H40" i="36" s="1"/>
  <c r="B41" i="36"/>
  <c r="G41" i="36"/>
  <c r="H41" i="36" s="1"/>
  <c r="B42" i="36"/>
  <c r="G42" i="36"/>
  <c r="H42" i="36" s="1"/>
  <c r="B43" i="36"/>
  <c r="G43" i="36"/>
  <c r="H43" i="36" s="1"/>
  <c r="B44" i="36"/>
  <c r="G44" i="36"/>
  <c r="H44" i="36" s="1"/>
  <c r="B45" i="36"/>
  <c r="G45" i="36"/>
  <c r="H45" i="36" s="1"/>
  <c r="B46" i="36"/>
  <c r="G46" i="36"/>
  <c r="H46" i="36" s="1"/>
  <c r="B47" i="36"/>
  <c r="G47" i="36"/>
  <c r="H47" i="36" s="1"/>
  <c r="B48" i="36"/>
  <c r="G48" i="36"/>
  <c r="H48" i="36" s="1"/>
  <c r="B49" i="36"/>
  <c r="G49" i="36"/>
  <c r="H49" i="36" s="1"/>
  <c r="B50" i="36"/>
  <c r="G50" i="36"/>
  <c r="H50" i="36" s="1"/>
  <c r="B51" i="36"/>
  <c r="G51" i="36"/>
  <c r="H51" i="36" s="1"/>
  <c r="B52" i="36"/>
  <c r="G52" i="36"/>
  <c r="H52" i="36" s="1"/>
  <c r="B53" i="36"/>
  <c r="G53" i="36"/>
  <c r="H53" i="36" s="1"/>
  <c r="B54" i="36"/>
  <c r="G54" i="36"/>
  <c r="H54" i="36" s="1"/>
  <c r="B55" i="36"/>
  <c r="G55" i="36"/>
  <c r="H55" i="36" s="1"/>
  <c r="B56" i="36"/>
  <c r="G56" i="36"/>
  <c r="H56" i="36" s="1"/>
  <c r="B57" i="36"/>
  <c r="G57" i="36"/>
  <c r="H57" i="36" s="1"/>
  <c r="B58" i="36"/>
  <c r="G58" i="36"/>
  <c r="H58" i="36" s="1"/>
  <c r="B59" i="36"/>
  <c r="G59" i="36"/>
  <c r="H59" i="36" s="1"/>
  <c r="B60" i="36"/>
  <c r="G60" i="36"/>
  <c r="H60" i="36" s="1"/>
  <c r="B61" i="36"/>
  <c r="G61" i="36"/>
  <c r="H61" i="36" s="1"/>
  <c r="B62" i="36"/>
  <c r="G62" i="36"/>
  <c r="H62" i="36" s="1"/>
  <c r="B63" i="36"/>
  <c r="G63" i="36"/>
  <c r="H63" i="36" s="1"/>
  <c r="B64" i="36"/>
  <c r="G64" i="36"/>
  <c r="H64" i="36" s="1"/>
  <c r="B65" i="36"/>
  <c r="G65" i="36"/>
  <c r="H65" i="36" s="1"/>
  <c r="B66" i="36"/>
  <c r="G66" i="36"/>
  <c r="H66" i="36" s="1"/>
  <c r="B67" i="36"/>
  <c r="G67" i="36"/>
  <c r="H67" i="36" s="1"/>
  <c r="B68" i="36"/>
  <c r="G68" i="36"/>
  <c r="H68" i="36" s="1"/>
  <c r="B69" i="36"/>
  <c r="G69" i="36"/>
  <c r="H69" i="36"/>
  <c r="B70" i="36"/>
  <c r="G70" i="36"/>
  <c r="H70" i="36" s="1"/>
  <c r="B71" i="36"/>
  <c r="G71" i="36"/>
  <c r="H71" i="36" s="1"/>
  <c r="B72" i="36"/>
  <c r="G72" i="36"/>
  <c r="H72" i="36" s="1"/>
  <c r="B73" i="36"/>
  <c r="G73" i="36"/>
  <c r="H73" i="36" s="1"/>
  <c r="B74" i="36"/>
  <c r="G74" i="36"/>
  <c r="H74" i="36" s="1"/>
  <c r="B75" i="36"/>
  <c r="G75" i="36"/>
  <c r="H75" i="36" s="1"/>
  <c r="B76" i="36"/>
  <c r="G76" i="36"/>
  <c r="H76" i="36" s="1"/>
  <c r="B77" i="36"/>
  <c r="G77" i="36"/>
  <c r="H77" i="36"/>
  <c r="B78" i="36"/>
  <c r="G78" i="36"/>
  <c r="H78" i="36" s="1"/>
  <c r="B79" i="36"/>
  <c r="G79" i="36"/>
  <c r="H79" i="36" s="1"/>
  <c r="B80" i="36"/>
  <c r="G80" i="36"/>
  <c r="H80" i="36" s="1"/>
  <c r="B81" i="36"/>
  <c r="G81" i="36"/>
  <c r="H81" i="36" s="1"/>
  <c r="B82" i="36"/>
  <c r="G82" i="36"/>
  <c r="H82" i="36" s="1"/>
  <c r="B83" i="36"/>
  <c r="G83" i="36"/>
  <c r="H83" i="36" s="1"/>
  <c r="B84" i="36"/>
  <c r="G84" i="36"/>
  <c r="H84" i="36" s="1"/>
  <c r="B85" i="36"/>
  <c r="G85" i="36"/>
  <c r="H85" i="36"/>
  <c r="B86" i="36"/>
  <c r="G86" i="36"/>
  <c r="H86" i="36" s="1"/>
  <c r="B87" i="36"/>
  <c r="G87" i="36"/>
  <c r="H87" i="36" s="1"/>
  <c r="B88" i="36"/>
  <c r="G88" i="36"/>
  <c r="H88" i="36" s="1"/>
  <c r="B89" i="36"/>
  <c r="G89" i="36"/>
  <c r="H89" i="36" s="1"/>
  <c r="B90" i="36"/>
  <c r="G90" i="36"/>
  <c r="H90" i="36" s="1"/>
  <c r="B91" i="36"/>
  <c r="G91" i="36"/>
  <c r="H91" i="36" s="1"/>
  <c r="B92" i="36"/>
  <c r="G92" i="36"/>
  <c r="H92" i="36" s="1"/>
  <c r="B93" i="36"/>
  <c r="G93" i="36"/>
  <c r="H93" i="36"/>
  <c r="B94" i="36"/>
  <c r="G94" i="36"/>
  <c r="H94" i="36" s="1"/>
  <c r="B95" i="36"/>
  <c r="G95" i="36"/>
  <c r="H95" i="36" s="1"/>
  <c r="B96" i="36"/>
  <c r="G96" i="36"/>
  <c r="H96" i="36" s="1"/>
  <c r="B97" i="36"/>
  <c r="G97" i="36"/>
  <c r="H97" i="36" s="1"/>
  <c r="B98" i="36"/>
  <c r="G98" i="36"/>
  <c r="H98" i="36" s="1"/>
  <c r="B99" i="36"/>
  <c r="G99" i="36"/>
  <c r="H99" i="36" s="1"/>
  <c r="B100" i="36"/>
  <c r="G100" i="36"/>
  <c r="H100" i="36" s="1"/>
  <c r="B101" i="36"/>
  <c r="G101" i="36"/>
  <c r="H101" i="36" s="1"/>
  <c r="B102" i="36"/>
  <c r="G102" i="36"/>
  <c r="H102" i="36" s="1"/>
  <c r="B103" i="36"/>
  <c r="G103" i="36"/>
  <c r="H103" i="36" s="1"/>
  <c r="B104" i="36"/>
  <c r="G104" i="36"/>
  <c r="H104" i="36" s="1"/>
  <c r="B105" i="36"/>
  <c r="G105" i="36"/>
  <c r="H105" i="36" s="1"/>
  <c r="B106" i="36"/>
  <c r="G106" i="36"/>
  <c r="H106" i="36" s="1"/>
  <c r="B107" i="36"/>
  <c r="G107" i="36"/>
  <c r="H107" i="36" s="1"/>
  <c r="B108" i="36"/>
  <c r="G108" i="36"/>
  <c r="H108" i="36" s="1"/>
  <c r="B109" i="36"/>
  <c r="G109" i="36"/>
  <c r="H109" i="36" s="1"/>
  <c r="B110" i="36"/>
  <c r="G110" i="36"/>
  <c r="H110" i="36" s="1"/>
  <c r="B111" i="36"/>
  <c r="G111" i="36"/>
  <c r="H111" i="36" s="1"/>
  <c r="B112" i="36"/>
  <c r="G112" i="36"/>
  <c r="H112" i="36" s="1"/>
  <c r="B113" i="36"/>
  <c r="G113" i="36"/>
  <c r="H113" i="36" s="1"/>
  <c r="B114" i="36"/>
  <c r="G114" i="36"/>
  <c r="H114" i="36" s="1"/>
  <c r="B115" i="36"/>
  <c r="G115" i="36"/>
  <c r="H115" i="36" s="1"/>
  <c r="B116" i="36"/>
  <c r="G116" i="36"/>
  <c r="H116" i="36" s="1"/>
  <c r="B117" i="36"/>
  <c r="G117" i="36"/>
  <c r="H117" i="36" s="1"/>
  <c r="B118" i="36"/>
  <c r="G118" i="36"/>
  <c r="H118" i="36" s="1"/>
  <c r="B119" i="36"/>
  <c r="G119" i="36"/>
  <c r="H119" i="36" s="1"/>
  <c r="B120" i="36"/>
  <c r="G120" i="36"/>
  <c r="H120" i="36" s="1"/>
  <c r="B121" i="36"/>
  <c r="G121" i="36"/>
  <c r="H121" i="36" s="1"/>
  <c r="B122" i="36"/>
  <c r="G122" i="36"/>
  <c r="H122" i="36" s="1"/>
  <c r="B123" i="36"/>
  <c r="G123" i="36"/>
  <c r="H123" i="36" s="1"/>
  <c r="B124" i="36"/>
  <c r="G124" i="36"/>
  <c r="H124" i="36" s="1"/>
  <c r="B125" i="36"/>
  <c r="G125" i="36"/>
  <c r="H125" i="36"/>
  <c r="B126" i="36"/>
  <c r="G126" i="36"/>
  <c r="H126" i="36" s="1"/>
  <c r="B127" i="36"/>
  <c r="G127" i="36"/>
  <c r="H127" i="36" s="1"/>
  <c r="B128" i="36"/>
  <c r="G128" i="36"/>
  <c r="H128" i="36" s="1"/>
  <c r="B129" i="36"/>
  <c r="G129" i="36"/>
  <c r="H129" i="36" s="1"/>
  <c r="B130" i="36"/>
  <c r="G130" i="36"/>
  <c r="H130" i="36" s="1"/>
  <c r="B131" i="36"/>
  <c r="G131" i="36"/>
  <c r="H131" i="36" s="1"/>
  <c r="B132" i="36"/>
  <c r="G132" i="36"/>
  <c r="H132" i="36" s="1"/>
  <c r="B133" i="36"/>
  <c r="G133" i="36"/>
  <c r="H133" i="36"/>
  <c r="B134" i="36"/>
  <c r="G134" i="36"/>
  <c r="H134" i="36" s="1"/>
  <c r="B135" i="36"/>
  <c r="G135" i="36"/>
  <c r="H135" i="36" s="1"/>
  <c r="B136" i="36"/>
  <c r="G136" i="36"/>
  <c r="H136" i="36" s="1"/>
  <c r="B137" i="36"/>
  <c r="G137" i="36"/>
  <c r="H137" i="36" s="1"/>
  <c r="B138" i="36"/>
  <c r="G138" i="36"/>
  <c r="H138" i="36" s="1"/>
  <c r="B139" i="36"/>
  <c r="G139" i="36"/>
  <c r="H139" i="36" s="1"/>
  <c r="B140" i="36"/>
  <c r="G140" i="36"/>
  <c r="H140" i="36" s="1"/>
  <c r="B141" i="36"/>
  <c r="G141" i="36"/>
  <c r="H141" i="36"/>
  <c r="B142" i="36"/>
  <c r="G142" i="36"/>
  <c r="H142" i="36" s="1"/>
  <c r="B143" i="36"/>
  <c r="G143" i="36"/>
  <c r="H143" i="36" s="1"/>
  <c r="B144" i="36"/>
  <c r="G144" i="36"/>
  <c r="H144" i="36" s="1"/>
  <c r="B145" i="36"/>
  <c r="G145" i="36"/>
  <c r="H145" i="36" s="1"/>
  <c r="B146" i="36"/>
  <c r="G146" i="36"/>
  <c r="H146" i="36" s="1"/>
  <c r="B147" i="36"/>
  <c r="G147" i="36"/>
  <c r="H147" i="36" s="1"/>
  <c r="B148" i="36"/>
  <c r="G148" i="36"/>
  <c r="H148" i="36" s="1"/>
  <c r="B149" i="36"/>
  <c r="G149" i="36"/>
  <c r="H149" i="36"/>
  <c r="B150" i="36"/>
  <c r="G150" i="36"/>
  <c r="H150" i="36" s="1"/>
  <c r="B151" i="36"/>
  <c r="G151" i="36"/>
  <c r="H151" i="36" s="1"/>
  <c r="B152" i="36"/>
  <c r="G152" i="36"/>
  <c r="H152" i="36" s="1"/>
  <c r="B153" i="36"/>
  <c r="G153" i="36"/>
  <c r="H153" i="36" s="1"/>
  <c r="B154" i="36"/>
  <c r="G154" i="36"/>
  <c r="H154" i="36" s="1"/>
  <c r="B155" i="36"/>
  <c r="G155" i="36"/>
  <c r="H155" i="36" s="1"/>
  <c r="B156" i="36"/>
  <c r="G156" i="36"/>
  <c r="H156" i="36" s="1"/>
  <c r="B157" i="36"/>
  <c r="G157" i="36"/>
  <c r="H157" i="36"/>
  <c r="B158" i="36"/>
  <c r="G158" i="36"/>
  <c r="H158" i="36" s="1"/>
  <c r="B159" i="36"/>
  <c r="G159" i="36"/>
  <c r="H159" i="36" s="1"/>
  <c r="B160" i="36"/>
  <c r="G160" i="36"/>
  <c r="H160" i="36" s="1"/>
  <c r="B161" i="36"/>
  <c r="G161" i="36"/>
  <c r="H161" i="36" s="1"/>
  <c r="B162" i="36"/>
  <c r="G162" i="36"/>
  <c r="H162" i="36" s="1"/>
  <c r="B163" i="36"/>
  <c r="G163" i="36"/>
  <c r="H163" i="36" s="1"/>
  <c r="B164" i="36"/>
  <c r="G164" i="36"/>
  <c r="H164" i="36" s="1"/>
  <c r="B165" i="36"/>
  <c r="G165" i="36"/>
  <c r="H165" i="36" s="1"/>
  <c r="B166" i="36"/>
  <c r="G166" i="36"/>
  <c r="H166" i="36" s="1"/>
  <c r="B167" i="36"/>
  <c r="G167" i="36"/>
  <c r="H167" i="36" s="1"/>
  <c r="B168" i="36"/>
  <c r="G168" i="36"/>
  <c r="H168" i="36" s="1"/>
  <c r="B169" i="36"/>
  <c r="G169" i="36"/>
  <c r="H169" i="36" s="1"/>
  <c r="B170" i="36"/>
  <c r="G170" i="36"/>
  <c r="H170" i="36" s="1"/>
  <c r="B171" i="36"/>
  <c r="G171" i="36"/>
  <c r="H171" i="36" s="1"/>
  <c r="B172" i="36"/>
  <c r="G172" i="36"/>
  <c r="H172" i="36" s="1"/>
  <c r="B173" i="36"/>
  <c r="G173" i="36"/>
  <c r="H173" i="36" s="1"/>
  <c r="B174" i="36"/>
  <c r="G174" i="36"/>
  <c r="H174" i="36" s="1"/>
  <c r="B175" i="36"/>
  <c r="G175" i="36"/>
  <c r="H175" i="36" s="1"/>
  <c r="B176" i="36"/>
  <c r="G176" i="36"/>
  <c r="H176" i="36" s="1"/>
  <c r="B177" i="36"/>
  <c r="G177" i="36"/>
  <c r="H177" i="36" s="1"/>
  <c r="B178" i="36"/>
  <c r="G178" i="36"/>
  <c r="H178" i="36" s="1"/>
  <c r="B179" i="36"/>
  <c r="G179" i="36"/>
  <c r="H179" i="36" s="1"/>
  <c r="B180" i="36"/>
  <c r="G180" i="36"/>
  <c r="H180" i="36" s="1"/>
  <c r="B181" i="36"/>
  <c r="G181" i="36"/>
  <c r="H181" i="36" s="1"/>
  <c r="B182" i="36"/>
  <c r="G182" i="36"/>
  <c r="H182" i="36" s="1"/>
  <c r="B183" i="36"/>
  <c r="G183" i="36"/>
  <c r="H183" i="36" s="1"/>
  <c r="B184" i="36"/>
  <c r="G184" i="36"/>
  <c r="H184" i="36" s="1"/>
  <c r="B185" i="36"/>
  <c r="G185" i="36"/>
  <c r="H185" i="36" s="1"/>
  <c r="B186" i="36"/>
  <c r="G186" i="36"/>
  <c r="H186" i="36"/>
  <c r="B187" i="36"/>
  <c r="G187" i="36"/>
  <c r="H187" i="36" s="1"/>
  <c r="B188" i="36"/>
  <c r="G188" i="36"/>
  <c r="H188" i="36" s="1"/>
  <c r="B189" i="36"/>
  <c r="G189" i="36"/>
  <c r="H189" i="36" s="1"/>
  <c r="B190" i="36"/>
  <c r="G190" i="36"/>
  <c r="H190" i="36"/>
  <c r="B191" i="36"/>
  <c r="G191" i="36"/>
  <c r="H191" i="36" s="1"/>
  <c r="B192" i="36"/>
  <c r="G192" i="36"/>
  <c r="H192" i="36" s="1"/>
  <c r="B193" i="36"/>
  <c r="G193" i="36"/>
  <c r="H193" i="36" s="1"/>
  <c r="B194" i="36"/>
  <c r="G194" i="36"/>
  <c r="H194" i="36"/>
  <c r="B195" i="36"/>
  <c r="G195" i="36"/>
  <c r="H195" i="36" s="1"/>
  <c r="B196" i="36"/>
  <c r="G196" i="36"/>
  <c r="H196" i="36" s="1"/>
  <c r="B197" i="36"/>
  <c r="G197" i="36"/>
  <c r="H197" i="36" s="1"/>
  <c r="B198" i="36"/>
  <c r="G198" i="36"/>
  <c r="H198" i="36"/>
  <c r="B199" i="36"/>
  <c r="G199" i="36"/>
  <c r="H199" i="36" s="1"/>
  <c r="B200" i="36"/>
  <c r="G200" i="36"/>
  <c r="H200" i="36" s="1"/>
  <c r="F4" i="36" l="1"/>
  <c r="E4" i="36"/>
  <c r="G4" i="36"/>
  <c r="D4" i="36"/>
  <c r="B6" i="36"/>
  <c r="B7" i="36"/>
  <c r="B8" i="36"/>
  <c r="B9" i="36"/>
  <c r="B10" i="36"/>
  <c r="B11" i="36"/>
  <c r="B12" i="36"/>
  <c r="B13" i="36"/>
  <c r="B14" i="36"/>
  <c r="B15" i="36"/>
  <c r="B16" i="36"/>
  <c r="B17" i="36"/>
  <c r="B18" i="36"/>
  <c r="B19" i="36"/>
  <c r="B20" i="36"/>
  <c r="B21" i="36"/>
  <c r="B5" i="36"/>
  <c r="G6" i="36"/>
  <c r="H6" i="36" s="1"/>
  <c r="G7" i="36"/>
  <c r="H7" i="36" s="1"/>
  <c r="G8" i="36"/>
  <c r="H8" i="36" s="1"/>
  <c r="G9" i="36"/>
  <c r="H9" i="36" s="1"/>
  <c r="G10" i="36"/>
  <c r="H10" i="36" s="1"/>
  <c r="G11" i="36"/>
  <c r="H11" i="36" s="1"/>
  <c r="G12" i="36"/>
  <c r="H12" i="36" s="1"/>
  <c r="G13" i="36"/>
  <c r="H13" i="36" s="1"/>
  <c r="G14" i="36"/>
  <c r="H14" i="36" s="1"/>
  <c r="G15" i="36"/>
  <c r="H15" i="36" s="1"/>
  <c r="G16" i="36"/>
  <c r="H16" i="36" s="1"/>
  <c r="G17" i="36"/>
  <c r="H17" i="36" s="1"/>
  <c r="G18" i="36"/>
  <c r="H18" i="36" s="1"/>
  <c r="G19" i="36"/>
  <c r="H19" i="36" s="1"/>
  <c r="G20" i="36"/>
  <c r="H20" i="36" s="1"/>
  <c r="G21" i="36"/>
  <c r="H21" i="36" s="1"/>
  <c r="G5" i="36"/>
  <c r="H5" i="36" s="1"/>
  <c r="D4" i="29" l="1"/>
  <c r="G4" i="29"/>
  <c r="B701" i="29" l="1"/>
  <c r="B694" i="29"/>
  <c r="B687" i="29"/>
  <c r="B680" i="29"/>
  <c r="B673" i="29"/>
  <c r="B666" i="29"/>
  <c r="B659" i="29"/>
  <c r="B652" i="29"/>
  <c r="B645" i="29"/>
  <c r="B638" i="29"/>
  <c r="B631" i="29"/>
  <c r="B624" i="29"/>
  <c r="B617" i="29"/>
  <c r="B610" i="29"/>
  <c r="B603" i="29"/>
  <c r="B596" i="29"/>
  <c r="B589" i="29"/>
  <c r="B582" i="29"/>
  <c r="B575" i="29"/>
  <c r="B568" i="29"/>
  <c r="B561" i="29"/>
  <c r="B554" i="29"/>
  <c r="B547" i="29"/>
  <c r="B540" i="29"/>
  <c r="B533" i="29"/>
  <c r="B526" i="29"/>
  <c r="B519" i="29"/>
  <c r="B512" i="29"/>
  <c r="B505" i="29"/>
  <c r="B498" i="29"/>
  <c r="B491" i="29"/>
  <c r="B484" i="29"/>
  <c r="B477" i="29"/>
  <c r="B470" i="29"/>
  <c r="B463" i="29"/>
  <c r="B456" i="29"/>
  <c r="A701" i="29"/>
  <c r="A694" i="29"/>
  <c r="A687" i="29"/>
  <c r="A680" i="29"/>
  <c r="A673" i="29"/>
  <c r="A666" i="29"/>
  <c r="A659" i="29"/>
  <c r="A652" i="29"/>
  <c r="A645" i="29"/>
  <c r="A638" i="29"/>
  <c r="A631" i="29"/>
  <c r="A624" i="29"/>
  <c r="A617" i="29"/>
  <c r="A610" i="29"/>
  <c r="A603" i="29"/>
  <c r="A596" i="29"/>
  <c r="A589" i="29"/>
  <c r="A582" i="29"/>
  <c r="A575" i="29"/>
  <c r="A568" i="29"/>
  <c r="A561" i="29"/>
  <c r="A554" i="29"/>
  <c r="A547" i="29"/>
  <c r="A540" i="29"/>
  <c r="A533" i="29"/>
  <c r="A526" i="29"/>
  <c r="A519" i="29"/>
  <c r="A512" i="29"/>
  <c r="A505" i="29"/>
  <c r="A498" i="29"/>
  <c r="A491" i="29"/>
  <c r="A484" i="29"/>
  <c r="A477" i="29"/>
  <c r="A470" i="29"/>
  <c r="A463" i="29"/>
  <c r="A456" i="29"/>
  <c r="B449" i="29"/>
  <c r="B442" i="29"/>
  <c r="B435" i="29"/>
  <c r="B428" i="29"/>
  <c r="B421" i="29"/>
  <c r="B414" i="29"/>
  <c r="B407" i="29"/>
  <c r="B400" i="29"/>
  <c r="B393" i="29"/>
  <c r="B386" i="29"/>
  <c r="B379" i="29"/>
  <c r="B372" i="29"/>
  <c r="B365" i="29"/>
  <c r="B358" i="29"/>
  <c r="B351" i="29"/>
  <c r="B344" i="29"/>
  <c r="B337" i="29"/>
  <c r="B330" i="29"/>
  <c r="B323" i="29"/>
  <c r="B316" i="29"/>
  <c r="B309" i="29"/>
  <c r="B302" i="29"/>
  <c r="B295" i="29"/>
  <c r="B288" i="29"/>
  <c r="B281" i="29"/>
  <c r="B274" i="29"/>
  <c r="B267" i="29"/>
  <c r="B260" i="29"/>
  <c r="B253" i="29"/>
  <c r="B246" i="29"/>
  <c r="B239" i="29"/>
  <c r="B232" i="29"/>
  <c r="B225" i="29"/>
  <c r="A449" i="29"/>
  <c r="A442" i="29"/>
  <c r="A435" i="29"/>
  <c r="A428" i="29"/>
  <c r="A421" i="29"/>
  <c r="A414" i="29"/>
  <c r="A407" i="29"/>
  <c r="A400" i="29"/>
  <c r="A393" i="29"/>
  <c r="A386" i="29"/>
  <c r="A379" i="29"/>
  <c r="A372" i="29"/>
  <c r="A365" i="29"/>
  <c r="A358" i="29"/>
  <c r="A351" i="29"/>
  <c r="A344" i="29"/>
  <c r="A337" i="29"/>
  <c r="A330" i="29"/>
  <c r="A323" i="29"/>
  <c r="A316" i="29"/>
  <c r="A309" i="29"/>
  <c r="A302" i="29"/>
  <c r="A295" i="29"/>
  <c r="A288" i="29"/>
  <c r="A281" i="29"/>
  <c r="A274" i="29"/>
  <c r="A267" i="29"/>
  <c r="A260" i="29"/>
  <c r="A253" i="29"/>
  <c r="A246" i="29"/>
  <c r="A239" i="29"/>
  <c r="A232" i="29"/>
  <c r="A225" i="29"/>
  <c r="B218" i="29"/>
  <c r="B211" i="29"/>
  <c r="B204" i="29"/>
  <c r="B197" i="29"/>
  <c r="B190" i="29"/>
  <c r="B183" i="29"/>
  <c r="B176" i="29"/>
  <c r="B169" i="29"/>
  <c r="B162" i="29"/>
  <c r="B155" i="29"/>
  <c r="B148" i="29"/>
  <c r="B141" i="29"/>
  <c r="B134" i="29"/>
  <c r="B127" i="29"/>
  <c r="B120" i="29"/>
  <c r="B113" i="29"/>
  <c r="B106" i="29"/>
  <c r="B99" i="29"/>
  <c r="B92" i="29"/>
  <c r="B85" i="29"/>
  <c r="A218" i="29"/>
  <c r="A211" i="29"/>
  <c r="A204" i="29"/>
  <c r="A197" i="29"/>
  <c r="A190" i="29"/>
  <c r="A183" i="29"/>
  <c r="A176" i="29"/>
  <c r="A169" i="29"/>
  <c r="A162" i="29"/>
  <c r="A155" i="29"/>
  <c r="A148" i="29"/>
  <c r="A141" i="29"/>
  <c r="A134" i="29"/>
  <c r="A127" i="29"/>
  <c r="A120" i="29"/>
  <c r="A113" i="29"/>
  <c r="A106" i="29"/>
  <c r="A99" i="29"/>
  <c r="A92" i="29"/>
  <c r="A85" i="29"/>
  <c r="B78" i="29"/>
  <c r="B71" i="29"/>
  <c r="B64" i="29"/>
  <c r="A78" i="29"/>
  <c r="A71" i="29"/>
  <c r="A64" i="29"/>
  <c r="B57" i="29"/>
  <c r="B50" i="29"/>
  <c r="A57" i="29"/>
  <c r="A50" i="29"/>
  <c r="B43" i="29"/>
  <c r="A43" i="29"/>
  <c r="B36" i="29"/>
  <c r="A36" i="29"/>
  <c r="A29" i="29"/>
  <c r="B29" i="29"/>
  <c r="B22" i="29"/>
  <c r="A22" i="29"/>
  <c r="E228" i="29" l="1"/>
  <c r="I228" i="29" s="1"/>
  <c r="E231" i="29"/>
  <c r="I231" i="29" s="1"/>
  <c r="E227" i="29"/>
  <c r="I227" i="29" s="1"/>
  <c r="E230" i="29"/>
  <c r="I230" i="29" s="1"/>
  <c r="E226" i="29"/>
  <c r="I226" i="29" s="1"/>
  <c r="E225" i="29"/>
  <c r="I225" i="29" s="1"/>
  <c r="E229" i="29"/>
  <c r="I229" i="29" s="1"/>
  <c r="E283" i="29"/>
  <c r="I283" i="29" s="1"/>
  <c r="E287" i="29"/>
  <c r="I287" i="29" s="1"/>
  <c r="E285" i="29"/>
  <c r="I285" i="29" s="1"/>
  <c r="E286" i="29"/>
  <c r="I286" i="29" s="1"/>
  <c r="E282" i="29"/>
  <c r="I282" i="29" s="1"/>
  <c r="E281" i="29"/>
  <c r="I281" i="29" s="1"/>
  <c r="E284" i="29"/>
  <c r="I284" i="29" s="1"/>
  <c r="E367" i="29"/>
  <c r="I367" i="29" s="1"/>
  <c r="E371" i="29"/>
  <c r="I371" i="29" s="1"/>
  <c r="E366" i="29"/>
  <c r="I366" i="29" s="1"/>
  <c r="E368" i="29"/>
  <c r="I368" i="29" s="1"/>
  <c r="E369" i="29"/>
  <c r="I369" i="29" s="1"/>
  <c r="E365" i="29"/>
  <c r="I365" i="29" s="1"/>
  <c r="E370" i="29"/>
  <c r="I370" i="29" s="1"/>
  <c r="E451" i="29"/>
  <c r="I451" i="29" s="1"/>
  <c r="E455" i="29"/>
  <c r="I455" i="29" s="1"/>
  <c r="E453" i="29"/>
  <c r="I453" i="29" s="1"/>
  <c r="E454" i="29"/>
  <c r="I454" i="29" s="1"/>
  <c r="E450" i="29"/>
  <c r="I450" i="29" s="1"/>
  <c r="E449" i="29"/>
  <c r="I449" i="29" s="1"/>
  <c r="E452" i="29"/>
  <c r="I452" i="29" s="1"/>
  <c r="E670" i="29"/>
  <c r="I670" i="29" s="1"/>
  <c r="E666" i="29"/>
  <c r="I666" i="29" s="1"/>
  <c r="E669" i="29"/>
  <c r="I669" i="29" s="1"/>
  <c r="E668" i="29"/>
  <c r="I668" i="29" s="1"/>
  <c r="E672" i="29"/>
  <c r="I672" i="29" s="1"/>
  <c r="E667" i="29"/>
  <c r="I667" i="29" s="1"/>
  <c r="E671" i="29"/>
  <c r="I671" i="29" s="1"/>
  <c r="E217" i="29"/>
  <c r="I217" i="29" s="1"/>
  <c r="E213" i="29"/>
  <c r="I213" i="29" s="1"/>
  <c r="E212" i="29"/>
  <c r="I212" i="29" s="1"/>
  <c r="E216" i="29"/>
  <c r="I216" i="29" s="1"/>
  <c r="E211" i="29"/>
  <c r="I211" i="29" s="1"/>
  <c r="E215" i="29"/>
  <c r="I215" i="29" s="1"/>
  <c r="E214" i="29"/>
  <c r="I214" i="29" s="1"/>
  <c r="E244" i="29"/>
  <c r="I244" i="29" s="1"/>
  <c r="E239" i="29"/>
  <c r="I239" i="29" s="1"/>
  <c r="E241" i="29"/>
  <c r="I241" i="29" s="1"/>
  <c r="E245" i="29"/>
  <c r="I245" i="29" s="1"/>
  <c r="E242" i="29"/>
  <c r="I242" i="29" s="1"/>
  <c r="E240" i="29"/>
  <c r="I240" i="29" s="1"/>
  <c r="E243" i="29"/>
  <c r="I243" i="29" s="1"/>
  <c r="E269" i="29"/>
  <c r="I269" i="29" s="1"/>
  <c r="E273" i="29"/>
  <c r="I273" i="29" s="1"/>
  <c r="E270" i="29"/>
  <c r="I270" i="29" s="1"/>
  <c r="E267" i="29"/>
  <c r="I267" i="29" s="1"/>
  <c r="E271" i="29"/>
  <c r="I271" i="29" s="1"/>
  <c r="E272" i="29"/>
  <c r="I272" i="29" s="1"/>
  <c r="E268" i="29"/>
  <c r="I268" i="29" s="1"/>
  <c r="E297" i="29"/>
  <c r="I297" i="29" s="1"/>
  <c r="E301" i="29"/>
  <c r="I301" i="29" s="1"/>
  <c r="E300" i="29"/>
  <c r="I300" i="29" s="1"/>
  <c r="E295" i="29"/>
  <c r="I295" i="29" s="1"/>
  <c r="E296" i="29"/>
  <c r="I296" i="29" s="1"/>
  <c r="E298" i="29"/>
  <c r="I298" i="29" s="1"/>
  <c r="E299" i="29"/>
  <c r="I299" i="29" s="1"/>
  <c r="E325" i="29"/>
  <c r="I325" i="29" s="1"/>
  <c r="E329" i="29"/>
  <c r="I329" i="29" s="1"/>
  <c r="E326" i="29"/>
  <c r="I326" i="29" s="1"/>
  <c r="E323" i="29"/>
  <c r="I323" i="29" s="1"/>
  <c r="E327" i="29"/>
  <c r="I327" i="29" s="1"/>
  <c r="E328" i="29"/>
  <c r="I328" i="29" s="1"/>
  <c r="E324" i="29"/>
  <c r="I324" i="29" s="1"/>
  <c r="E353" i="29"/>
  <c r="I353" i="29" s="1"/>
  <c r="E357" i="29"/>
  <c r="I357" i="29" s="1"/>
  <c r="E356" i="29"/>
  <c r="I356" i="29" s="1"/>
  <c r="E351" i="29"/>
  <c r="I351" i="29" s="1"/>
  <c r="E352" i="29"/>
  <c r="I352" i="29" s="1"/>
  <c r="E354" i="29"/>
  <c r="I354" i="29" s="1"/>
  <c r="E355" i="29"/>
  <c r="I355" i="29" s="1"/>
  <c r="E381" i="29"/>
  <c r="I381" i="29" s="1"/>
  <c r="E385" i="29"/>
  <c r="I385" i="29" s="1"/>
  <c r="E382" i="29"/>
  <c r="I382" i="29" s="1"/>
  <c r="E379" i="29"/>
  <c r="I379" i="29" s="1"/>
  <c r="E383" i="29"/>
  <c r="I383" i="29" s="1"/>
  <c r="E384" i="29"/>
  <c r="I384" i="29" s="1"/>
  <c r="E380" i="29"/>
  <c r="I380" i="29" s="1"/>
  <c r="E409" i="29"/>
  <c r="I409" i="29" s="1"/>
  <c r="E413" i="29"/>
  <c r="I413" i="29" s="1"/>
  <c r="E412" i="29"/>
  <c r="I412" i="29" s="1"/>
  <c r="E407" i="29"/>
  <c r="I407" i="29" s="1"/>
  <c r="E408" i="29"/>
  <c r="I408" i="29" s="1"/>
  <c r="E410" i="29"/>
  <c r="I410" i="29" s="1"/>
  <c r="E411" i="29"/>
  <c r="I411" i="29" s="1"/>
  <c r="E437" i="29"/>
  <c r="I437" i="29" s="1"/>
  <c r="E441" i="29"/>
  <c r="I441" i="29" s="1"/>
  <c r="E438" i="29"/>
  <c r="I438" i="29" s="1"/>
  <c r="E435" i="29"/>
  <c r="I435" i="29" s="1"/>
  <c r="E439" i="29"/>
  <c r="I439" i="29" s="1"/>
  <c r="E440" i="29"/>
  <c r="I440" i="29" s="1"/>
  <c r="E436" i="29"/>
  <c r="I436" i="29" s="1"/>
  <c r="E460" i="29"/>
  <c r="I460" i="29" s="1"/>
  <c r="E461" i="29"/>
  <c r="I461" i="29" s="1"/>
  <c r="E462" i="29"/>
  <c r="I462" i="29" s="1"/>
  <c r="E456" i="29"/>
  <c r="I456" i="29" s="1"/>
  <c r="E458" i="29"/>
  <c r="I458" i="29" s="1"/>
  <c r="E457" i="29"/>
  <c r="I457" i="29" s="1"/>
  <c r="E459" i="29"/>
  <c r="I459" i="29" s="1"/>
  <c r="E488" i="29"/>
  <c r="I488" i="29" s="1"/>
  <c r="E486" i="29"/>
  <c r="I486" i="29" s="1"/>
  <c r="E485" i="29"/>
  <c r="I485" i="29" s="1"/>
  <c r="E484" i="29"/>
  <c r="I484" i="29" s="1"/>
  <c r="E487" i="29"/>
  <c r="I487" i="29" s="1"/>
  <c r="E489" i="29"/>
  <c r="I489" i="29" s="1"/>
  <c r="E490" i="29"/>
  <c r="I490" i="29" s="1"/>
  <c r="E516" i="29"/>
  <c r="I516" i="29" s="1"/>
  <c r="E517" i="29"/>
  <c r="I517" i="29" s="1"/>
  <c r="E518" i="29"/>
  <c r="I518" i="29" s="1"/>
  <c r="E514" i="29"/>
  <c r="I514" i="29" s="1"/>
  <c r="E513" i="29"/>
  <c r="I513" i="29" s="1"/>
  <c r="E512" i="29"/>
  <c r="I512" i="29" s="1"/>
  <c r="E515" i="29"/>
  <c r="I515" i="29" s="1"/>
  <c r="E544" i="29"/>
  <c r="I544" i="29" s="1"/>
  <c r="E542" i="29"/>
  <c r="I542" i="29" s="1"/>
  <c r="E541" i="29"/>
  <c r="I541" i="29" s="1"/>
  <c r="E543" i="29"/>
  <c r="I543" i="29" s="1"/>
  <c r="E545" i="29"/>
  <c r="I545" i="29" s="1"/>
  <c r="E540" i="29"/>
  <c r="I540" i="29" s="1"/>
  <c r="E546" i="29"/>
  <c r="I546" i="29" s="1"/>
  <c r="E572" i="29"/>
  <c r="I572" i="29" s="1"/>
  <c r="E573" i="29"/>
  <c r="I573" i="29" s="1"/>
  <c r="E574" i="29"/>
  <c r="I574" i="29" s="1"/>
  <c r="E570" i="29"/>
  <c r="I570" i="29" s="1"/>
  <c r="E569" i="29"/>
  <c r="I569" i="29" s="1"/>
  <c r="E568" i="29"/>
  <c r="I568" i="29" s="1"/>
  <c r="E571" i="29"/>
  <c r="I571" i="29" s="1"/>
  <c r="E600" i="29"/>
  <c r="I600" i="29" s="1"/>
  <c r="E598" i="29"/>
  <c r="I598" i="29" s="1"/>
  <c r="E597" i="29"/>
  <c r="I597" i="29" s="1"/>
  <c r="E599" i="29"/>
  <c r="I599" i="29" s="1"/>
  <c r="E601" i="29"/>
  <c r="I601" i="29" s="1"/>
  <c r="E596" i="29"/>
  <c r="I596" i="29" s="1"/>
  <c r="E602" i="29"/>
  <c r="I602" i="29" s="1"/>
  <c r="E628" i="29"/>
  <c r="I628" i="29" s="1"/>
  <c r="E629" i="29"/>
  <c r="I629" i="29" s="1"/>
  <c r="E630" i="29"/>
  <c r="I630" i="29" s="1"/>
  <c r="E626" i="29"/>
  <c r="I626" i="29" s="1"/>
  <c r="E625" i="29"/>
  <c r="I625" i="29" s="1"/>
  <c r="E624" i="29"/>
  <c r="I624" i="29" s="1"/>
  <c r="E627" i="29"/>
  <c r="I627" i="29" s="1"/>
  <c r="E656" i="29"/>
  <c r="I656" i="29" s="1"/>
  <c r="E654" i="29"/>
  <c r="I654" i="29" s="1"/>
  <c r="E653" i="29"/>
  <c r="I653" i="29" s="1"/>
  <c r="E655" i="29"/>
  <c r="I655" i="29" s="1"/>
  <c r="E657" i="29"/>
  <c r="I657" i="29" s="1"/>
  <c r="E652" i="29"/>
  <c r="I652" i="29" s="1"/>
  <c r="E658" i="29"/>
  <c r="I658" i="29" s="1"/>
  <c r="E221" i="29"/>
  <c r="I221" i="29" s="1"/>
  <c r="E223" i="29"/>
  <c r="I223" i="29" s="1"/>
  <c r="E218" i="29"/>
  <c r="I218" i="29" s="1"/>
  <c r="E222" i="29"/>
  <c r="I222" i="29" s="1"/>
  <c r="E220" i="29"/>
  <c r="I220" i="29" s="1"/>
  <c r="E224" i="29"/>
  <c r="I224" i="29" s="1"/>
  <c r="E219" i="29"/>
  <c r="I219" i="29" s="1"/>
  <c r="E249" i="29"/>
  <c r="I249" i="29" s="1"/>
  <c r="E247" i="29"/>
  <c r="I247" i="29" s="1"/>
  <c r="E250" i="29"/>
  <c r="I250" i="29" s="1"/>
  <c r="E251" i="29"/>
  <c r="I251" i="29" s="1"/>
  <c r="E246" i="29"/>
  <c r="I246" i="29" s="1"/>
  <c r="E248" i="29"/>
  <c r="I248" i="29" s="1"/>
  <c r="E252" i="29"/>
  <c r="I252" i="29" s="1"/>
  <c r="E278" i="29"/>
  <c r="I278" i="29" s="1"/>
  <c r="E277" i="29"/>
  <c r="I277" i="29" s="1"/>
  <c r="E279" i="29"/>
  <c r="I279" i="29" s="1"/>
  <c r="E280" i="29"/>
  <c r="I280" i="29" s="1"/>
  <c r="E276" i="29"/>
  <c r="I276" i="29" s="1"/>
  <c r="E274" i="29"/>
  <c r="I274" i="29" s="1"/>
  <c r="E275" i="29"/>
  <c r="I275" i="29" s="1"/>
  <c r="E306" i="29"/>
  <c r="I306" i="29" s="1"/>
  <c r="E308" i="29"/>
  <c r="I308" i="29" s="1"/>
  <c r="E304" i="29"/>
  <c r="I304" i="29" s="1"/>
  <c r="E303" i="29"/>
  <c r="I303" i="29" s="1"/>
  <c r="E305" i="29"/>
  <c r="I305" i="29" s="1"/>
  <c r="E307" i="29"/>
  <c r="I307" i="29" s="1"/>
  <c r="E302" i="29"/>
  <c r="I302" i="29" s="1"/>
  <c r="E334" i="29"/>
  <c r="I334" i="29" s="1"/>
  <c r="E333" i="29"/>
  <c r="I333" i="29" s="1"/>
  <c r="E335" i="29"/>
  <c r="I335" i="29" s="1"/>
  <c r="E336" i="29"/>
  <c r="I336" i="29" s="1"/>
  <c r="E332" i="29"/>
  <c r="I332" i="29" s="1"/>
  <c r="E331" i="29"/>
  <c r="I331" i="29" s="1"/>
  <c r="E330" i="29"/>
  <c r="I330" i="29" s="1"/>
  <c r="E362" i="29"/>
  <c r="I362" i="29" s="1"/>
  <c r="E364" i="29"/>
  <c r="I364" i="29" s="1"/>
  <c r="E360" i="29"/>
  <c r="I360" i="29" s="1"/>
  <c r="E359" i="29"/>
  <c r="I359" i="29" s="1"/>
  <c r="E361" i="29"/>
  <c r="I361" i="29" s="1"/>
  <c r="E363" i="29"/>
  <c r="I363" i="29" s="1"/>
  <c r="E358" i="29"/>
  <c r="I358" i="29" s="1"/>
  <c r="E390" i="29"/>
  <c r="I390" i="29" s="1"/>
  <c r="E389" i="29"/>
  <c r="I389" i="29" s="1"/>
  <c r="E391" i="29"/>
  <c r="I391" i="29" s="1"/>
  <c r="E392" i="29"/>
  <c r="I392" i="29" s="1"/>
  <c r="E388" i="29"/>
  <c r="I388" i="29" s="1"/>
  <c r="E387" i="29"/>
  <c r="I387" i="29" s="1"/>
  <c r="E386" i="29"/>
  <c r="I386" i="29" s="1"/>
  <c r="E418" i="29"/>
  <c r="I418" i="29" s="1"/>
  <c r="E420" i="29"/>
  <c r="I420" i="29" s="1"/>
  <c r="E416" i="29"/>
  <c r="I416" i="29" s="1"/>
  <c r="E415" i="29"/>
  <c r="I415" i="29" s="1"/>
  <c r="E417" i="29"/>
  <c r="I417" i="29" s="1"/>
  <c r="E419" i="29"/>
  <c r="I419" i="29" s="1"/>
  <c r="E414" i="29"/>
  <c r="I414" i="29" s="1"/>
  <c r="E446" i="29"/>
  <c r="I446" i="29" s="1"/>
  <c r="E445" i="29"/>
  <c r="I445" i="29" s="1"/>
  <c r="E447" i="29"/>
  <c r="I447" i="29" s="1"/>
  <c r="E448" i="29"/>
  <c r="I448" i="29" s="1"/>
  <c r="E444" i="29"/>
  <c r="I444" i="29" s="1"/>
  <c r="E443" i="29"/>
  <c r="I443" i="29" s="1"/>
  <c r="E442" i="29"/>
  <c r="I442" i="29" s="1"/>
  <c r="E465" i="29"/>
  <c r="I465" i="29" s="1"/>
  <c r="E469" i="29"/>
  <c r="I469" i="29" s="1"/>
  <c r="E468" i="29"/>
  <c r="I468" i="29" s="1"/>
  <c r="E463" i="29"/>
  <c r="I463" i="29" s="1"/>
  <c r="E464" i="29"/>
  <c r="I464" i="29" s="1"/>
  <c r="E466" i="29"/>
  <c r="I466" i="29" s="1"/>
  <c r="E467" i="29"/>
  <c r="I467" i="29" s="1"/>
  <c r="E493" i="29"/>
  <c r="I493" i="29" s="1"/>
  <c r="E497" i="29"/>
  <c r="I497" i="29" s="1"/>
  <c r="E494" i="29"/>
  <c r="I494" i="29" s="1"/>
  <c r="E495" i="29"/>
  <c r="I495" i="29" s="1"/>
  <c r="E491" i="29"/>
  <c r="I491" i="29" s="1"/>
  <c r="E496" i="29"/>
  <c r="I496" i="29" s="1"/>
  <c r="E492" i="29"/>
  <c r="I492" i="29" s="1"/>
  <c r="E521" i="29"/>
  <c r="I521" i="29" s="1"/>
  <c r="E525" i="29"/>
  <c r="I525" i="29" s="1"/>
  <c r="E524" i="29"/>
  <c r="I524" i="29" s="1"/>
  <c r="E520" i="29"/>
  <c r="I520" i="29" s="1"/>
  <c r="E522" i="29"/>
  <c r="I522" i="29" s="1"/>
  <c r="E523" i="29"/>
  <c r="I523" i="29" s="1"/>
  <c r="E519" i="29"/>
  <c r="I519" i="29" s="1"/>
  <c r="E549" i="29"/>
  <c r="I549" i="29" s="1"/>
  <c r="E553" i="29"/>
  <c r="I553" i="29" s="1"/>
  <c r="E550" i="29"/>
  <c r="I550" i="29" s="1"/>
  <c r="E551" i="29"/>
  <c r="I551" i="29" s="1"/>
  <c r="E552" i="29"/>
  <c r="I552" i="29" s="1"/>
  <c r="E548" i="29"/>
  <c r="I548" i="29" s="1"/>
  <c r="E547" i="29"/>
  <c r="I547" i="29" s="1"/>
  <c r="E577" i="29"/>
  <c r="I577" i="29" s="1"/>
  <c r="E581" i="29"/>
  <c r="I581" i="29" s="1"/>
  <c r="E580" i="29"/>
  <c r="I580" i="29" s="1"/>
  <c r="E576" i="29"/>
  <c r="I576" i="29" s="1"/>
  <c r="E578" i="29"/>
  <c r="I578" i="29" s="1"/>
  <c r="E579" i="29"/>
  <c r="I579" i="29" s="1"/>
  <c r="E575" i="29"/>
  <c r="I575" i="29" s="1"/>
  <c r="E605" i="29"/>
  <c r="I605" i="29" s="1"/>
  <c r="E609" i="29"/>
  <c r="I609" i="29" s="1"/>
  <c r="E606" i="29"/>
  <c r="I606" i="29" s="1"/>
  <c r="E607" i="29"/>
  <c r="I607" i="29" s="1"/>
  <c r="E608" i="29"/>
  <c r="I608" i="29" s="1"/>
  <c r="E604" i="29"/>
  <c r="I604" i="29" s="1"/>
  <c r="E603" i="29"/>
  <c r="I603" i="29" s="1"/>
  <c r="E633" i="29"/>
  <c r="I633" i="29" s="1"/>
  <c r="E637" i="29"/>
  <c r="I637" i="29" s="1"/>
  <c r="E636" i="29"/>
  <c r="I636" i="29" s="1"/>
  <c r="E632" i="29"/>
  <c r="I632" i="29" s="1"/>
  <c r="E634" i="29"/>
  <c r="I634" i="29" s="1"/>
  <c r="E635" i="29"/>
  <c r="I635" i="29" s="1"/>
  <c r="E631" i="29"/>
  <c r="I631" i="29" s="1"/>
  <c r="E664" i="29"/>
  <c r="I664" i="29" s="1"/>
  <c r="E660" i="29"/>
  <c r="I660" i="29" s="1"/>
  <c r="E663" i="29"/>
  <c r="I663" i="29" s="1"/>
  <c r="E662" i="29"/>
  <c r="I662" i="29" s="1"/>
  <c r="E659" i="29"/>
  <c r="I659" i="29" s="1"/>
  <c r="E665" i="29"/>
  <c r="I665" i="29" s="1"/>
  <c r="E661" i="29"/>
  <c r="I661" i="29" s="1"/>
  <c r="E257" i="29"/>
  <c r="I257" i="29" s="1"/>
  <c r="E254" i="29"/>
  <c r="I254" i="29" s="1"/>
  <c r="E258" i="29"/>
  <c r="I258" i="29" s="1"/>
  <c r="E255" i="29"/>
  <c r="I255" i="29" s="1"/>
  <c r="E259" i="29"/>
  <c r="I259" i="29" s="1"/>
  <c r="E253" i="29"/>
  <c r="I253" i="29" s="1"/>
  <c r="E256" i="29"/>
  <c r="I256" i="29" s="1"/>
  <c r="E311" i="29"/>
  <c r="I311" i="29" s="1"/>
  <c r="E315" i="29"/>
  <c r="I315" i="29" s="1"/>
  <c r="E310" i="29"/>
  <c r="I310" i="29" s="1"/>
  <c r="E312" i="29"/>
  <c r="I312" i="29" s="1"/>
  <c r="E313" i="29"/>
  <c r="I313" i="29" s="1"/>
  <c r="E309" i="29"/>
  <c r="I309" i="29" s="1"/>
  <c r="E314" i="29"/>
  <c r="I314" i="29" s="1"/>
  <c r="E339" i="29"/>
  <c r="I339" i="29" s="1"/>
  <c r="E343" i="29"/>
  <c r="I343" i="29" s="1"/>
  <c r="E341" i="29"/>
  <c r="I341" i="29" s="1"/>
  <c r="E342" i="29"/>
  <c r="I342" i="29" s="1"/>
  <c r="E338" i="29"/>
  <c r="I338" i="29" s="1"/>
  <c r="E337" i="29"/>
  <c r="I337" i="29" s="1"/>
  <c r="E340" i="29"/>
  <c r="I340" i="29" s="1"/>
  <c r="E395" i="29"/>
  <c r="I395" i="29" s="1"/>
  <c r="E399" i="29"/>
  <c r="I399" i="29" s="1"/>
  <c r="E397" i="29"/>
  <c r="I397" i="29" s="1"/>
  <c r="E398" i="29"/>
  <c r="I398" i="29" s="1"/>
  <c r="E394" i="29"/>
  <c r="I394" i="29" s="1"/>
  <c r="E393" i="29"/>
  <c r="I393" i="29" s="1"/>
  <c r="E396" i="29"/>
  <c r="I396" i="29" s="1"/>
  <c r="E423" i="29"/>
  <c r="I423" i="29" s="1"/>
  <c r="E427" i="29"/>
  <c r="I427" i="29" s="1"/>
  <c r="E422" i="29"/>
  <c r="I422" i="29" s="1"/>
  <c r="E424" i="29"/>
  <c r="I424" i="29" s="1"/>
  <c r="E425" i="29"/>
  <c r="I425" i="29" s="1"/>
  <c r="E421" i="29"/>
  <c r="I421" i="29" s="1"/>
  <c r="E426" i="29"/>
  <c r="I426" i="29" s="1"/>
  <c r="E474" i="29"/>
  <c r="I474" i="29" s="1"/>
  <c r="E476" i="29"/>
  <c r="I476" i="29" s="1"/>
  <c r="E472" i="29"/>
  <c r="I472" i="29" s="1"/>
  <c r="E471" i="29"/>
  <c r="I471" i="29" s="1"/>
  <c r="E473" i="29"/>
  <c r="I473" i="29" s="1"/>
  <c r="E475" i="29"/>
  <c r="I475" i="29" s="1"/>
  <c r="E470" i="29"/>
  <c r="I470" i="29" s="1"/>
  <c r="E502" i="29"/>
  <c r="I502" i="29" s="1"/>
  <c r="E501" i="29"/>
  <c r="I501" i="29" s="1"/>
  <c r="E503" i="29"/>
  <c r="I503" i="29" s="1"/>
  <c r="E504" i="29"/>
  <c r="I504" i="29" s="1"/>
  <c r="E498" i="29"/>
  <c r="I498" i="29" s="1"/>
  <c r="E500" i="29"/>
  <c r="I500" i="29" s="1"/>
  <c r="E499" i="29"/>
  <c r="I499" i="29" s="1"/>
  <c r="E530" i="29"/>
  <c r="I530" i="29" s="1"/>
  <c r="E532" i="29"/>
  <c r="I532" i="29" s="1"/>
  <c r="E526" i="29"/>
  <c r="I526" i="29" s="1"/>
  <c r="E528" i="29"/>
  <c r="I528" i="29" s="1"/>
  <c r="E527" i="29"/>
  <c r="I527" i="29" s="1"/>
  <c r="E529" i="29"/>
  <c r="I529" i="29" s="1"/>
  <c r="E531" i="29"/>
  <c r="I531" i="29" s="1"/>
  <c r="E558" i="29"/>
  <c r="I558" i="29" s="1"/>
  <c r="E557" i="29"/>
  <c r="I557" i="29" s="1"/>
  <c r="E559" i="29"/>
  <c r="I559" i="29" s="1"/>
  <c r="E560" i="29"/>
  <c r="I560" i="29" s="1"/>
  <c r="E556" i="29"/>
  <c r="I556" i="29" s="1"/>
  <c r="E555" i="29"/>
  <c r="I555" i="29" s="1"/>
  <c r="E554" i="29"/>
  <c r="I554" i="29" s="1"/>
  <c r="E586" i="29"/>
  <c r="I586" i="29" s="1"/>
  <c r="E588" i="29"/>
  <c r="I588" i="29" s="1"/>
  <c r="E584" i="29"/>
  <c r="I584" i="29" s="1"/>
  <c r="E583" i="29"/>
  <c r="I583" i="29" s="1"/>
  <c r="E585" i="29"/>
  <c r="I585" i="29" s="1"/>
  <c r="E587" i="29"/>
  <c r="I587" i="29" s="1"/>
  <c r="E582" i="29"/>
  <c r="I582" i="29" s="1"/>
  <c r="E614" i="29"/>
  <c r="I614" i="29" s="1"/>
  <c r="E613" i="29"/>
  <c r="I613" i="29" s="1"/>
  <c r="E615" i="29"/>
  <c r="I615" i="29" s="1"/>
  <c r="E616" i="29"/>
  <c r="I616" i="29" s="1"/>
  <c r="E612" i="29"/>
  <c r="I612" i="29" s="1"/>
  <c r="E611" i="29"/>
  <c r="I611" i="29" s="1"/>
  <c r="E610" i="29"/>
  <c r="I610" i="29" s="1"/>
  <c r="E642" i="29"/>
  <c r="I642" i="29" s="1"/>
  <c r="E644" i="29"/>
  <c r="I644" i="29" s="1"/>
  <c r="E640" i="29"/>
  <c r="I640" i="29" s="1"/>
  <c r="E639" i="29"/>
  <c r="I639" i="29" s="1"/>
  <c r="E641" i="29"/>
  <c r="I641" i="29" s="1"/>
  <c r="E643" i="29"/>
  <c r="I643" i="29" s="1"/>
  <c r="E638" i="29"/>
  <c r="I638" i="29" s="1"/>
  <c r="E235" i="29"/>
  <c r="I235" i="29" s="1"/>
  <c r="E233" i="29"/>
  <c r="I233" i="29" s="1"/>
  <c r="E236" i="29"/>
  <c r="I236" i="29" s="1"/>
  <c r="E232" i="29"/>
  <c r="I232" i="29" s="1"/>
  <c r="E237" i="29"/>
  <c r="I237" i="29" s="1"/>
  <c r="E234" i="29"/>
  <c r="I234" i="29" s="1"/>
  <c r="E238" i="29"/>
  <c r="I238" i="29" s="1"/>
  <c r="E264" i="29"/>
  <c r="I264" i="29" s="1"/>
  <c r="E262" i="29"/>
  <c r="I262" i="29" s="1"/>
  <c r="E261" i="29"/>
  <c r="I261" i="29" s="1"/>
  <c r="E263" i="29"/>
  <c r="I263" i="29" s="1"/>
  <c r="E260" i="29"/>
  <c r="I260" i="29" s="1"/>
  <c r="E265" i="29"/>
  <c r="I265" i="29" s="1"/>
  <c r="E266" i="29"/>
  <c r="I266" i="29" s="1"/>
  <c r="E292" i="29"/>
  <c r="I292" i="29" s="1"/>
  <c r="E293" i="29"/>
  <c r="I293" i="29" s="1"/>
  <c r="E294" i="29"/>
  <c r="I294" i="29" s="1"/>
  <c r="E288" i="29"/>
  <c r="I288" i="29" s="1"/>
  <c r="E290" i="29"/>
  <c r="I290" i="29" s="1"/>
  <c r="E289" i="29"/>
  <c r="I289" i="29" s="1"/>
  <c r="E291" i="29"/>
  <c r="I291" i="29" s="1"/>
  <c r="E320" i="29"/>
  <c r="I320" i="29" s="1"/>
  <c r="E318" i="29"/>
  <c r="I318" i="29" s="1"/>
  <c r="E317" i="29"/>
  <c r="I317" i="29" s="1"/>
  <c r="E319" i="29"/>
  <c r="I319" i="29" s="1"/>
  <c r="E316" i="29"/>
  <c r="I316" i="29" s="1"/>
  <c r="E321" i="29"/>
  <c r="I321" i="29" s="1"/>
  <c r="E322" i="29"/>
  <c r="I322" i="29" s="1"/>
  <c r="E348" i="29"/>
  <c r="I348" i="29" s="1"/>
  <c r="E349" i="29"/>
  <c r="I349" i="29" s="1"/>
  <c r="E350" i="29"/>
  <c r="I350" i="29" s="1"/>
  <c r="E344" i="29"/>
  <c r="I344" i="29" s="1"/>
  <c r="E346" i="29"/>
  <c r="I346" i="29" s="1"/>
  <c r="E345" i="29"/>
  <c r="I345" i="29" s="1"/>
  <c r="E347" i="29"/>
  <c r="I347" i="29" s="1"/>
  <c r="E376" i="29"/>
  <c r="I376" i="29" s="1"/>
  <c r="E374" i="29"/>
  <c r="I374" i="29" s="1"/>
  <c r="E373" i="29"/>
  <c r="I373" i="29" s="1"/>
  <c r="E375" i="29"/>
  <c r="I375" i="29" s="1"/>
  <c r="E372" i="29"/>
  <c r="I372" i="29" s="1"/>
  <c r="E377" i="29"/>
  <c r="I377" i="29" s="1"/>
  <c r="E378" i="29"/>
  <c r="I378" i="29" s="1"/>
  <c r="E404" i="29"/>
  <c r="I404" i="29" s="1"/>
  <c r="E405" i="29"/>
  <c r="I405" i="29" s="1"/>
  <c r="E406" i="29"/>
  <c r="I406" i="29" s="1"/>
  <c r="E400" i="29"/>
  <c r="I400" i="29" s="1"/>
  <c r="E402" i="29"/>
  <c r="I402" i="29" s="1"/>
  <c r="E401" i="29"/>
  <c r="I401" i="29" s="1"/>
  <c r="E403" i="29"/>
  <c r="I403" i="29" s="1"/>
  <c r="E432" i="29"/>
  <c r="I432" i="29" s="1"/>
  <c r="E430" i="29"/>
  <c r="I430" i="29" s="1"/>
  <c r="E429" i="29"/>
  <c r="I429" i="29" s="1"/>
  <c r="E431" i="29"/>
  <c r="I431" i="29" s="1"/>
  <c r="E428" i="29"/>
  <c r="I428" i="29" s="1"/>
  <c r="E433" i="29"/>
  <c r="I433" i="29" s="1"/>
  <c r="E434" i="29"/>
  <c r="I434" i="29" s="1"/>
  <c r="E479" i="29"/>
  <c r="I479" i="29" s="1"/>
  <c r="E483" i="29"/>
  <c r="I483" i="29" s="1"/>
  <c r="E478" i="29"/>
  <c r="I478" i="29" s="1"/>
  <c r="E480" i="29"/>
  <c r="I480" i="29" s="1"/>
  <c r="E481" i="29"/>
  <c r="I481" i="29" s="1"/>
  <c r="E482" i="29"/>
  <c r="I482" i="29" s="1"/>
  <c r="E477" i="29"/>
  <c r="I477" i="29" s="1"/>
  <c r="E507" i="29"/>
  <c r="I507" i="29" s="1"/>
  <c r="E511" i="29"/>
  <c r="I511" i="29" s="1"/>
  <c r="E509" i="29"/>
  <c r="I509" i="29" s="1"/>
  <c r="E510" i="29"/>
  <c r="I510" i="29" s="1"/>
  <c r="E505" i="29"/>
  <c r="I505" i="29" s="1"/>
  <c r="E506" i="29"/>
  <c r="I506" i="29" s="1"/>
  <c r="E508" i="29"/>
  <c r="I508" i="29" s="1"/>
  <c r="E535" i="29"/>
  <c r="I535" i="29" s="1"/>
  <c r="E539" i="29"/>
  <c r="I539" i="29" s="1"/>
  <c r="E534" i="29"/>
  <c r="I534" i="29" s="1"/>
  <c r="E536" i="29"/>
  <c r="I536" i="29" s="1"/>
  <c r="E533" i="29"/>
  <c r="I533" i="29" s="1"/>
  <c r="E537" i="29"/>
  <c r="I537" i="29" s="1"/>
  <c r="E538" i="29"/>
  <c r="I538" i="29" s="1"/>
  <c r="E565" i="29"/>
  <c r="I565" i="29" s="1"/>
  <c r="E567" i="29"/>
  <c r="I567" i="29" s="1"/>
  <c r="E564" i="29"/>
  <c r="I564" i="29" s="1"/>
  <c r="E566" i="29"/>
  <c r="I566" i="29" s="1"/>
  <c r="E562" i="29"/>
  <c r="I562" i="29" s="1"/>
  <c r="E563" i="29"/>
  <c r="I563" i="29" s="1"/>
  <c r="E561" i="29"/>
  <c r="I561" i="29" s="1"/>
  <c r="E591" i="29"/>
  <c r="I591" i="29" s="1"/>
  <c r="E595" i="29"/>
  <c r="I595" i="29" s="1"/>
  <c r="E590" i="29"/>
  <c r="I590" i="29" s="1"/>
  <c r="E592" i="29"/>
  <c r="I592" i="29" s="1"/>
  <c r="E593" i="29"/>
  <c r="I593" i="29" s="1"/>
  <c r="E594" i="29"/>
  <c r="I594" i="29" s="1"/>
  <c r="E589" i="29"/>
  <c r="I589" i="29" s="1"/>
  <c r="E619" i="29"/>
  <c r="I619" i="29" s="1"/>
  <c r="E623" i="29"/>
  <c r="I623" i="29" s="1"/>
  <c r="E621" i="29"/>
  <c r="I621" i="29" s="1"/>
  <c r="E622" i="29"/>
  <c r="I622" i="29" s="1"/>
  <c r="E618" i="29"/>
  <c r="I618" i="29" s="1"/>
  <c r="E620" i="29"/>
  <c r="I620" i="29" s="1"/>
  <c r="E617" i="29"/>
  <c r="I617" i="29" s="1"/>
  <c r="E647" i="29"/>
  <c r="I647" i="29" s="1"/>
  <c r="E651" i="29"/>
  <c r="I651" i="29" s="1"/>
  <c r="E646" i="29"/>
  <c r="I646" i="29" s="1"/>
  <c r="E648" i="29"/>
  <c r="I648" i="29" s="1"/>
  <c r="E649" i="29"/>
  <c r="I649" i="29" s="1"/>
  <c r="E650" i="29"/>
  <c r="I650" i="29" s="1"/>
  <c r="E645" i="29"/>
  <c r="I645" i="29" s="1"/>
  <c r="E76" i="29"/>
  <c r="I76" i="29" s="1"/>
  <c r="E72" i="29"/>
  <c r="I72" i="29" s="1"/>
  <c r="E75" i="29"/>
  <c r="I75" i="29" s="1"/>
  <c r="E71" i="29"/>
  <c r="I71" i="29" s="1"/>
  <c r="E74" i="29"/>
  <c r="I74" i="29" s="1"/>
  <c r="E77" i="29"/>
  <c r="I77" i="29" s="1"/>
  <c r="E73" i="29"/>
  <c r="I73" i="29" s="1"/>
  <c r="E196" i="29"/>
  <c r="I196" i="29" s="1"/>
  <c r="E192" i="29"/>
  <c r="I192" i="29" s="1"/>
  <c r="E195" i="29"/>
  <c r="I195" i="29" s="1"/>
  <c r="E191" i="29"/>
  <c r="I191" i="29" s="1"/>
  <c r="E194" i="29"/>
  <c r="I194" i="29" s="1"/>
  <c r="E190" i="29"/>
  <c r="I190" i="29" s="1"/>
  <c r="E193" i="29"/>
  <c r="I193" i="29" s="1"/>
  <c r="E88" i="29"/>
  <c r="I88" i="29" s="1"/>
  <c r="E91" i="29"/>
  <c r="I91" i="29" s="1"/>
  <c r="E87" i="29"/>
  <c r="I87" i="29" s="1"/>
  <c r="E90" i="29"/>
  <c r="I90" i="29" s="1"/>
  <c r="E86" i="29"/>
  <c r="I86" i="29" s="1"/>
  <c r="E85" i="29"/>
  <c r="I85" i="29" s="1"/>
  <c r="E89" i="29"/>
  <c r="I89" i="29" s="1"/>
  <c r="E144" i="29"/>
  <c r="I144" i="29" s="1"/>
  <c r="E147" i="29"/>
  <c r="I147" i="29" s="1"/>
  <c r="E143" i="29"/>
  <c r="I143" i="29" s="1"/>
  <c r="E146" i="29"/>
  <c r="I146" i="29" s="1"/>
  <c r="E142" i="29"/>
  <c r="I142" i="29" s="1"/>
  <c r="E145" i="29"/>
  <c r="I145" i="29" s="1"/>
  <c r="E141" i="29"/>
  <c r="I141" i="29" s="1"/>
  <c r="E25" i="29"/>
  <c r="I25" i="29" s="1"/>
  <c r="E28" i="29"/>
  <c r="I28" i="29" s="1"/>
  <c r="E24" i="29"/>
  <c r="I24" i="29" s="1"/>
  <c r="E27" i="29"/>
  <c r="I27" i="29" s="1"/>
  <c r="E23" i="29"/>
  <c r="I23" i="29" s="1"/>
  <c r="E22" i="29"/>
  <c r="I22" i="29" s="1"/>
  <c r="E26" i="29"/>
  <c r="I26" i="29" s="1"/>
  <c r="E41" i="29"/>
  <c r="I41" i="29" s="1"/>
  <c r="E37" i="29"/>
  <c r="I37" i="29" s="1"/>
  <c r="E40" i="29"/>
  <c r="I40" i="29" s="1"/>
  <c r="E36" i="29"/>
  <c r="I36" i="29" s="1"/>
  <c r="E39" i="29"/>
  <c r="I39" i="29" s="1"/>
  <c r="E38" i="29"/>
  <c r="I38" i="29" s="1"/>
  <c r="E42" i="29"/>
  <c r="I42" i="29" s="1"/>
  <c r="E53" i="29"/>
  <c r="I53" i="29" s="1"/>
  <c r="E56" i="29"/>
  <c r="I56" i="29" s="1"/>
  <c r="E52" i="29"/>
  <c r="I52" i="29" s="1"/>
  <c r="E55" i="29"/>
  <c r="I55" i="29" s="1"/>
  <c r="E51" i="29"/>
  <c r="I51" i="29" s="1"/>
  <c r="E54" i="29"/>
  <c r="I54" i="29" s="1"/>
  <c r="E50" i="29"/>
  <c r="I50" i="29" s="1"/>
  <c r="E64" i="29"/>
  <c r="I64" i="29" s="1"/>
  <c r="E67" i="29"/>
  <c r="I67" i="29" s="1"/>
  <c r="E70" i="29"/>
  <c r="I70" i="29" s="1"/>
  <c r="E66" i="29"/>
  <c r="I66" i="29" s="1"/>
  <c r="E69" i="29"/>
  <c r="I69" i="29" s="1"/>
  <c r="E65" i="29"/>
  <c r="I65" i="29" s="1"/>
  <c r="E68" i="29"/>
  <c r="I68" i="29" s="1"/>
  <c r="E103" i="29"/>
  <c r="I103" i="29" s="1"/>
  <c r="E99" i="29"/>
  <c r="I99" i="29" s="1"/>
  <c r="E102" i="29"/>
  <c r="I102" i="29" s="1"/>
  <c r="E105" i="29"/>
  <c r="I105" i="29" s="1"/>
  <c r="E101" i="29"/>
  <c r="I101" i="29" s="1"/>
  <c r="E100" i="29"/>
  <c r="I100" i="29" s="1"/>
  <c r="E104" i="29"/>
  <c r="I104" i="29" s="1"/>
  <c r="E132" i="29"/>
  <c r="I132" i="29" s="1"/>
  <c r="E128" i="29"/>
  <c r="I128" i="29" s="1"/>
  <c r="E131" i="29"/>
  <c r="I131" i="29" s="1"/>
  <c r="E127" i="29"/>
  <c r="I127" i="29" s="1"/>
  <c r="E130" i="29"/>
  <c r="I130" i="29" s="1"/>
  <c r="E129" i="29"/>
  <c r="I129" i="29" s="1"/>
  <c r="E133" i="29"/>
  <c r="I133" i="29" s="1"/>
  <c r="E160" i="29"/>
  <c r="I160" i="29" s="1"/>
  <c r="E156" i="29"/>
  <c r="I156" i="29" s="1"/>
  <c r="E159" i="29"/>
  <c r="I159" i="29" s="1"/>
  <c r="E155" i="29"/>
  <c r="I155" i="29" s="1"/>
  <c r="E158" i="29"/>
  <c r="I158" i="29" s="1"/>
  <c r="E161" i="29"/>
  <c r="I161" i="29" s="1"/>
  <c r="E157" i="29"/>
  <c r="I157" i="29" s="1"/>
  <c r="E188" i="29"/>
  <c r="I188" i="29" s="1"/>
  <c r="E184" i="29"/>
  <c r="I184" i="29" s="1"/>
  <c r="E187" i="29"/>
  <c r="I187" i="29" s="1"/>
  <c r="E183" i="29"/>
  <c r="I183" i="29" s="1"/>
  <c r="E186" i="29"/>
  <c r="I186" i="29" s="1"/>
  <c r="E189" i="29"/>
  <c r="I189" i="29" s="1"/>
  <c r="E185" i="29"/>
  <c r="I185" i="29" s="1"/>
  <c r="E686" i="29"/>
  <c r="I686" i="29" s="1"/>
  <c r="E682" i="29"/>
  <c r="I682" i="29" s="1"/>
  <c r="E685" i="29"/>
  <c r="I685" i="29" s="1"/>
  <c r="E681" i="29"/>
  <c r="I681" i="29" s="1"/>
  <c r="E684" i="29"/>
  <c r="I684" i="29" s="1"/>
  <c r="E680" i="29"/>
  <c r="I680" i="29" s="1"/>
  <c r="E683" i="29"/>
  <c r="I683" i="29" s="1"/>
  <c r="E140" i="29"/>
  <c r="I140" i="29" s="1"/>
  <c r="E136" i="29"/>
  <c r="I136" i="29" s="1"/>
  <c r="E139" i="29"/>
  <c r="I139" i="29" s="1"/>
  <c r="E135" i="29"/>
  <c r="I135" i="29" s="1"/>
  <c r="E138" i="29"/>
  <c r="I138" i="29" s="1"/>
  <c r="E134" i="29"/>
  <c r="I134" i="29" s="1"/>
  <c r="E137" i="29"/>
  <c r="I137" i="29" s="1"/>
  <c r="E692" i="29"/>
  <c r="I692" i="29" s="1"/>
  <c r="E688" i="29"/>
  <c r="I688" i="29" s="1"/>
  <c r="E691" i="29"/>
  <c r="I691" i="29" s="1"/>
  <c r="E687" i="29"/>
  <c r="I687" i="29" s="1"/>
  <c r="E690" i="29"/>
  <c r="I690" i="29" s="1"/>
  <c r="E693" i="29"/>
  <c r="I693" i="29" s="1"/>
  <c r="E689" i="29"/>
  <c r="I689" i="29" s="1"/>
  <c r="E110" i="29"/>
  <c r="I110" i="29" s="1"/>
  <c r="E106" i="29"/>
  <c r="I106" i="29" s="1"/>
  <c r="E109" i="29"/>
  <c r="I109" i="29" s="1"/>
  <c r="E112" i="29"/>
  <c r="I112" i="29" s="1"/>
  <c r="E108" i="29"/>
  <c r="I108" i="29" s="1"/>
  <c r="E111" i="29"/>
  <c r="I111" i="29" s="1"/>
  <c r="E107" i="29"/>
  <c r="I107" i="29" s="1"/>
  <c r="E200" i="29"/>
  <c r="I200" i="29" s="1"/>
  <c r="E203" i="29"/>
  <c r="I203" i="29" s="1"/>
  <c r="E199" i="29"/>
  <c r="I199" i="29" s="1"/>
  <c r="E202" i="29"/>
  <c r="I202" i="29" s="1"/>
  <c r="E198" i="29"/>
  <c r="I198" i="29" s="1"/>
  <c r="E201" i="29"/>
  <c r="I201" i="29" s="1"/>
  <c r="E197" i="29"/>
  <c r="I197" i="29" s="1"/>
  <c r="E699" i="29"/>
  <c r="I699" i="29" s="1"/>
  <c r="E695" i="29"/>
  <c r="I695" i="29" s="1"/>
  <c r="E698" i="29"/>
  <c r="I698" i="29" s="1"/>
  <c r="E694" i="29"/>
  <c r="I694" i="29" s="1"/>
  <c r="E697" i="29"/>
  <c r="I697" i="29" s="1"/>
  <c r="E700" i="29"/>
  <c r="I700" i="29" s="1"/>
  <c r="E696" i="29"/>
  <c r="I696" i="29" s="1"/>
  <c r="E60" i="29"/>
  <c r="I60" i="29" s="1"/>
  <c r="E63" i="29"/>
  <c r="I63" i="29" s="1"/>
  <c r="E59" i="29"/>
  <c r="I59" i="29" s="1"/>
  <c r="E62" i="29"/>
  <c r="I62" i="29" s="1"/>
  <c r="E58" i="29"/>
  <c r="I58" i="29" s="1"/>
  <c r="E61" i="29"/>
  <c r="I61" i="29" s="1"/>
  <c r="E57" i="29"/>
  <c r="I57" i="29" s="1"/>
  <c r="E168" i="29"/>
  <c r="I168" i="29" s="1"/>
  <c r="E164" i="29"/>
  <c r="I164" i="29" s="1"/>
  <c r="E167" i="29"/>
  <c r="I167" i="29" s="1"/>
  <c r="E163" i="29"/>
  <c r="I163" i="29" s="1"/>
  <c r="E166" i="29"/>
  <c r="I166" i="29" s="1"/>
  <c r="E162" i="29"/>
  <c r="I162" i="29" s="1"/>
  <c r="E165" i="29"/>
  <c r="I165" i="29" s="1"/>
  <c r="E49" i="29"/>
  <c r="I49" i="29" s="1"/>
  <c r="E45" i="29"/>
  <c r="I45" i="29" s="1"/>
  <c r="E48" i="29"/>
  <c r="I48" i="29" s="1"/>
  <c r="E44" i="29"/>
  <c r="I44" i="29" s="1"/>
  <c r="E47" i="29"/>
  <c r="I47" i="29" s="1"/>
  <c r="E43" i="29"/>
  <c r="I43" i="29" s="1"/>
  <c r="E46" i="29"/>
  <c r="I46" i="29" s="1"/>
  <c r="E84" i="29"/>
  <c r="I84" i="29" s="1"/>
  <c r="E80" i="29"/>
  <c r="I80" i="29" s="1"/>
  <c r="E83" i="29"/>
  <c r="I83" i="29" s="1"/>
  <c r="E79" i="29"/>
  <c r="I79" i="29" s="1"/>
  <c r="E82" i="29"/>
  <c r="I82" i="29" s="1"/>
  <c r="E78" i="29"/>
  <c r="I78" i="29" s="1"/>
  <c r="E81" i="29"/>
  <c r="I81" i="29" s="1"/>
  <c r="E117" i="29"/>
  <c r="I117" i="29" s="1"/>
  <c r="E113" i="29"/>
  <c r="I113" i="29" s="1"/>
  <c r="E116" i="29"/>
  <c r="I116" i="29" s="1"/>
  <c r="E119" i="29"/>
  <c r="I119" i="29" s="1"/>
  <c r="E115" i="29"/>
  <c r="I115" i="29" s="1"/>
  <c r="E114" i="29"/>
  <c r="I114" i="29" s="1"/>
  <c r="E118" i="29"/>
  <c r="I118" i="29" s="1"/>
  <c r="E172" i="29"/>
  <c r="I172" i="29" s="1"/>
  <c r="E175" i="29"/>
  <c r="I175" i="29" s="1"/>
  <c r="E171" i="29"/>
  <c r="I171" i="29" s="1"/>
  <c r="E174" i="29"/>
  <c r="I174" i="29" s="1"/>
  <c r="E170" i="29"/>
  <c r="I170" i="29" s="1"/>
  <c r="E173" i="29"/>
  <c r="I173" i="29" s="1"/>
  <c r="E169" i="29"/>
  <c r="I169" i="29" s="1"/>
  <c r="E33" i="29"/>
  <c r="I33" i="29" s="1"/>
  <c r="E29" i="29"/>
  <c r="I29" i="29" s="1"/>
  <c r="E32" i="29"/>
  <c r="I32" i="29" s="1"/>
  <c r="E35" i="29"/>
  <c r="I35" i="29" s="1"/>
  <c r="E31" i="29"/>
  <c r="I31" i="29" s="1"/>
  <c r="E34" i="29"/>
  <c r="I34" i="29" s="1"/>
  <c r="E30" i="29"/>
  <c r="I30" i="29" s="1"/>
  <c r="E95" i="29"/>
  <c r="I95" i="29" s="1"/>
  <c r="E98" i="29"/>
  <c r="I98" i="29" s="1"/>
  <c r="E94" i="29"/>
  <c r="I94" i="29" s="1"/>
  <c r="E97" i="29"/>
  <c r="I97" i="29" s="1"/>
  <c r="E93" i="29"/>
  <c r="I93" i="29" s="1"/>
  <c r="E96" i="29"/>
  <c r="I96" i="29" s="1"/>
  <c r="E92" i="29"/>
  <c r="I92" i="29" s="1"/>
  <c r="E124" i="29"/>
  <c r="I124" i="29" s="1"/>
  <c r="E120" i="29"/>
  <c r="I120" i="29" s="1"/>
  <c r="E123" i="29"/>
  <c r="I123" i="29" s="1"/>
  <c r="E126" i="29"/>
  <c r="I126" i="29" s="1"/>
  <c r="E122" i="29"/>
  <c r="I122" i="29" s="1"/>
  <c r="E125" i="29"/>
  <c r="I125" i="29" s="1"/>
  <c r="E121" i="29"/>
  <c r="I121" i="29" s="1"/>
  <c r="E152" i="29"/>
  <c r="I152" i="29" s="1"/>
  <c r="E148" i="29"/>
  <c r="I148" i="29" s="1"/>
  <c r="E151" i="29"/>
  <c r="I151" i="29" s="1"/>
  <c r="E154" i="29"/>
  <c r="I154" i="29" s="1"/>
  <c r="E150" i="29"/>
  <c r="I150" i="29" s="1"/>
  <c r="E153" i="29"/>
  <c r="I153" i="29" s="1"/>
  <c r="E149" i="29"/>
  <c r="I149" i="29" s="1"/>
  <c r="E180" i="29"/>
  <c r="I180" i="29" s="1"/>
  <c r="E176" i="29"/>
  <c r="I176" i="29" s="1"/>
  <c r="E179" i="29"/>
  <c r="I179" i="29" s="1"/>
  <c r="E182" i="29"/>
  <c r="I182" i="29" s="1"/>
  <c r="E178" i="29"/>
  <c r="I178" i="29" s="1"/>
  <c r="E177" i="29"/>
  <c r="I177" i="29" s="1"/>
  <c r="E181" i="29"/>
  <c r="I181" i="29" s="1"/>
  <c r="E208" i="29"/>
  <c r="I208" i="29" s="1"/>
  <c r="E204" i="29"/>
  <c r="I204" i="29" s="1"/>
  <c r="E207" i="29"/>
  <c r="I207" i="29" s="1"/>
  <c r="E210" i="29"/>
  <c r="I210" i="29" s="1"/>
  <c r="E206" i="29"/>
  <c r="I206" i="29" s="1"/>
  <c r="E205" i="29"/>
  <c r="I205" i="29" s="1"/>
  <c r="E209" i="29"/>
  <c r="I209" i="29" s="1"/>
  <c r="E676" i="29"/>
  <c r="I676" i="29" s="1"/>
  <c r="E679" i="29"/>
  <c r="I679" i="29" s="1"/>
  <c r="E675" i="29"/>
  <c r="I675" i="29" s="1"/>
  <c r="E678" i="29"/>
  <c r="I678" i="29" s="1"/>
  <c r="E674" i="29"/>
  <c r="I674" i="29" s="1"/>
  <c r="E677" i="29"/>
  <c r="I677" i="29" s="1"/>
  <c r="E673" i="29"/>
  <c r="I673" i="29" s="1"/>
  <c r="E705" i="29"/>
  <c r="I705" i="29" s="1"/>
  <c r="E701" i="29"/>
  <c r="I701" i="29" s="1"/>
  <c r="E704" i="29"/>
  <c r="I704" i="29" s="1"/>
  <c r="E707" i="29"/>
  <c r="I707" i="29" s="1"/>
  <c r="E703" i="29"/>
  <c r="I703" i="29" s="1"/>
  <c r="E706" i="29"/>
  <c r="I706" i="29" s="1"/>
  <c r="E702" i="29"/>
  <c r="I702" i="29" s="1"/>
  <c r="B15" i="29"/>
  <c r="B8" i="29"/>
  <c r="A15" i="29"/>
  <c r="A8" i="29"/>
  <c r="E8" i="29" s="1"/>
  <c r="I8" i="29" s="1"/>
  <c r="H693" i="29" l="1"/>
  <c r="H677" i="29"/>
  <c r="H206" i="29"/>
  <c r="H149" i="29"/>
  <c r="H125" i="29"/>
  <c r="H171" i="29"/>
  <c r="H113" i="29"/>
  <c r="H84" i="29"/>
  <c r="H165" i="29"/>
  <c r="H697" i="29"/>
  <c r="H706" i="29"/>
  <c r="H704" i="29"/>
  <c r="H679" i="29"/>
  <c r="H182" i="29"/>
  <c r="H151" i="29"/>
  <c r="H120" i="29"/>
  <c r="H95" i="29"/>
  <c r="H169" i="29"/>
  <c r="H114" i="29"/>
  <c r="H82" i="29"/>
  <c r="H167" i="29"/>
  <c r="H61" i="29"/>
  <c r="H699" i="29"/>
  <c r="H202" i="29"/>
  <c r="H107" i="29"/>
  <c r="H109" i="29"/>
  <c r="H702" i="29"/>
  <c r="H208" i="29"/>
  <c r="H93" i="29"/>
  <c r="H63" i="29"/>
  <c r="H142" i="29"/>
  <c r="H144" i="29"/>
  <c r="H510" i="29"/>
  <c r="H477" i="29"/>
  <c r="H478" i="29"/>
  <c r="H433" i="29"/>
  <c r="H430" i="29"/>
  <c r="H612" i="29"/>
  <c r="H614" i="29"/>
  <c r="H583" i="29"/>
  <c r="H554" i="29"/>
  <c r="H559" i="29"/>
  <c r="H529" i="29"/>
  <c r="H532" i="29"/>
  <c r="H498" i="29"/>
  <c r="H502" i="29"/>
  <c r="H471" i="29"/>
  <c r="H426" i="29"/>
  <c r="H422" i="29"/>
  <c r="H393" i="29"/>
  <c r="H399" i="29"/>
  <c r="H338" i="29"/>
  <c r="H339" i="29"/>
  <c r="H312" i="29"/>
  <c r="H256" i="29"/>
  <c r="H258" i="29"/>
  <c r="H665" i="29"/>
  <c r="H660" i="29"/>
  <c r="H634" i="29"/>
  <c r="H633" i="29"/>
  <c r="H607" i="29"/>
  <c r="H575" i="29"/>
  <c r="H580" i="29"/>
  <c r="H548" i="29"/>
  <c r="H553" i="29"/>
  <c r="H522" i="29"/>
  <c r="H521" i="29"/>
  <c r="H495" i="29"/>
  <c r="H467" i="29"/>
  <c r="H468" i="29"/>
  <c r="H443" i="29"/>
  <c r="H445" i="29"/>
  <c r="H417" i="29"/>
  <c r="H418" i="29"/>
  <c r="H392" i="29"/>
  <c r="H358" i="29"/>
  <c r="H360" i="29"/>
  <c r="H331" i="29"/>
  <c r="H333" i="29"/>
  <c r="H305" i="29"/>
  <c r="H306" i="29"/>
  <c r="H280" i="29"/>
  <c r="H252" i="29"/>
  <c r="H250" i="29"/>
  <c r="H224" i="29"/>
  <c r="H223" i="29"/>
  <c r="H657" i="29"/>
  <c r="H656" i="29"/>
  <c r="H626" i="29"/>
  <c r="H602" i="29"/>
  <c r="H597" i="29"/>
  <c r="H568" i="29"/>
  <c r="H573" i="29"/>
  <c r="H545" i="29"/>
  <c r="H544" i="29"/>
  <c r="H514" i="29"/>
  <c r="H490" i="29"/>
  <c r="H485" i="29"/>
  <c r="H457" i="29"/>
  <c r="H461" i="29"/>
  <c r="H439" i="29"/>
  <c r="H437" i="29"/>
  <c r="H407" i="29"/>
  <c r="H380" i="29"/>
  <c r="H382" i="29"/>
  <c r="H354" i="29"/>
  <c r="H357" i="29"/>
  <c r="H327" i="29"/>
  <c r="H325" i="29"/>
  <c r="H295" i="29"/>
  <c r="H268" i="29"/>
  <c r="H270" i="29"/>
  <c r="H240" i="29"/>
  <c r="H239" i="29"/>
  <c r="H211" i="29"/>
  <c r="H217" i="29"/>
  <c r="H668" i="29"/>
  <c r="H452" i="29"/>
  <c r="H453" i="29"/>
  <c r="H365" i="29"/>
  <c r="H371" i="29"/>
  <c r="H282" i="29"/>
  <c r="H283" i="29"/>
  <c r="H230" i="29"/>
  <c r="H674" i="29"/>
  <c r="H676" i="29"/>
  <c r="H181" i="29"/>
  <c r="H179" i="29"/>
  <c r="H148" i="29"/>
  <c r="H122" i="29"/>
  <c r="H97" i="29"/>
  <c r="H173" i="29"/>
  <c r="H175" i="29"/>
  <c r="H117" i="29"/>
  <c r="H79" i="29"/>
  <c r="H162" i="29"/>
  <c r="H58" i="29"/>
  <c r="H60" i="29"/>
  <c r="H197" i="29"/>
  <c r="H199" i="29"/>
  <c r="H106" i="29"/>
  <c r="H690" i="29"/>
  <c r="H135" i="29"/>
  <c r="H683" i="29"/>
  <c r="H189" i="29"/>
  <c r="H184" i="29"/>
  <c r="H160" i="29"/>
  <c r="H127" i="29"/>
  <c r="H102" i="29"/>
  <c r="H703" i="29"/>
  <c r="H705" i="29"/>
  <c r="H678" i="29"/>
  <c r="H209" i="29"/>
  <c r="H207" i="29"/>
  <c r="H177" i="29"/>
  <c r="H176" i="29"/>
  <c r="H150" i="29"/>
  <c r="H152" i="29"/>
  <c r="H126" i="29"/>
  <c r="H92" i="29"/>
  <c r="H94" i="29"/>
  <c r="H170" i="29"/>
  <c r="H172" i="29"/>
  <c r="H119" i="29"/>
  <c r="H81" i="29"/>
  <c r="H83" i="29"/>
  <c r="H166" i="29"/>
  <c r="H168" i="29"/>
  <c r="H62" i="29"/>
  <c r="H696" i="29"/>
  <c r="H698" i="29"/>
  <c r="H201" i="29"/>
  <c r="H203" i="29"/>
  <c r="H108" i="29"/>
  <c r="H110" i="29"/>
  <c r="H687" i="29"/>
  <c r="H137" i="29"/>
  <c r="H139" i="29"/>
  <c r="H680" i="29"/>
  <c r="H682" i="29"/>
  <c r="H186" i="29"/>
  <c r="H188" i="29"/>
  <c r="H155" i="29"/>
  <c r="H133" i="29"/>
  <c r="H131" i="29"/>
  <c r="H100" i="29"/>
  <c r="H99" i="29"/>
  <c r="H69" i="29"/>
  <c r="H64" i="29"/>
  <c r="H90" i="29"/>
  <c r="H193" i="29"/>
  <c r="H195" i="29"/>
  <c r="H77" i="29"/>
  <c r="H72" i="29"/>
  <c r="H649" i="29"/>
  <c r="H647" i="29"/>
  <c r="H622" i="29"/>
  <c r="H589" i="29"/>
  <c r="H590" i="29"/>
  <c r="H563" i="29"/>
  <c r="H567" i="29"/>
  <c r="H533" i="29"/>
  <c r="H535" i="29"/>
  <c r="H402" i="29"/>
  <c r="H404" i="29"/>
  <c r="H375" i="29"/>
  <c r="H347" i="29"/>
  <c r="H350" i="29"/>
  <c r="H321" i="29"/>
  <c r="H318" i="29"/>
  <c r="H290" i="29"/>
  <c r="H292" i="29"/>
  <c r="H263" i="29"/>
  <c r="H238" i="29"/>
  <c r="H236" i="29"/>
  <c r="H643" i="29"/>
  <c r="H644" i="29"/>
  <c r="H707" i="29"/>
  <c r="H673" i="29"/>
  <c r="H675" i="29"/>
  <c r="H205" i="29"/>
  <c r="H204" i="29"/>
  <c r="H178" i="29"/>
  <c r="H180" i="29"/>
  <c r="H154" i="29"/>
  <c r="H121" i="29"/>
  <c r="H123" i="29"/>
  <c r="H96" i="29"/>
  <c r="H98" i="29"/>
  <c r="H174" i="29"/>
  <c r="H118" i="29"/>
  <c r="H116" i="29"/>
  <c r="H78" i="29"/>
  <c r="H80" i="29"/>
  <c r="H163" i="29"/>
  <c r="H57" i="29"/>
  <c r="H59" i="29"/>
  <c r="H700" i="29"/>
  <c r="H695" i="29"/>
  <c r="H198" i="29"/>
  <c r="H200" i="29"/>
  <c r="H112" i="29"/>
  <c r="H689" i="29"/>
  <c r="H691" i="29"/>
  <c r="H134" i="29"/>
  <c r="H136" i="29"/>
  <c r="H684" i="29"/>
  <c r="H686" i="29"/>
  <c r="H183" i="29"/>
  <c r="H157" i="29"/>
  <c r="H159" i="29"/>
  <c r="H129" i="29"/>
  <c r="H128" i="29"/>
  <c r="H101" i="29"/>
  <c r="H103" i="29"/>
  <c r="H66" i="29"/>
  <c r="H146" i="29"/>
  <c r="H89" i="29"/>
  <c r="H87" i="29"/>
  <c r="H190" i="29"/>
  <c r="H192" i="29"/>
  <c r="H74" i="29"/>
  <c r="H76" i="29"/>
  <c r="H648" i="29"/>
  <c r="H617" i="29"/>
  <c r="H621" i="29"/>
  <c r="H594" i="29"/>
  <c r="H595" i="29"/>
  <c r="H562" i="29"/>
  <c r="H565" i="29"/>
  <c r="H536" i="29"/>
  <c r="H508" i="29"/>
  <c r="H509" i="29"/>
  <c r="H482" i="29"/>
  <c r="H483" i="29"/>
  <c r="H428" i="29"/>
  <c r="H432" i="29"/>
  <c r="H400" i="29"/>
  <c r="H378" i="29"/>
  <c r="H373" i="29"/>
  <c r="H345" i="29"/>
  <c r="H349" i="29"/>
  <c r="H316" i="29"/>
  <c r="H320" i="29"/>
  <c r="H288" i="29"/>
  <c r="H266" i="29"/>
  <c r="H261" i="29"/>
  <c r="H234" i="29"/>
  <c r="H233" i="29"/>
  <c r="H641" i="29"/>
  <c r="H642" i="29"/>
  <c r="H616" i="29"/>
  <c r="H582" i="29"/>
  <c r="H584" i="29"/>
  <c r="H555" i="29"/>
  <c r="H557" i="29"/>
  <c r="H527" i="29"/>
  <c r="H530" i="29"/>
  <c r="H504" i="29"/>
  <c r="H470" i="29"/>
  <c r="H472" i="29"/>
  <c r="H421" i="29"/>
  <c r="H427" i="29"/>
  <c r="H394" i="29"/>
  <c r="H395" i="29"/>
  <c r="H342" i="29"/>
  <c r="H314" i="29"/>
  <c r="H310" i="29"/>
  <c r="H253" i="29"/>
  <c r="H254" i="29"/>
  <c r="H659" i="29"/>
  <c r="H664" i="29"/>
  <c r="H632" i="29"/>
  <c r="H603" i="29"/>
  <c r="H606" i="29"/>
  <c r="H579" i="29"/>
  <c r="H581" i="29"/>
  <c r="H552" i="29"/>
  <c r="H549" i="29"/>
  <c r="H520" i="29"/>
  <c r="H492" i="29"/>
  <c r="H494" i="29"/>
  <c r="H466" i="29"/>
  <c r="H469" i="29"/>
  <c r="H444" i="29"/>
  <c r="H446" i="29"/>
  <c r="H415" i="29"/>
  <c r="H386" i="29"/>
  <c r="H391" i="29"/>
  <c r="H363" i="29"/>
  <c r="H364" i="29"/>
  <c r="H332" i="29"/>
  <c r="H334" i="29"/>
  <c r="H303" i="29"/>
  <c r="H275" i="29"/>
  <c r="H279" i="29"/>
  <c r="H248" i="29"/>
  <c r="H247" i="29"/>
  <c r="H220" i="29"/>
  <c r="H221" i="29"/>
  <c r="H655" i="29"/>
  <c r="H627" i="29"/>
  <c r="H630" i="29"/>
  <c r="H596" i="29"/>
  <c r="H598" i="29"/>
  <c r="H569" i="29"/>
  <c r="H572" i="29"/>
  <c r="H543" i="29"/>
  <c r="H515" i="29"/>
  <c r="H518" i="29"/>
  <c r="H489" i="29"/>
  <c r="H486" i="29"/>
  <c r="H458" i="29"/>
  <c r="H460" i="29"/>
  <c r="H435" i="29"/>
  <c r="H411" i="29"/>
  <c r="H412" i="29"/>
  <c r="H384" i="29"/>
  <c r="H385" i="29"/>
  <c r="H352" i="29"/>
  <c r="H353" i="29"/>
  <c r="H323" i="29"/>
  <c r="H299" i="29"/>
  <c r="H300" i="29"/>
  <c r="H272" i="29"/>
  <c r="H273" i="29"/>
  <c r="H242" i="29"/>
  <c r="H244" i="29"/>
  <c r="H216" i="29"/>
  <c r="H671" i="29"/>
  <c r="H669" i="29"/>
  <c r="H449" i="29"/>
  <c r="H455" i="29"/>
  <c r="H369" i="29"/>
  <c r="H367" i="29"/>
  <c r="H286" i="29"/>
  <c r="H229" i="29"/>
  <c r="H227" i="29"/>
  <c r="H688" i="29"/>
  <c r="H138" i="29"/>
  <c r="H140" i="29"/>
  <c r="H681" i="29"/>
  <c r="H185" i="29"/>
  <c r="H187" i="29"/>
  <c r="H161" i="29"/>
  <c r="H156" i="29"/>
  <c r="H130" i="29"/>
  <c r="H132" i="29"/>
  <c r="H105" i="29"/>
  <c r="H68" i="29"/>
  <c r="H70" i="29"/>
  <c r="H141" i="29"/>
  <c r="H143" i="29"/>
  <c r="H85" i="29"/>
  <c r="H91" i="29"/>
  <c r="H194" i="29"/>
  <c r="H196" i="29"/>
  <c r="H71" i="29"/>
  <c r="H645" i="29"/>
  <c r="H646" i="29"/>
  <c r="H620" i="29"/>
  <c r="H623" i="29"/>
  <c r="H593" i="29"/>
  <c r="H591" i="29"/>
  <c r="H566" i="29"/>
  <c r="H538" i="29"/>
  <c r="H534" i="29"/>
  <c r="H506" i="29"/>
  <c r="H511" i="29"/>
  <c r="H481" i="29"/>
  <c r="H479" i="29"/>
  <c r="H431" i="29"/>
  <c r="H403" i="29"/>
  <c r="H406" i="29"/>
  <c r="H377" i="29"/>
  <c r="H374" i="29"/>
  <c r="H346" i="29"/>
  <c r="H348" i="29"/>
  <c r="H319" i="29"/>
  <c r="H291" i="29"/>
  <c r="H294" i="29"/>
  <c r="H265" i="29"/>
  <c r="H262" i="29"/>
  <c r="H237" i="29"/>
  <c r="H235" i="29"/>
  <c r="H639" i="29"/>
  <c r="H610" i="29"/>
  <c r="H615" i="29"/>
  <c r="H587" i="29"/>
  <c r="H588" i="29"/>
  <c r="H556" i="29"/>
  <c r="H558" i="29"/>
  <c r="H528" i="29"/>
  <c r="H499" i="29"/>
  <c r="H503" i="29"/>
  <c r="H475" i="29"/>
  <c r="H476" i="29"/>
  <c r="H425" i="29"/>
  <c r="H423" i="29"/>
  <c r="H398" i="29"/>
  <c r="H340" i="29"/>
  <c r="H341" i="29"/>
  <c r="H309" i="29"/>
  <c r="H315" i="29"/>
  <c r="H259" i="29"/>
  <c r="H257" i="29"/>
  <c r="H662" i="29"/>
  <c r="H631" i="29"/>
  <c r="H636" i="29"/>
  <c r="H604" i="29"/>
  <c r="H609" i="29"/>
  <c r="H578" i="29"/>
  <c r="H577" i="29"/>
  <c r="H551" i="29"/>
  <c r="H519" i="29"/>
  <c r="H524" i="29"/>
  <c r="H496" i="29"/>
  <c r="H497" i="29"/>
  <c r="H464" i="29"/>
  <c r="H465" i="29"/>
  <c r="H448" i="29"/>
  <c r="H414" i="29"/>
  <c r="H416" i="29"/>
  <c r="H387" i="29"/>
  <c r="H389" i="29"/>
  <c r="H361" i="29"/>
  <c r="H362" i="29"/>
  <c r="H336" i="29"/>
  <c r="H302" i="29"/>
  <c r="H304" i="29"/>
  <c r="H274" i="29"/>
  <c r="H277" i="29"/>
  <c r="H246" i="29"/>
  <c r="H249" i="29"/>
  <c r="H222" i="29"/>
  <c r="H658" i="29"/>
  <c r="H653" i="29"/>
  <c r="H624" i="29"/>
  <c r="H629" i="29"/>
  <c r="H601" i="29"/>
  <c r="H600" i="29"/>
  <c r="H570" i="29"/>
  <c r="H546" i="29"/>
  <c r="H541" i="29"/>
  <c r="H512" i="29"/>
  <c r="H517" i="29"/>
  <c r="H487" i="29"/>
  <c r="H488" i="29"/>
  <c r="H456" i="29"/>
  <c r="H436" i="29"/>
  <c r="H438" i="29"/>
  <c r="H410" i="29"/>
  <c r="H413" i="29"/>
  <c r="H383" i="29"/>
  <c r="H381" i="29"/>
  <c r="H351" i="29"/>
  <c r="H324" i="29"/>
  <c r="H326" i="29"/>
  <c r="H298" i="29"/>
  <c r="H301" i="29"/>
  <c r="H271" i="29"/>
  <c r="H269" i="29"/>
  <c r="H245" i="29"/>
  <c r="H214" i="29"/>
  <c r="H212" i="29"/>
  <c r="H667" i="29"/>
  <c r="H666" i="29"/>
  <c r="H450" i="29"/>
  <c r="H451" i="29"/>
  <c r="H368" i="29"/>
  <c r="H284" i="29"/>
  <c r="H285" i="29"/>
  <c r="H225" i="29"/>
  <c r="H231" i="29"/>
  <c r="H701" i="29"/>
  <c r="H210" i="29"/>
  <c r="H153" i="29"/>
  <c r="H124" i="29"/>
  <c r="H115" i="29"/>
  <c r="H164" i="29"/>
  <c r="H694" i="29"/>
  <c r="H111" i="29"/>
  <c r="H692" i="29"/>
  <c r="H685" i="29"/>
  <c r="H158" i="29"/>
  <c r="H104" i="29"/>
  <c r="H65" i="29"/>
  <c r="H67" i="29"/>
  <c r="H145" i="29"/>
  <c r="H147" i="29"/>
  <c r="H86" i="29"/>
  <c r="H88" i="29"/>
  <c r="H191" i="29"/>
  <c r="H73" i="29"/>
  <c r="H75" i="29"/>
  <c r="H650" i="29"/>
  <c r="H651" i="29"/>
  <c r="H618" i="29"/>
  <c r="H619" i="29"/>
  <c r="H592" i="29"/>
  <c r="H561" i="29"/>
  <c r="H564" i="29"/>
  <c r="H537" i="29"/>
  <c r="H539" i="29"/>
  <c r="H505" i="29"/>
  <c r="H507" i="29"/>
  <c r="H480" i="29"/>
  <c r="H434" i="29"/>
  <c r="H429" i="29"/>
  <c r="H401" i="29"/>
  <c r="H405" i="29"/>
  <c r="H372" i="29"/>
  <c r="H376" i="29"/>
  <c r="H344" i="29"/>
  <c r="H322" i="29"/>
  <c r="H317" i="29"/>
  <c r="H289" i="29"/>
  <c r="H293" i="29"/>
  <c r="H260" i="29"/>
  <c r="H264" i="29"/>
  <c r="H232" i="29"/>
  <c r="H638" i="29"/>
  <c r="H640" i="29"/>
  <c r="H611" i="29"/>
  <c r="H613" i="29"/>
  <c r="H585" i="29"/>
  <c r="H586" i="29"/>
  <c r="H560" i="29"/>
  <c r="H531" i="29"/>
  <c r="H526" i="29"/>
  <c r="H500" i="29"/>
  <c r="H501" i="29"/>
  <c r="H473" i="29"/>
  <c r="H474" i="29"/>
  <c r="H424" i="29"/>
  <c r="H396" i="29"/>
  <c r="H397" i="29"/>
  <c r="H337" i="29"/>
  <c r="H343" i="29"/>
  <c r="H313" i="29"/>
  <c r="H311" i="29"/>
  <c r="H255" i="29"/>
  <c r="H661" i="29"/>
  <c r="H663" i="29"/>
  <c r="H635" i="29"/>
  <c r="H637" i="29"/>
  <c r="H608" i="29"/>
  <c r="H605" i="29"/>
  <c r="H576" i="29"/>
  <c r="H547" i="29"/>
  <c r="H550" i="29"/>
  <c r="H523" i="29"/>
  <c r="H525" i="29"/>
  <c r="H491" i="29"/>
  <c r="H493" i="29"/>
  <c r="H463" i="29"/>
  <c r="H442" i="29"/>
  <c r="H447" i="29"/>
  <c r="H419" i="29"/>
  <c r="H420" i="29"/>
  <c r="H388" i="29"/>
  <c r="H390" i="29"/>
  <c r="H359" i="29"/>
  <c r="H330" i="29"/>
  <c r="H335" i="29"/>
  <c r="H307" i="29"/>
  <c r="H308" i="29"/>
  <c r="H276" i="29"/>
  <c r="H278" i="29"/>
  <c r="H251" i="29"/>
  <c r="H219" i="29"/>
  <c r="H218" i="29"/>
  <c r="H652" i="29"/>
  <c r="H654" i="29"/>
  <c r="H625" i="29"/>
  <c r="H628" i="29"/>
  <c r="H599" i="29"/>
  <c r="H571" i="29"/>
  <c r="H574" i="29"/>
  <c r="H540" i="29"/>
  <c r="H542" i="29"/>
  <c r="H513" i="29"/>
  <c r="H516" i="29"/>
  <c r="H484" i="29"/>
  <c r="H459" i="29"/>
  <c r="H462" i="29"/>
  <c r="H440" i="29"/>
  <c r="H441" i="29"/>
  <c r="H408" i="29"/>
  <c r="H409" i="29"/>
  <c r="H379" i="29"/>
  <c r="H355" i="29"/>
  <c r="H356" i="29"/>
  <c r="H328" i="29"/>
  <c r="H329" i="29"/>
  <c r="H296" i="29"/>
  <c r="H297" i="29"/>
  <c r="H267" i="29"/>
  <c r="H243" i="29"/>
  <c r="H241" i="29"/>
  <c r="H215" i="29"/>
  <c r="H213" i="29"/>
  <c r="H672" i="29"/>
  <c r="H670" i="29"/>
  <c r="H454" i="29"/>
  <c r="H370" i="29"/>
  <c r="H366" i="29"/>
  <c r="H281" i="29"/>
  <c r="H287" i="29"/>
  <c r="H226" i="29"/>
  <c r="H228" i="29"/>
  <c r="H34" i="29"/>
  <c r="H42" i="29"/>
  <c r="H31" i="29"/>
  <c r="H47" i="29"/>
  <c r="H49" i="29"/>
  <c r="H50" i="29"/>
  <c r="H52" i="29"/>
  <c r="H38" i="29"/>
  <c r="H37" i="29"/>
  <c r="H43" i="29"/>
  <c r="H40" i="29"/>
  <c r="H33" i="29"/>
  <c r="H35" i="29"/>
  <c r="H44" i="29"/>
  <c r="H54" i="29"/>
  <c r="H56" i="29"/>
  <c r="H39" i="29"/>
  <c r="H41" i="29"/>
  <c r="H29" i="29"/>
  <c r="H45" i="29"/>
  <c r="H55" i="29"/>
  <c r="H30" i="29"/>
  <c r="H32" i="29"/>
  <c r="H46" i="29"/>
  <c r="H48" i="29"/>
  <c r="H51" i="29"/>
  <c r="H53" i="29"/>
  <c r="H36" i="29"/>
  <c r="H23" i="29"/>
  <c r="H22" i="29"/>
  <c r="H27" i="29"/>
  <c r="H28" i="29"/>
  <c r="H25" i="29"/>
  <c r="H26" i="29"/>
  <c r="H24" i="29"/>
  <c r="H8" i="29"/>
  <c r="E13" i="29"/>
  <c r="I13" i="29" s="1"/>
  <c r="E9" i="29"/>
  <c r="E10" i="29"/>
  <c r="I10" i="29" s="1"/>
  <c r="E14" i="29"/>
  <c r="I14" i="29" s="1"/>
  <c r="E11" i="29"/>
  <c r="I11" i="29" s="1"/>
  <c r="E12" i="29"/>
  <c r="I12" i="29" s="1"/>
  <c r="E21" i="29"/>
  <c r="I21" i="29" s="1"/>
  <c r="E17" i="29"/>
  <c r="I17" i="29" s="1"/>
  <c r="E16" i="29"/>
  <c r="I16" i="29" s="1"/>
  <c r="E20" i="29"/>
  <c r="I20" i="29" s="1"/>
  <c r="E15" i="29"/>
  <c r="I15" i="29" s="1"/>
  <c r="E19" i="29"/>
  <c r="I19" i="29" s="1"/>
  <c r="E18" i="29"/>
  <c r="I18" i="29" s="1"/>
  <c r="H9" i="29" l="1"/>
  <c r="I9" i="29"/>
  <c r="H17" i="29"/>
  <c r="H21" i="29"/>
  <c r="H20" i="29"/>
  <c r="H14" i="29"/>
  <c r="H15" i="29"/>
  <c r="H12" i="29"/>
  <c r="H18" i="29"/>
  <c r="H16" i="29"/>
  <c r="H11" i="29"/>
  <c r="H13" i="29"/>
  <c r="H19" i="29"/>
  <c r="J8" i="29"/>
  <c r="H10" i="29"/>
  <c r="J707" i="29"/>
  <c r="J702" i="29"/>
  <c r="J695" i="29"/>
  <c r="J693" i="29"/>
  <c r="J691" i="29"/>
  <c r="J682" i="29"/>
  <c r="J680" i="29"/>
  <c r="J678" i="29"/>
  <c r="J673" i="29"/>
  <c r="J666" i="29"/>
  <c r="J661" i="29"/>
  <c r="J659" i="29"/>
  <c r="J652" i="29"/>
  <c r="J647" i="29"/>
  <c r="J645" i="29"/>
  <c r="J643" i="29"/>
  <c r="J640" i="29"/>
  <c r="J632" i="29"/>
  <c r="J625" i="29"/>
  <c r="J623" i="29"/>
  <c r="J621" i="29"/>
  <c r="J614" i="29"/>
  <c r="J612" i="29"/>
  <c r="J607" i="29"/>
  <c r="J605" i="29"/>
  <c r="J602" i="29"/>
  <c r="J600" i="29"/>
  <c r="J593" i="29"/>
  <c r="J591" i="29"/>
  <c r="J586" i="29"/>
  <c r="J584" i="29"/>
  <c r="J581" i="29"/>
  <c r="J579" i="29"/>
  <c r="J570" i="29"/>
  <c r="J568" i="29"/>
  <c r="J566" i="29"/>
  <c r="J561" i="29"/>
  <c r="J554" i="29"/>
  <c r="J549" i="29"/>
  <c r="J547" i="29"/>
  <c r="J545" i="29"/>
  <c r="J536" i="29"/>
  <c r="J534" i="29"/>
  <c r="J531" i="29"/>
  <c r="J529" i="29"/>
  <c r="J524" i="29"/>
  <c r="J522" i="29"/>
  <c r="J515" i="29"/>
  <c r="J513" i="29"/>
  <c r="J511" i="29"/>
  <c r="J504" i="29"/>
  <c r="J499" i="29"/>
  <c r="J705" i="29"/>
  <c r="J703" i="29"/>
  <c r="J700" i="29"/>
  <c r="J698" i="29"/>
  <c r="J689" i="29"/>
  <c r="J687" i="29"/>
  <c r="J685" i="29"/>
  <c r="J676" i="29"/>
  <c r="J674" i="29"/>
  <c r="J671" i="29"/>
  <c r="J669" i="29"/>
  <c r="J664" i="29"/>
  <c r="J662" i="29"/>
  <c r="J657" i="29"/>
  <c r="J655" i="29"/>
  <c r="J650" i="29"/>
  <c r="J648" i="29"/>
  <c r="J638" i="29"/>
  <c r="J635" i="29"/>
  <c r="J633" i="29"/>
  <c r="J630" i="29"/>
  <c r="J628" i="29"/>
  <c r="J619" i="29"/>
  <c r="J617" i="29"/>
  <c r="J615" i="29"/>
  <c r="J610" i="29"/>
  <c r="J603" i="29"/>
  <c r="J598" i="29"/>
  <c r="J596" i="29"/>
  <c r="J594" i="29"/>
  <c r="J589" i="29"/>
  <c r="J582" i="29"/>
  <c r="J577" i="29"/>
  <c r="J575" i="29"/>
  <c r="J573" i="29"/>
  <c r="J564" i="29"/>
  <c r="J562" i="29"/>
  <c r="J559" i="29"/>
  <c r="J557" i="29"/>
  <c r="J552" i="29"/>
  <c r="J550" i="29"/>
  <c r="J543" i="29"/>
  <c r="J541" i="29"/>
  <c r="J539" i="29"/>
  <c r="J532" i="29"/>
  <c r="J527" i="29"/>
  <c r="J520" i="29"/>
  <c r="J518" i="29"/>
  <c r="J516" i="29"/>
  <c r="J509" i="29"/>
  <c r="J507" i="29"/>
  <c r="J502" i="29"/>
  <c r="J500" i="29"/>
  <c r="J497" i="29"/>
  <c r="J495" i="29"/>
  <c r="J486" i="29"/>
  <c r="J484" i="29"/>
  <c r="J482" i="29"/>
  <c r="J477" i="29"/>
  <c r="J701" i="29"/>
  <c r="J696" i="29"/>
  <c r="J694" i="29"/>
  <c r="J692" i="29"/>
  <c r="J683" i="29"/>
  <c r="J681" i="29"/>
  <c r="J679" i="29"/>
  <c r="J672" i="29"/>
  <c r="J667" i="29"/>
  <c r="J660" i="29"/>
  <c r="J658" i="29"/>
  <c r="J653" i="29"/>
  <c r="J646" i="29"/>
  <c r="J644" i="29"/>
  <c r="J641" i="29"/>
  <c r="J639" i="29"/>
  <c r="J636" i="29"/>
  <c r="J626" i="29"/>
  <c r="J624" i="29"/>
  <c r="J622" i="29"/>
  <c r="J613" i="29"/>
  <c r="J611" i="29"/>
  <c r="J608" i="29"/>
  <c r="J606" i="29"/>
  <c r="J601" i="29"/>
  <c r="J592" i="29"/>
  <c r="J590" i="29"/>
  <c r="J587" i="29"/>
  <c r="J585" i="29"/>
  <c r="J580" i="29"/>
  <c r="J578" i="29"/>
  <c r="J571" i="29"/>
  <c r="J569" i="29"/>
  <c r="J567" i="29"/>
  <c r="J560" i="29"/>
  <c r="J555" i="29"/>
  <c r="J548" i="29"/>
  <c r="J546" i="29"/>
  <c r="J544" i="29"/>
  <c r="J537" i="29"/>
  <c r="J535" i="29"/>
  <c r="J530" i="29"/>
  <c r="J528" i="29"/>
  <c r="J525" i="29"/>
  <c r="J523" i="29"/>
  <c r="J514" i="29"/>
  <c r="J512" i="29"/>
  <c r="J510" i="29"/>
  <c r="J505" i="29"/>
  <c r="J498" i="29"/>
  <c r="J493" i="29"/>
  <c r="J491" i="29"/>
  <c r="J489" i="29"/>
  <c r="J480" i="29"/>
  <c r="J478" i="29"/>
  <c r="J475" i="29"/>
  <c r="J706" i="29"/>
  <c r="J704" i="29"/>
  <c r="J699" i="29"/>
  <c r="J697" i="29"/>
  <c r="J690" i="29"/>
  <c r="J688" i="29"/>
  <c r="J686" i="29"/>
  <c r="J684" i="29"/>
  <c r="J677" i="29"/>
  <c r="J675" i="29"/>
  <c r="J670" i="29"/>
  <c r="J668" i="29"/>
  <c r="J665" i="29"/>
  <c r="J663" i="29"/>
  <c r="J656" i="29"/>
  <c r="J654" i="29"/>
  <c r="J651" i="29"/>
  <c r="J649" i="29"/>
  <c r="J642" i="29"/>
  <c r="J637" i="29"/>
  <c r="J634" i="29"/>
  <c r="J631" i="29"/>
  <c r="J629" i="29"/>
  <c r="J627" i="29"/>
  <c r="J620" i="29"/>
  <c r="J618" i="29"/>
  <c r="J616" i="29"/>
  <c r="J609" i="29"/>
  <c r="J604" i="29"/>
  <c r="J599" i="29"/>
  <c r="J597" i="29"/>
  <c r="J595" i="29"/>
  <c r="J588" i="29"/>
  <c r="J583" i="29"/>
  <c r="J576" i="29"/>
  <c r="J574" i="29"/>
  <c r="J572" i="29"/>
  <c r="J565" i="29"/>
  <c r="J563" i="29"/>
  <c r="J558" i="29"/>
  <c r="J556" i="29"/>
  <c r="J553" i="29"/>
  <c r="J551" i="29"/>
  <c r="J542" i="29"/>
  <c r="J540" i="29"/>
  <c r="J538" i="29"/>
  <c r="J533" i="29"/>
  <c r="J526" i="29"/>
  <c r="J521" i="29"/>
  <c r="J519" i="29"/>
  <c r="J517" i="29"/>
  <c r="J508" i="29"/>
  <c r="J494" i="29"/>
  <c r="J492" i="29"/>
  <c r="J487" i="29"/>
  <c r="J479" i="29"/>
  <c r="J471" i="29"/>
  <c r="J464" i="29"/>
  <c r="J462" i="29"/>
  <c r="J460" i="29"/>
  <c r="J451" i="29"/>
  <c r="J448" i="29"/>
  <c r="J446" i="29"/>
  <c r="J443" i="29"/>
  <c r="J441" i="29"/>
  <c r="J438" i="29"/>
  <c r="J436" i="29"/>
  <c r="J433" i="29"/>
  <c r="J427" i="29"/>
  <c r="J419" i="29"/>
  <c r="J416" i="29"/>
  <c r="J414" i="29"/>
  <c r="J412" i="29"/>
  <c r="J409" i="29"/>
  <c r="J401" i="29"/>
  <c r="J395" i="29"/>
  <c r="J392" i="29"/>
  <c r="J390" i="29"/>
  <c r="J387" i="29"/>
  <c r="J385" i="29"/>
  <c r="J382" i="29"/>
  <c r="J380" i="29"/>
  <c r="J375" i="29"/>
  <c r="J373" i="29"/>
  <c r="J371" i="29"/>
  <c r="J364" i="29"/>
  <c r="J359" i="29"/>
  <c r="J352" i="29"/>
  <c r="J350" i="29"/>
  <c r="J348" i="29"/>
  <c r="J496" i="29"/>
  <c r="J481" i="29"/>
  <c r="J476" i="29"/>
  <c r="J474" i="29"/>
  <c r="J472" i="29"/>
  <c r="J469" i="29"/>
  <c r="J467" i="29"/>
  <c r="J458" i="29"/>
  <c r="J456" i="29"/>
  <c r="J454" i="29"/>
  <c r="J452" i="29"/>
  <c r="J449" i="29"/>
  <c r="J439" i="29"/>
  <c r="J434" i="29"/>
  <c r="J431" i="29"/>
  <c r="J428" i="29"/>
  <c r="J425" i="29"/>
  <c r="J422" i="29"/>
  <c r="J417" i="29"/>
  <c r="J407" i="29"/>
  <c r="J404" i="29"/>
  <c r="J402" i="29"/>
  <c r="J398" i="29"/>
  <c r="J396" i="29"/>
  <c r="J393" i="29"/>
  <c r="J383" i="29"/>
  <c r="J378" i="29"/>
  <c r="J376" i="29"/>
  <c r="J369" i="29"/>
  <c r="J367" i="29"/>
  <c r="J362" i="29"/>
  <c r="J360" i="29"/>
  <c r="J357" i="29"/>
  <c r="J355" i="29"/>
  <c r="J346" i="29"/>
  <c r="J344" i="29"/>
  <c r="J342" i="29"/>
  <c r="J337" i="29"/>
  <c r="J330" i="29"/>
  <c r="J325" i="29"/>
  <c r="J323" i="29"/>
  <c r="J318" i="29"/>
  <c r="J316" i="29"/>
  <c r="J314" i="29"/>
  <c r="J309" i="29"/>
  <c r="J302" i="29"/>
  <c r="J300" i="29"/>
  <c r="J298" i="29"/>
  <c r="J293" i="29"/>
  <c r="J291" i="29"/>
  <c r="J284" i="29"/>
  <c r="J282" i="29"/>
  <c r="J280" i="29"/>
  <c r="J273" i="29"/>
  <c r="J268" i="29"/>
  <c r="J501" i="29"/>
  <c r="J488" i="29"/>
  <c r="J483" i="29"/>
  <c r="J470" i="29"/>
  <c r="J465" i="29"/>
  <c r="J463" i="29"/>
  <c r="J461" i="29"/>
  <c r="J455" i="29"/>
  <c r="J447" i="29"/>
  <c r="J444" i="29"/>
  <c r="J442" i="29"/>
  <c r="J440" i="29"/>
  <c r="J437" i="29"/>
  <c r="J429" i="29"/>
  <c r="J423" i="29"/>
  <c r="J420" i="29"/>
  <c r="J418" i="29"/>
  <c r="J415" i="29"/>
  <c r="J413" i="29"/>
  <c r="J410" i="29"/>
  <c r="J408" i="29"/>
  <c r="J405" i="29"/>
  <c r="J399" i="29"/>
  <c r="J391" i="29"/>
  <c r="J388" i="29"/>
  <c r="J386" i="29"/>
  <c r="J384" i="29"/>
  <c r="J381" i="29"/>
  <c r="J374" i="29"/>
  <c r="J372" i="29"/>
  <c r="J370" i="29"/>
  <c r="J365" i="29"/>
  <c r="J358" i="29"/>
  <c r="J506" i="29"/>
  <c r="J503" i="29"/>
  <c r="J490" i="29"/>
  <c r="J485" i="29"/>
  <c r="J473" i="29"/>
  <c r="J468" i="29"/>
  <c r="J466" i="29"/>
  <c r="J459" i="29"/>
  <c r="J457" i="29"/>
  <c r="J453" i="29"/>
  <c r="J450" i="29"/>
  <c r="J445" i="29"/>
  <c r="J435" i="29"/>
  <c r="J432" i="29"/>
  <c r="J430" i="29"/>
  <c r="J426" i="29"/>
  <c r="J424" i="29"/>
  <c r="J421" i="29"/>
  <c r="J411" i="29"/>
  <c r="J406" i="29"/>
  <c r="J403" i="29"/>
  <c r="J400" i="29"/>
  <c r="J397" i="29"/>
  <c r="J394" i="29"/>
  <c r="J389" i="29"/>
  <c r="J379" i="29"/>
  <c r="J377" i="29"/>
  <c r="J368" i="29"/>
  <c r="J366" i="29"/>
  <c r="J363" i="29"/>
  <c r="J361" i="29"/>
  <c r="J356" i="29"/>
  <c r="J354" i="29"/>
  <c r="J347" i="29"/>
  <c r="J345" i="29"/>
  <c r="J343" i="29"/>
  <c r="J336" i="29"/>
  <c r="J331" i="29"/>
  <c r="J324" i="29"/>
  <c r="J319" i="29"/>
  <c r="J317" i="29"/>
  <c r="J315" i="29"/>
  <c r="J308" i="29"/>
  <c r="J303" i="29"/>
  <c r="J301" i="29"/>
  <c r="J299" i="29"/>
  <c r="J297" i="29"/>
  <c r="J294" i="29"/>
  <c r="J292" i="29"/>
  <c r="J283" i="29"/>
  <c r="J281" i="29"/>
  <c r="J279" i="29"/>
  <c r="J274" i="29"/>
  <c r="J267" i="29"/>
  <c r="J262" i="29"/>
  <c r="J260" i="29"/>
  <c r="J258" i="29"/>
  <c r="J249" i="29"/>
  <c r="J247" i="29"/>
  <c r="J351" i="29"/>
  <c r="J335" i="29"/>
  <c r="J333" i="29"/>
  <c r="J313" i="29"/>
  <c r="J311" i="29"/>
  <c r="J290" i="29"/>
  <c r="J288" i="29"/>
  <c r="J286" i="29"/>
  <c r="J271" i="29"/>
  <c r="J269" i="29"/>
  <c r="J256" i="29"/>
  <c r="J254" i="29"/>
  <c r="J252" i="29"/>
  <c r="J250" i="29"/>
  <c r="J244" i="29"/>
  <c r="J242" i="29"/>
  <c r="J237" i="29"/>
  <c r="J235" i="29"/>
  <c r="J228" i="29"/>
  <c r="J226" i="29"/>
  <c r="J218" i="29"/>
  <c r="J213" i="29"/>
  <c r="J211" i="29"/>
  <c r="J209" i="29"/>
  <c r="J202" i="29"/>
  <c r="J200" i="29"/>
  <c r="J195" i="29"/>
  <c r="J193" i="29"/>
  <c r="J186" i="29"/>
  <c r="J184" i="29"/>
  <c r="J182" i="29"/>
  <c r="J177" i="29"/>
  <c r="J172" i="29"/>
  <c r="J165" i="29"/>
  <c r="J163" i="29"/>
  <c r="J161" i="29"/>
  <c r="J156" i="29"/>
  <c r="J149" i="29"/>
  <c r="J147" i="29"/>
  <c r="J145" i="29"/>
  <c r="J138" i="29"/>
  <c r="J136" i="29"/>
  <c r="J133" i="29"/>
  <c r="J131" i="29"/>
  <c r="J122" i="29"/>
  <c r="J120" i="29"/>
  <c r="J117" i="29"/>
  <c r="J114" i="29"/>
  <c r="J109" i="29"/>
  <c r="J99" i="29"/>
  <c r="J92" i="29"/>
  <c r="J353" i="29"/>
  <c r="J341" i="29"/>
  <c r="J339" i="29"/>
  <c r="J328" i="29"/>
  <c r="J326" i="29"/>
  <c r="J321" i="29"/>
  <c r="J306" i="29"/>
  <c r="J304" i="29"/>
  <c r="J295" i="29"/>
  <c r="J277" i="29"/>
  <c r="J275" i="29"/>
  <c r="J266" i="29"/>
  <c r="J264" i="29"/>
  <c r="J257" i="29"/>
  <c r="J245" i="29"/>
  <c r="J240" i="29"/>
  <c r="J233" i="29"/>
  <c r="J231" i="29"/>
  <c r="J229" i="29"/>
  <c r="J223" i="29"/>
  <c r="J221" i="29"/>
  <c r="J216" i="29"/>
  <c r="J214" i="29"/>
  <c r="J207" i="29"/>
  <c r="J205" i="29"/>
  <c r="J203" i="29"/>
  <c r="J198" i="29"/>
  <c r="J191" i="29"/>
  <c r="J189" i="29"/>
  <c r="J187" i="29"/>
  <c r="J180" i="29"/>
  <c r="J178" i="29"/>
  <c r="J175" i="29"/>
  <c r="J173" i="29"/>
  <c r="J170" i="29"/>
  <c r="J168" i="29"/>
  <c r="J166" i="29"/>
  <c r="J159" i="29"/>
  <c r="J157" i="29"/>
  <c r="J154" i="29"/>
  <c r="J152" i="29"/>
  <c r="J143" i="29"/>
  <c r="J141" i="29"/>
  <c r="J134" i="29"/>
  <c r="J129" i="29"/>
  <c r="J127" i="29"/>
  <c r="J125" i="29"/>
  <c r="J115" i="29"/>
  <c r="J112" i="29"/>
  <c r="J110" i="29"/>
  <c r="J107" i="29"/>
  <c r="J105" i="29"/>
  <c r="J102" i="29"/>
  <c r="J100" i="29"/>
  <c r="J97" i="29"/>
  <c r="J95" i="29"/>
  <c r="J90" i="29"/>
  <c r="J88" i="29"/>
  <c r="J334" i="29"/>
  <c r="J332" i="29"/>
  <c r="J312" i="29"/>
  <c r="J310" i="29"/>
  <c r="J289" i="29"/>
  <c r="J287" i="29"/>
  <c r="J285" i="29"/>
  <c r="J272" i="29"/>
  <c r="J270" i="29"/>
  <c r="J259" i="29"/>
  <c r="J255" i="29"/>
  <c r="J253" i="29"/>
  <c r="J251" i="29"/>
  <c r="J243" i="29"/>
  <c r="J241" i="29"/>
  <c r="J238" i="29"/>
  <c r="J236" i="29"/>
  <c r="J227" i="29"/>
  <c r="J225" i="29"/>
  <c r="J224" i="29"/>
  <c r="J219" i="29"/>
  <c r="J212" i="29"/>
  <c r="J210" i="29"/>
  <c r="J208" i="29"/>
  <c r="J201" i="29"/>
  <c r="J199" i="29"/>
  <c r="J196" i="29"/>
  <c r="J194" i="29"/>
  <c r="J185" i="29"/>
  <c r="J183" i="29"/>
  <c r="J176" i="29"/>
  <c r="J164" i="29"/>
  <c r="J162" i="29"/>
  <c r="J155" i="29"/>
  <c r="J150" i="29"/>
  <c r="J148" i="29"/>
  <c r="J146" i="29"/>
  <c r="J139" i="29"/>
  <c r="J137" i="29"/>
  <c r="J132" i="29"/>
  <c r="J130" i="29"/>
  <c r="J123" i="29"/>
  <c r="J121" i="29"/>
  <c r="J118" i="29"/>
  <c r="J116" i="29"/>
  <c r="J113" i="29"/>
  <c r="J103" i="29"/>
  <c r="J98" i="29"/>
  <c r="J93" i="29"/>
  <c r="J86" i="29"/>
  <c r="J84" i="29"/>
  <c r="J82" i="29"/>
  <c r="J77" i="29"/>
  <c r="J75" i="29"/>
  <c r="J66" i="29"/>
  <c r="J64" i="29"/>
  <c r="J62" i="29"/>
  <c r="J57" i="29"/>
  <c r="J349" i="29"/>
  <c r="J329" i="29"/>
  <c r="J320" i="29"/>
  <c r="J261" i="29"/>
  <c r="J234" i="29"/>
  <c r="J215" i="29"/>
  <c r="J190" i="29"/>
  <c r="J169" i="29"/>
  <c r="J151" i="29"/>
  <c r="J144" i="29"/>
  <c r="J135" i="29"/>
  <c r="J126" i="29"/>
  <c r="J111" i="29"/>
  <c r="J108" i="29"/>
  <c r="J89" i="29"/>
  <c r="J65" i="29"/>
  <c r="J53" i="29"/>
  <c r="J51" i="29"/>
  <c r="J49" i="29"/>
  <c r="J42" i="29"/>
  <c r="J37" i="29"/>
  <c r="J35" i="29"/>
  <c r="J33" i="29"/>
  <c r="J31" i="29"/>
  <c r="J29" i="29"/>
  <c r="J22" i="29"/>
  <c r="J204" i="29"/>
  <c r="J179" i="29"/>
  <c r="J158" i="29"/>
  <c r="J85" i="29"/>
  <c r="J52" i="29"/>
  <c r="J48" i="29"/>
  <c r="J43" i="29"/>
  <c r="J34" i="29"/>
  <c r="J30" i="29"/>
  <c r="J340" i="29"/>
  <c r="J232" i="29"/>
  <c r="J206" i="29"/>
  <c r="J167" i="29"/>
  <c r="J124" i="29"/>
  <c r="J106" i="29"/>
  <c r="J101" i="29"/>
  <c r="J76" i="29"/>
  <c r="J72" i="29"/>
  <c r="J70" i="29"/>
  <c r="J44" i="29"/>
  <c r="J41" i="29"/>
  <c r="J322" i="29"/>
  <c r="J305" i="29"/>
  <c r="J276" i="29"/>
  <c r="J263" i="29"/>
  <c r="J246" i="29"/>
  <c r="J220" i="29"/>
  <c r="J217" i="29"/>
  <c r="J192" i="29"/>
  <c r="J174" i="29"/>
  <c r="J171" i="29"/>
  <c r="J153" i="29"/>
  <c r="J128" i="29"/>
  <c r="J119" i="29"/>
  <c r="J94" i="29"/>
  <c r="J91" i="29"/>
  <c r="J83" i="29"/>
  <c r="J81" i="29"/>
  <c r="J79" i="29"/>
  <c r="J73" i="29"/>
  <c r="J71" i="29"/>
  <c r="J69" i="29"/>
  <c r="J67" i="29"/>
  <c r="J60" i="29"/>
  <c r="J58" i="29"/>
  <c r="J56" i="29"/>
  <c r="J54" i="29"/>
  <c r="J47" i="29"/>
  <c r="J45" i="29"/>
  <c r="J40" i="29"/>
  <c r="J38" i="29"/>
  <c r="J27" i="29"/>
  <c r="J25" i="29"/>
  <c r="J338" i="29"/>
  <c r="J307" i="29"/>
  <c r="J278" i="29"/>
  <c r="J265" i="29"/>
  <c r="J248" i="29"/>
  <c r="J239" i="29"/>
  <c r="J230" i="29"/>
  <c r="J222" i="29"/>
  <c r="J140" i="29"/>
  <c r="J104" i="29"/>
  <c r="J96" i="29"/>
  <c r="J74" i="29"/>
  <c r="J50" i="29"/>
  <c r="J36" i="29"/>
  <c r="J32" i="29"/>
  <c r="J28" i="29"/>
  <c r="J23" i="29"/>
  <c r="J327" i="29"/>
  <c r="J296" i="29"/>
  <c r="J197" i="29"/>
  <c r="J188" i="29"/>
  <c r="J181" i="29"/>
  <c r="J160" i="29"/>
  <c r="J142" i="29"/>
  <c r="J87" i="29"/>
  <c r="J80" i="29"/>
  <c r="J78" i="29"/>
  <c r="J68" i="29"/>
  <c r="J63" i="29"/>
  <c r="J61" i="29"/>
  <c r="J59" i="29"/>
  <c r="J55" i="29"/>
  <c r="J46" i="29"/>
  <c r="J39" i="29"/>
  <c r="J26" i="29"/>
  <c r="J24" i="29"/>
  <c r="J9" i="29" l="1"/>
  <c r="J10" i="29"/>
  <c r="J15" i="29"/>
  <c r="J13" i="29"/>
  <c r="J11" i="29"/>
  <c r="J17" i="29"/>
  <c r="J19" i="29"/>
  <c r="J18" i="29"/>
  <c r="J12" i="29"/>
  <c r="J16" i="29"/>
  <c r="J21" i="29"/>
  <c r="J20" i="29"/>
  <c r="J14" i="29"/>
  <c r="I4" i="29" l="1"/>
  <c r="J4" i="29"/>
  <c r="H4" i="29"/>
</calcChain>
</file>

<file path=xl/sharedStrings.xml><?xml version="1.0" encoding="utf-8"?>
<sst xmlns="http://schemas.openxmlformats.org/spreadsheetml/2006/main" count="381" uniqueCount="153">
  <si>
    <t>Firma:</t>
  </si>
  <si>
    <t>Betriebsnummer:</t>
  </si>
  <si>
    <t>Erläuterung</t>
  </si>
  <si>
    <t>Netznummer:</t>
  </si>
  <si>
    <t>Summe</t>
  </si>
  <si>
    <t>I. Angaben zum Netzbetreiber</t>
  </si>
  <si>
    <t>Jahre</t>
  </si>
  <si>
    <t>Beschreibung</t>
  </si>
  <si>
    <t>Tabellenblatt</t>
  </si>
  <si>
    <t>Version</t>
  </si>
  <si>
    <t>Zellbereich</t>
  </si>
  <si>
    <t>bitte wählen</t>
  </si>
  <si>
    <t>kalkulatorische Abschreibungen</t>
  </si>
  <si>
    <t>kalkulatorische Gewerbesteuer</t>
  </si>
  <si>
    <t>kalkulatorische Verzinsung</t>
  </si>
  <si>
    <t>1.a Werden für diese Netzaufnahmen Beträge geltend gemacht, die ursprünglich nicht beim Antragsteller angefallen sind?</t>
  </si>
  <si>
    <t>4. Werden Netzteile im Antragsjahr vorrausichtlich abgegeben?</t>
  </si>
  <si>
    <t>3.a Werden Beträge für das abgegebene Netzteil in Abzug gebracht?</t>
  </si>
  <si>
    <t>Antragsjahr/Kapitalkosten-aufschlag für die Erlösober-grenze</t>
  </si>
  <si>
    <t>Release-Version</t>
  </si>
  <si>
    <t>Erhebungsbogen für Stromnetzbetreiber nach § 10a ARegV</t>
  </si>
  <si>
    <t>NetzID</t>
  </si>
  <si>
    <t>II. Fragen</t>
  </si>
  <si>
    <t>Netzbezeichnung</t>
  </si>
  <si>
    <t>Kategorie</t>
  </si>
  <si>
    <t>Übersicht Tabellenblätter</t>
  </si>
  <si>
    <t>A_Stammdaten</t>
  </si>
  <si>
    <t>B_KKAuf</t>
  </si>
  <si>
    <t>Allgemeine Hinweise zum Erhebungsbogen</t>
  </si>
  <si>
    <t>Die Zellen des Erhebungsbogens sind farblich markiert:</t>
  </si>
  <si>
    <t>keine Eingabe</t>
  </si>
  <si>
    <t>Eingabe erwartet</t>
  </si>
  <si>
    <t>Verpächter</t>
  </si>
  <si>
    <t>Einige ergänzende Fragen zur Erläuterung des aktuellen Netzes.</t>
  </si>
  <si>
    <t>In dieser Tabelle werden die Ergebnisse der eingetragenen Werte zusammengefasst und der Kapitalkostenaufschlag ermittelt.</t>
  </si>
  <si>
    <t>anderer Netzbereich</t>
  </si>
  <si>
    <t>Voll-Netzzugang (§ 26 I ARegV) nach dem Basisjahr</t>
  </si>
  <si>
    <t>Allgemeine Daten zum Netzbetreiber sowie den betriebenen Netzteilen werden in diesem Tabellenblatt abgefragt.</t>
  </si>
  <si>
    <t>Teil-Netzzugang (§ 26 II, III ARegV) nach dem Basisjahr</t>
  </si>
  <si>
    <t>Teil-Netzabgang (§ 26 II, III ARegV) nach dem Basisjahr</t>
  </si>
  <si>
    <t>sonstiger Zu- bzw. Abgang</t>
  </si>
  <si>
    <t xml:space="preserve">Formel vorgegeben, kann überschrieben werden </t>
  </si>
  <si>
    <t>2. Werden Netzteile im Antragsjahr voraussichtlich aufgenommen?</t>
  </si>
  <si>
    <t>2.a Werden für diese voraussichtlichen Netzaufnahmen Beträge als Planwerte geltend gemacht?</t>
  </si>
  <si>
    <t>4.a Werden für diese voraussichtlichen Netzabgaben Beträge als Planwerte in Abzug gebracht?</t>
  </si>
  <si>
    <t>E_Erläuterung</t>
  </si>
  <si>
    <t>Besonderheiten zum Erfassungsblatt sind hier detailliert zu erläutern.</t>
  </si>
  <si>
    <t>Tabelle</t>
  </si>
  <si>
    <t>Zelle</t>
  </si>
  <si>
    <t>E.  Erläuterungen</t>
  </si>
  <si>
    <t>Versionshinweise</t>
  </si>
  <si>
    <t>Jahr</t>
  </si>
  <si>
    <t>Datum</t>
  </si>
  <si>
    <t>Bezeichnung</t>
  </si>
  <si>
    <t>Kapitalkosten-aufschlag</t>
  </si>
  <si>
    <t>III. Informationen über Netzeigentümer / Verpächter / Netzveränderungen</t>
  </si>
  <si>
    <t>GewSt-Hebesatz
(Basisjahr 2021)</t>
  </si>
  <si>
    <t>1. Sind seit dem Basisjahr 2021 Netzteile durch den Netzbetreiber aufgenommen worden?</t>
  </si>
  <si>
    <t>3. Sind seit dem Basisjahr 2021 Netzteile durch den Netzbetreiber abgegeben worden?</t>
  </si>
  <si>
    <t>5. Entsprechen die Angaben im Erhebungsbogen den Angaben ihrer offiziellen unternehmensinternen Investitionsplanung?</t>
  </si>
  <si>
    <t>MaStR-Nummer:</t>
  </si>
  <si>
    <t>Anschaffungs- und Herstellungskosten</t>
  </si>
  <si>
    <t>2.0</t>
  </si>
  <si>
    <t>6. Sind in den Anschaffungs- und Herstellungskosten oder in den kalkulatorischen Abschreibungen Werte für moderne Messsysteme/-einrichtungen (MsbG-Sachverhalte) enthalten?</t>
  </si>
  <si>
    <t>BNetzA_Strom_KKAuf_v2.0._230504</t>
  </si>
  <si>
    <t>kalkulatorische Verzinsungsbasis ohne AiB</t>
  </si>
  <si>
    <t>Mittelwert</t>
  </si>
  <si>
    <t>kalkulatorische Verzinsungsbasis AiB</t>
  </si>
  <si>
    <t>C_AiB</t>
  </si>
  <si>
    <t>In dieser Tabelle werden die Anlagen im Bau (AiB) abgefragt.</t>
  </si>
  <si>
    <t>EK-Zins</t>
  </si>
  <si>
    <t>Mischzins</t>
  </si>
  <si>
    <t>Mischzins AiB</t>
  </si>
  <si>
    <t>EK-Zins
AiB</t>
  </si>
  <si>
    <t>Spalte Q</t>
  </si>
  <si>
    <t>Zinsen EK AiB hinzugefügt</t>
  </si>
  <si>
    <t>Spalte I</t>
  </si>
  <si>
    <t>Formel angepasst</t>
  </si>
  <si>
    <t>NetzID von 'VNB' auf 1 geändert</t>
  </si>
  <si>
    <t>A32, B32</t>
  </si>
  <si>
    <t>Listen</t>
  </si>
  <si>
    <t>SAV</t>
  </si>
  <si>
    <t>EK</t>
  </si>
  <si>
    <t>Antragsdatum</t>
  </si>
  <si>
    <t>EOG-Jahr</t>
  </si>
  <si>
    <t>Zugangsjahr</t>
  </si>
  <si>
    <t>IST FL</t>
  </si>
  <si>
    <t>PQ1 2023</t>
  </si>
  <si>
    <t>PQ1 2024</t>
  </si>
  <si>
    <t>Ist 2024</t>
  </si>
  <si>
    <t>PQ1 2025</t>
  </si>
  <si>
    <t>Ist 2025</t>
  </si>
  <si>
    <t>PQ1 2026</t>
  </si>
  <si>
    <t>FK</t>
  </si>
  <si>
    <t>VNB</t>
  </si>
  <si>
    <t>Ist BJ 7(7)</t>
  </si>
  <si>
    <t>WACC</t>
  </si>
  <si>
    <t>EKQ</t>
  </si>
  <si>
    <t>FKQ</t>
  </si>
  <si>
    <t>AiB</t>
  </si>
  <si>
    <t>Ist 2026</t>
  </si>
  <si>
    <t>PQ1 2027</t>
  </si>
  <si>
    <t>Darstellung der Zinssätze angepasst</t>
  </si>
  <si>
    <t>3.0</t>
  </si>
  <si>
    <t>BNetzA_Strom_KKAuf_v3.0._250605</t>
  </si>
  <si>
    <t xml:space="preserve">7. Sind Aufbaukosten für das 450MHz Netz in den Kapitalkosten enthalten? </t>
  </si>
  <si>
    <t>Frage</t>
  </si>
  <si>
    <t xml:space="preserve">Sind im Zusammenhang mit dem Aufbau des 450 MHz Netzes Kapitalkosten im Kapitalkostenaufschlag enthalten? </t>
  </si>
  <si>
    <t xml:space="preserve">In welchen Anlagengruppen? </t>
  </si>
  <si>
    <t xml:space="preserve">In welchen Jahresringen? </t>
  </si>
  <si>
    <t xml:space="preserve">In welcher Höhe ? </t>
  </si>
  <si>
    <t>Werden die AK/HK geschlüsselt?</t>
  </si>
  <si>
    <t xml:space="preserve">Woran orientiert sich dieser Schlüssel? </t>
  </si>
  <si>
    <t>Welche Erlöse werden mit der Bereitstellung der Infrastruktur erwirtschaftet?</t>
  </si>
  <si>
    <t>Vergleich zum FK-Zins angenommen?</t>
  </si>
  <si>
    <t>originäres Netz</t>
  </si>
  <si>
    <t>4.0</t>
  </si>
  <si>
    <t>BNetzA_Strom_KKAuf_v4.0._260611</t>
  </si>
  <si>
    <t>Neue Frage eingebaut</t>
  </si>
  <si>
    <t>D7 &amp; D8</t>
  </si>
  <si>
    <t>A29 &amp; D29</t>
  </si>
  <si>
    <t>B33</t>
  </si>
  <si>
    <t>Netzbezeichnung von 'Bei der NetzID=1 handelt es sich stets um das originäre Netz des Netzbetreibers.' auf "originäres Netz" geändert.</t>
  </si>
  <si>
    <t>Zeilen 5 - 13</t>
  </si>
  <si>
    <t>weitere Fragen zum Thema "450 MHz Netz"</t>
  </si>
  <si>
    <t>C. Darstellung der Anlagen im Bau (AiB)</t>
  </si>
  <si>
    <t>B. Berechnung des Kapitalkostenaufschlag (für Zugänge ab 2022)</t>
  </si>
  <si>
    <r>
      <t>Firma (Zeile 5):</t>
    </r>
    <r>
      <rPr>
        <sz val="11"/>
        <rFont val="Arial"/>
        <family val="2"/>
      </rPr>
      <t xml:space="preserve"> Hier ist der aktuell im Handelsregister eingetragene Name des Stromnetzbetreibers einzutragen.</t>
    </r>
  </si>
  <si>
    <r>
      <t>Betriebsnummer (Zeile 6):</t>
    </r>
    <r>
      <rPr>
        <sz val="11"/>
        <rFont val="Arial"/>
        <family val="2"/>
      </rPr>
      <t xml:space="preserve"> Hier ist die von der Bundesnetzagentur dem Stromnetzbetreiber zugewiesene aktuelle Betriebsnummer einzutragen.</t>
    </r>
  </si>
  <si>
    <r>
      <t xml:space="preserve">Netznummer (Zeile 7): </t>
    </r>
    <r>
      <rPr>
        <sz val="11"/>
        <rFont val="Arial"/>
        <family val="2"/>
      </rPr>
      <t>Hier ist die jeweilige von der Bundesnetzagentur zugeordnete Netznummer einzutragen.</t>
    </r>
  </si>
  <si>
    <r>
      <t xml:space="preserve">MaStR-Nummer (Zeile 8): </t>
    </r>
    <r>
      <rPr>
        <sz val="11"/>
        <rFont val="Arial"/>
        <family val="2"/>
      </rPr>
      <t>Hier ist die jeweilige von der Bundesnetzagentur zugeordnete Marktstammdatenregister-Nummer einzutragen.</t>
    </r>
  </si>
  <si>
    <r>
      <t xml:space="preserve">Antragsjahr/Kapitalkostenaufschlag für die Erlösobergrenze (Zeile 9) : </t>
    </r>
    <r>
      <rPr>
        <sz val="11"/>
        <rFont val="Arial"/>
        <family val="2"/>
      </rPr>
      <t>Hier ist das Jahr, für welches der Antrag auf Kapitalkostenaufschlag gestellt wird, einzutragen.</t>
    </r>
  </si>
  <si>
    <r>
      <t xml:space="preserve">Vergleich zum FK-Zins angenommen?: </t>
    </r>
    <r>
      <rPr>
        <sz val="11"/>
        <rFont val="Arial"/>
        <family val="2"/>
      </rPr>
      <t>Sofern der Vergleich angenommen wurde, ist in Zelle D8 'Ja' auszuwählen.</t>
    </r>
  </si>
  <si>
    <r>
      <t>NetzID:</t>
    </r>
    <r>
      <rPr>
        <sz val="11"/>
        <rFont val="Arial"/>
        <family val="2"/>
      </rPr>
      <t xml:space="preserve"> Die einzutragende NetzID dient als eindeutige Bezeichnung eines Netzteiles. Diese NetzID muss mit der NetzID des Netzbereiches aus der Kostenprüfung des zu Grunde liegenden Basisjahres übereinstimmen, dem das Anlagengut zugeordnet wurde.  
</t>
    </r>
  </si>
  <si>
    <r>
      <t>Netzbezeichnung:</t>
    </r>
    <r>
      <rPr>
        <sz val="11"/>
        <rFont val="Arial"/>
        <family val="2"/>
      </rPr>
      <t xml:space="preserve"> Nähere Erläuterung des Netzteiles. Beim Netz mit der NetzID=1 handelt es sich stets um das originäre Netz des Netzbetreibers. Das originäre Netz steht im Eigentum des Netzbetreibers. Bestehende Pachtnetze bzw. Netzteile die seit dem letzten Basisjahr durch Netzkauf, Einbringung, Fusion oder vergleichbare Vorgänge zugegangen sind, sind gesondert anzugeben. </t>
    </r>
  </si>
  <si>
    <r>
      <t>Kategorie:</t>
    </r>
    <r>
      <rPr>
        <sz val="11"/>
        <rFont val="Arial"/>
        <family val="2"/>
      </rPr>
      <t xml:space="preserve"> Der Netzteil wird einer der vorgegebenen Kategorien zugeordnet. Dabei stehen die nachfolgenden Kategorien zur Auswahl:
- Verpächter
- anderer Netzbereich
- Voll-Netzzugang (§ 26 I ARegV) nach dem Basisjahr
- Teil-Netzzugang (§ 26 II, III ARegV) nach dem Basisjahr
- Teil-Netzabgang (§ 26 II, III ARegV) nach dem Basisjahr
- sonstiger Zu- bzw. Abgang</t>
    </r>
  </si>
  <si>
    <r>
      <t>GewSt-Hebesatz (Basisjahr 2021):</t>
    </r>
    <r>
      <rPr>
        <sz val="11"/>
        <rFont val="Arial"/>
        <family val="2"/>
      </rPr>
      <t xml:space="preserve"> Es ist der Gewerbesteuerhebesatz des Basisjahres 2021 anzugeben, der in der Kostenprüfung verwendet wurde.</t>
    </r>
  </si>
  <si>
    <r>
      <t>NetzID (Spalte A):</t>
    </r>
    <r>
      <rPr>
        <sz val="11"/>
        <rFont val="Arial"/>
        <family val="2"/>
      </rPr>
      <t xml:space="preserve"> Verweis auf die Angaben im Tabellenblatt "A_Stammdaten".</t>
    </r>
  </si>
  <si>
    <r>
      <t>Netzbezeichnung (Spalte B):</t>
    </r>
    <r>
      <rPr>
        <sz val="11"/>
        <rFont val="Arial"/>
        <family val="2"/>
      </rPr>
      <t xml:space="preserve"> Verweis auf die Angaben im Tabellenblatt "A_Stammdaten".</t>
    </r>
  </si>
  <si>
    <r>
      <t>Jahr (Spalte C):</t>
    </r>
    <r>
      <rPr>
        <sz val="11"/>
        <rFont val="Arial"/>
        <family val="2"/>
      </rPr>
      <t xml:space="preserve"> Jahr der Aktivierung des Anlagenvermögens.</t>
    </r>
  </si>
  <si>
    <r>
      <t>Anschaffungs- und Herstellungskosten (Spalte D):</t>
    </r>
    <r>
      <rPr>
        <sz val="11"/>
        <rFont val="Arial"/>
        <family val="2"/>
      </rPr>
      <t xml:space="preserve"> In der Spalte sind die Anschaffungs- und Herstellungkosten des entsprechenden Betrachtungsjahres (Spalte C) zu erfassen.</t>
    </r>
  </si>
  <si>
    <r>
      <t xml:space="preserve">kalkulatorische Verzinsungsbasis AiB (Spalte E): </t>
    </r>
    <r>
      <rPr>
        <sz val="11"/>
        <rFont val="Arial"/>
        <family val="2"/>
      </rPr>
      <t>Die vorgegebene Formel ermittelt die, in der kalkulatorischen Verzinsungsbasis enthaltenen AiB, wie sie sich aus dem Tabellenblatt C_AiB ergeben.</t>
    </r>
  </si>
  <si>
    <r>
      <t xml:space="preserve">kalkulatorische Verzinsungsbasis ohne AiB (Spalte F): </t>
    </r>
    <r>
      <rPr>
        <sz val="11"/>
        <rFont val="Arial"/>
        <family val="2"/>
      </rPr>
      <t>Hier ist die kalkulatorische Verzinsungsbasis ohne AiB einzutragen.</t>
    </r>
  </si>
  <si>
    <r>
      <t>kalkulatorische Abschreibungen (Spalte G):</t>
    </r>
    <r>
      <rPr>
        <sz val="11"/>
        <rFont val="Arial"/>
        <family val="2"/>
      </rPr>
      <t xml:space="preserve"> Die Abschreibungen der AKHK des Betrachtungsjahres sind hier in Summe einzutragen.</t>
    </r>
  </si>
  <si>
    <r>
      <t>kalkulatorische Verzinsung (Spalte H):</t>
    </r>
    <r>
      <rPr>
        <sz val="11"/>
        <rFont val="Arial"/>
        <family val="2"/>
      </rPr>
      <t xml:space="preserve"> Die vorgegebene Formel ermittelt je NetzID die kalkulatorische Verzinsung. 
</t>
    </r>
  </si>
  <si>
    <r>
      <t>kalkulatorische Gewerbesteuer (Spalte I):</t>
    </r>
    <r>
      <rPr>
        <sz val="11"/>
        <rFont val="Arial"/>
        <family val="2"/>
      </rPr>
      <t xml:space="preserve"> Anhand des Gewerbesteuerhebesatzes aus der Tabelle 'A_Stammdaten' und dem EK-Zins aus Spalte P wird je NetzID und Jahr die kalk. Gewerbesteuer berechnet. </t>
    </r>
  </si>
  <si>
    <r>
      <t>Kapitalkostenaufschlag (Spalte J):</t>
    </r>
    <r>
      <rPr>
        <sz val="11"/>
        <rFont val="Arial"/>
        <family val="2"/>
      </rPr>
      <t xml:space="preserve"> Die vorgegebene Formel ermittelt je NetzID und Jahr den Kapitalkostenaufschlag. 
</t>
    </r>
  </si>
  <si>
    <r>
      <t xml:space="preserve">Jahr (Spalte C): </t>
    </r>
    <r>
      <rPr>
        <sz val="11"/>
        <rFont val="Arial"/>
        <family val="2"/>
      </rPr>
      <t>Hier ist das Zugangsjahr der AiB einzutragen.</t>
    </r>
  </si>
  <si>
    <r>
      <t xml:space="preserve">Anfangsbestand zum 01.01.2027 (Spalte D): </t>
    </r>
    <r>
      <rPr>
        <sz val="11"/>
        <rFont val="Arial"/>
        <family val="2"/>
      </rPr>
      <t xml:space="preserve">Hier ist, ausgehend vom tatsächlichen Zugangsjahr, der zu erwartende noch vorhandene Anfangsbestand des Antragsjahres (01.01.2027) einzutragen. Soweit vorhanden sind hierbei die handelsrechtlichen Werte in der noch vorhandenen Höhe anzusetzen. </t>
    </r>
    <r>
      <rPr>
        <b/>
        <sz val="11"/>
        <rFont val="Arial"/>
        <family val="2"/>
      </rPr>
      <t>Beispiel:</t>
    </r>
    <r>
      <rPr>
        <sz val="11"/>
        <rFont val="Arial"/>
        <family val="2"/>
      </rPr>
      <t xml:space="preserve"> Anfangsbestand der AiB des Zugangsjahres 2020 = 100, Umbuchung in 2027 = 10, Endbestand der AiB des Zugangsjahres 2020 = 90.
Für Zugänge des Jahres 2027 ist kein Anfangsbestand zum 01.01.2027 einzutragen.</t>
    </r>
  </si>
  <si>
    <r>
      <t xml:space="preserve">Zugang in 2027 (Spalte E): </t>
    </r>
    <r>
      <rPr>
        <sz val="11"/>
        <rFont val="Arial"/>
        <family val="2"/>
      </rPr>
      <t xml:space="preserve">Hier sind die voraussichtlichen Zugänge innerhalb des Jahres 2027 für das Jahr 2027 einzutragen. Das bezieht auch Anlagen mit ein, deren Erstellung in den Vorjahren begonnen hat. Beispiel: Anlage A Baubeginn 2021, gebucht als AiB in Höhe von 100, noch nicht aktiviert, wird voraussichtlich im Jahr 2025 in Höhe von 30 weitergebaut. Dann bleiben die 100 zum Anfangsbestand 2021 ohne Umbuchung stehen und die im Jahr 2027 weitergebaute Höhe von 30 wird als Zugang im Jahr 2027 berücksichtigt. </t>
    </r>
  </si>
  <si>
    <r>
      <t xml:space="preserve">Umbuchung in 2027 (Spalte F): </t>
    </r>
    <r>
      <rPr>
        <sz val="11"/>
        <rFont val="Arial"/>
        <family val="2"/>
      </rPr>
      <t xml:space="preserve">Hier sind die Umbuchungen bestehender AiB einzutragen, die im Jahr 2027 voraussichtlich umgebucht werden. Beispiel: Anlage A, Baubeginn 2021, AiB in Höhe von 100, Aktivierung erfolgt voraussichtlich im Jahr 2027. Die Umbuchung ist in Spalte F und in der dazugehörigen Zeile des Beispieljahres 2021 einzutragen. </t>
    </r>
  </si>
  <si>
    <r>
      <t xml:space="preserve">Endbestand zum 31.12.2027 (Spalte G): </t>
    </r>
    <r>
      <rPr>
        <sz val="11"/>
        <rFont val="Arial"/>
        <family val="2"/>
      </rPr>
      <t>Die vorgegebene Formel ermittelt den Endbestand der jeweiligen Jahre zum 31.12.2027.</t>
    </r>
  </si>
  <si>
    <r>
      <t xml:space="preserve">Mittelwert (Spalte H): </t>
    </r>
    <r>
      <rPr>
        <sz val="11"/>
        <rFont val="Arial"/>
        <family val="2"/>
      </rPr>
      <t xml:space="preserve">Die vorgegebene Formel ermittelt den Mittelwert aus dem Anfangs- und Endbestand des jeweiligen Jahres.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</si>
</sst>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 ##"/>
    <numFmt numFmtId="166" formatCode="##\ ##\ #"/>
    <numFmt numFmtId="167" formatCode="##\ ##\ ##"/>
    <numFmt numFmtId="168" formatCode="##\ ##\ ##\ ###"/>
    <numFmt numFmtId="169" formatCode="_([$€]* #,##0.00_);_([$€]* \(#,##0.00\);_([$€]* &quot;-&quot;??_);_(@_)"/>
    <numFmt numFmtId="170" formatCode="_-* #,##0\ _€_-;\-* #,##0\ _€_-;_-* &quot;-&quot;??\ _€_-;_-@_-"/>
    <numFmt numFmtId="171" formatCode="#,##0.00_ ;[Red]\-#,##0.00;\-"/>
    <numFmt numFmtId="172" formatCode="0_ ;\-0\ "/>
    <numFmt numFmtId="173" formatCode="#,##0_ ;[Red]\-#,##0\ "/>
    <numFmt numFmtId="174" formatCode="0.00000000"/>
    <numFmt numFmtId="175" formatCode="&quot;Runden: &quot;\ ####"/>
  </numFmts>
  <fonts count="31" x14ac:knownFonts="1">
    <font>
      <sz val="11"/>
      <color theme="1"/>
      <name val="Calibri"/>
      <family val="2"/>
      <scheme val="minor"/>
    </font>
    <font>
      <sz val="11"/>
      <color theme="1"/>
      <name val="Calibri"/>
      <family val="2"/>
      <scheme val="minor"/>
    </font>
    <font>
      <sz val="10"/>
      <name val="Arial"/>
      <family val="2"/>
    </font>
    <font>
      <sz val="11"/>
      <name val="Arial"/>
      <family val="2"/>
    </font>
    <font>
      <sz val="11"/>
      <color indexed="8"/>
      <name val="Calibri"/>
      <family val="2"/>
    </font>
    <font>
      <sz val="8"/>
      <name val="Times New Roman"/>
      <family val="1"/>
    </font>
    <font>
      <sz val="11"/>
      <color indexed="9"/>
      <name val="Calibri"/>
      <family val="2"/>
    </font>
    <font>
      <sz val="8"/>
      <name val="Arial"/>
      <family val="2"/>
    </font>
    <font>
      <b/>
      <sz val="10"/>
      <name val="Arial"/>
      <family val="2"/>
    </font>
    <font>
      <b/>
      <sz val="9"/>
      <name val="Arial"/>
      <family val="2"/>
    </font>
    <font>
      <sz val="10"/>
      <name val="Arial"/>
      <family val="2"/>
    </font>
    <font>
      <sz val="11"/>
      <color theme="0"/>
      <name val="Calibri"/>
      <family val="2"/>
      <scheme val="minor"/>
    </font>
    <font>
      <i/>
      <sz val="10"/>
      <name val="Arial"/>
      <family val="2"/>
    </font>
    <font>
      <b/>
      <i/>
      <sz val="10"/>
      <name val="Arial"/>
      <family val="2"/>
    </font>
    <font>
      <b/>
      <i/>
      <sz val="9"/>
      <name val="Arial"/>
      <family val="2"/>
    </font>
    <font>
      <sz val="10"/>
      <name val="Courier"/>
      <family val="3"/>
    </font>
    <font>
      <sz val="11"/>
      <color theme="1"/>
      <name val="Arial"/>
      <family val="2"/>
    </font>
    <font>
      <b/>
      <sz val="11"/>
      <color theme="1"/>
      <name val="Arial"/>
      <family val="2"/>
    </font>
    <font>
      <u/>
      <sz val="11"/>
      <color indexed="12"/>
      <name val="Arial"/>
      <family val="2"/>
    </font>
    <font>
      <b/>
      <u/>
      <sz val="11"/>
      <color indexed="12"/>
      <name val="Arial"/>
      <family val="2"/>
    </font>
    <font>
      <sz val="11"/>
      <name val="Arial"/>
      <family val="2"/>
    </font>
    <font>
      <b/>
      <sz val="11"/>
      <name val="Arial"/>
      <family val="2"/>
    </font>
    <font>
      <b/>
      <sz val="18"/>
      <color indexed="56"/>
      <name val="Cambria"/>
      <family val="2"/>
    </font>
    <font>
      <b/>
      <sz val="15"/>
      <color indexed="56"/>
      <name val="Calibri"/>
      <family val="2"/>
    </font>
    <font>
      <sz val="11"/>
      <color indexed="62"/>
      <name val="Calibri"/>
      <family val="2"/>
    </font>
    <font>
      <sz val="11"/>
      <color indexed="62"/>
      <name val="Arial"/>
      <family val="2"/>
    </font>
    <font>
      <sz val="11"/>
      <color indexed="8"/>
      <name val="Arial"/>
      <family val="2"/>
    </font>
    <font>
      <b/>
      <u/>
      <sz val="11"/>
      <color theme="1"/>
      <name val="Arial"/>
      <family val="2"/>
    </font>
    <font>
      <sz val="8"/>
      <color theme="1"/>
      <name val="Arial"/>
      <family val="2"/>
    </font>
    <font>
      <b/>
      <u/>
      <sz val="11"/>
      <name val="Arial"/>
      <family val="2"/>
    </font>
    <font>
      <b/>
      <sz val="11"/>
      <color indexed="56"/>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theme="4" tint="0.59999389629810485"/>
        <bgColor indexed="65"/>
      </patternFill>
    </fill>
    <fill>
      <patternFill patternType="solid">
        <fgColor theme="4" tint="0.39997558519241921"/>
        <bgColor indexed="65"/>
      </patternFill>
    </fill>
    <fill>
      <patternFill patternType="solid">
        <fgColor indexed="22"/>
        <bgColor indexed="64"/>
      </patternFill>
    </fill>
    <fill>
      <patternFill patternType="solid">
        <fgColor indexed="26"/>
        <bgColor indexed="64"/>
      </patternFill>
    </fill>
    <fill>
      <patternFill patternType="solid">
        <fgColor theme="5" tint="0.79998168889431442"/>
        <bgColor indexed="65"/>
      </patternFill>
    </fill>
    <fill>
      <patternFill patternType="solid">
        <fgColor theme="0" tint="-0.249977111117893"/>
        <bgColor indexed="64"/>
      </patternFill>
    </fill>
    <fill>
      <patternFill patternType="solid">
        <fgColor rgb="FFFFFF99"/>
        <bgColor indexed="64"/>
      </patternFill>
    </fill>
    <fill>
      <patternFill patternType="gray0625">
        <fgColor auto="1"/>
        <bgColor rgb="FFFFFF99"/>
      </patternFill>
    </fill>
    <fill>
      <patternFill patternType="solid">
        <fgColor rgb="FFBFBFBF"/>
        <bgColor indexed="64"/>
      </patternFill>
    </fill>
    <fill>
      <patternFill patternType="solid">
        <fgColor theme="0" tint="-0.14999847407452621"/>
        <bgColor indexed="64"/>
      </patternFill>
    </fill>
    <fill>
      <patternFill patternType="solid">
        <fgColor rgb="FFFFFF99"/>
        <bgColor auto="1"/>
      </patternFill>
    </fill>
    <fill>
      <patternFill patternType="solid">
        <fgColor theme="0"/>
        <bgColor indexed="64"/>
      </patternFill>
    </fill>
    <fill>
      <patternFill patternType="solid">
        <fgColor theme="3" tint="0.59996337778862885"/>
        <bgColor indexed="64"/>
      </patternFill>
    </fill>
    <fill>
      <patternFill patternType="solid">
        <fgColor theme="0" tint="-0.499984740745262"/>
        <bgColor indexed="64"/>
      </patternFill>
    </fill>
    <fill>
      <patternFill patternType="solid">
        <fgColor rgb="FFCCFFCC"/>
        <bgColor indexed="64"/>
      </patternFill>
    </fill>
  </fills>
  <borders count="56">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7F7F7F"/>
      </right>
      <top style="thin">
        <color rgb="FF7F7F7F"/>
      </top>
      <bottom style="thin">
        <color rgb="FF7F7F7F"/>
      </bottom>
      <diagonal/>
    </border>
    <border>
      <left/>
      <right/>
      <top/>
      <bottom style="hair">
        <color indexed="22"/>
      </bottom>
      <diagonal/>
    </border>
    <border>
      <left/>
      <right style="thin">
        <color rgb="FF7F7F7F"/>
      </right>
      <top/>
      <bottom/>
      <diagonal/>
    </border>
    <border>
      <left style="dashDot">
        <color indexed="64"/>
      </left>
      <right/>
      <top style="thin">
        <color indexed="64"/>
      </top>
      <bottom/>
      <diagonal/>
    </border>
    <border>
      <left style="dashDot">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dashDot">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ck">
        <color indexed="62"/>
      </bottom>
      <diagonal/>
    </border>
    <border>
      <left style="medium">
        <color indexed="64"/>
      </left>
      <right/>
      <top/>
      <bottom style="thick">
        <color indexed="62"/>
      </bottom>
      <diagonal/>
    </border>
    <border>
      <left/>
      <right style="medium">
        <color indexed="64"/>
      </right>
      <top/>
      <bottom style="thick">
        <color indexed="62"/>
      </bottom>
      <diagonal/>
    </border>
    <border>
      <left style="medium">
        <color indexed="64"/>
      </left>
      <right style="hair">
        <color indexed="62"/>
      </right>
      <top style="thick">
        <color indexed="62"/>
      </top>
      <bottom style="hair">
        <color indexed="62"/>
      </bottom>
      <diagonal/>
    </border>
    <border>
      <left style="hair">
        <color indexed="62"/>
      </left>
      <right style="hair">
        <color indexed="62"/>
      </right>
      <top style="thick">
        <color indexed="62"/>
      </top>
      <bottom style="hair">
        <color indexed="62"/>
      </bottom>
      <diagonal/>
    </border>
    <border>
      <left style="hair">
        <color indexed="62"/>
      </left>
      <right/>
      <top style="thick">
        <color indexed="62"/>
      </top>
      <bottom style="hair">
        <color indexed="62"/>
      </bottom>
      <diagonal/>
    </border>
    <border>
      <left/>
      <right style="hair">
        <color indexed="62"/>
      </right>
      <top style="thick">
        <color indexed="62"/>
      </top>
      <bottom style="hair">
        <color indexed="62"/>
      </bottom>
      <diagonal/>
    </border>
    <border>
      <left style="hair">
        <color indexed="62"/>
      </left>
      <right style="medium">
        <color indexed="64"/>
      </right>
      <top style="thick">
        <color indexed="62"/>
      </top>
      <bottom style="hair">
        <color indexed="62"/>
      </bottom>
      <diagonal/>
    </border>
    <border>
      <left style="medium">
        <color indexed="64"/>
      </left>
      <right style="hair">
        <color indexed="62"/>
      </right>
      <top style="hair">
        <color indexed="62"/>
      </top>
      <bottom style="hair">
        <color indexed="62"/>
      </bottom>
      <diagonal/>
    </border>
    <border>
      <left style="hair">
        <color indexed="62"/>
      </left>
      <right style="hair">
        <color indexed="62"/>
      </right>
      <top style="hair">
        <color indexed="62"/>
      </top>
      <bottom style="hair">
        <color indexed="62"/>
      </bottom>
      <diagonal/>
    </border>
    <border>
      <left style="hair">
        <color indexed="62"/>
      </left>
      <right/>
      <top style="hair">
        <color indexed="62"/>
      </top>
      <bottom style="hair">
        <color indexed="62"/>
      </bottom>
      <diagonal/>
    </border>
    <border>
      <left/>
      <right style="hair">
        <color indexed="62"/>
      </right>
      <top style="hair">
        <color indexed="62"/>
      </top>
      <bottom style="hair">
        <color indexed="62"/>
      </bottom>
      <diagonal/>
    </border>
    <border>
      <left style="hair">
        <color indexed="62"/>
      </left>
      <right style="medium">
        <color indexed="64"/>
      </right>
      <top style="hair">
        <color indexed="62"/>
      </top>
      <bottom style="hair">
        <color indexed="62"/>
      </bottom>
      <diagonal/>
    </border>
    <border>
      <left style="medium">
        <color indexed="64"/>
      </left>
      <right style="hair">
        <color indexed="62"/>
      </right>
      <top style="hair">
        <color indexed="62"/>
      </top>
      <bottom/>
      <diagonal/>
    </border>
    <border>
      <left style="hair">
        <color indexed="62"/>
      </left>
      <right style="hair">
        <color indexed="62"/>
      </right>
      <top style="hair">
        <color indexed="62"/>
      </top>
      <bottom/>
      <diagonal/>
    </border>
    <border>
      <left style="hair">
        <color indexed="62"/>
      </left>
      <right/>
      <top style="hair">
        <color indexed="62"/>
      </top>
      <bottom/>
      <diagonal/>
    </border>
    <border>
      <left/>
      <right style="hair">
        <color indexed="62"/>
      </right>
      <top style="hair">
        <color indexed="62"/>
      </top>
      <bottom/>
      <diagonal/>
    </border>
    <border>
      <left style="hair">
        <color indexed="62"/>
      </left>
      <right style="medium">
        <color indexed="64"/>
      </right>
      <top style="hair">
        <color indexed="62"/>
      </top>
      <bottom/>
      <diagonal/>
    </border>
    <border>
      <left style="medium">
        <color indexed="64"/>
      </left>
      <right style="hair">
        <color indexed="62"/>
      </right>
      <top style="hair">
        <color indexed="62"/>
      </top>
      <bottom style="medium">
        <color indexed="64"/>
      </bottom>
      <diagonal/>
    </border>
    <border>
      <left style="hair">
        <color indexed="62"/>
      </left>
      <right style="hair">
        <color indexed="62"/>
      </right>
      <top style="hair">
        <color indexed="62"/>
      </top>
      <bottom style="medium">
        <color indexed="64"/>
      </bottom>
      <diagonal/>
    </border>
    <border>
      <left style="hair">
        <color indexed="62"/>
      </left>
      <right/>
      <top style="hair">
        <color indexed="62"/>
      </top>
      <bottom style="medium">
        <color indexed="64"/>
      </bottom>
      <diagonal/>
    </border>
    <border>
      <left/>
      <right/>
      <top/>
      <bottom style="medium">
        <color indexed="64"/>
      </bottom>
      <diagonal/>
    </border>
    <border>
      <left/>
      <right style="hair">
        <color indexed="62"/>
      </right>
      <top style="hair">
        <color indexed="62"/>
      </top>
      <bottom style="medium">
        <color indexed="64"/>
      </bottom>
      <diagonal/>
    </border>
    <border>
      <left style="hair">
        <color indexed="62"/>
      </left>
      <right style="medium">
        <color indexed="64"/>
      </right>
      <top style="hair">
        <color indexed="62"/>
      </top>
      <bottom style="medium">
        <color indexed="64"/>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bottom style="thin">
        <color rgb="FF7F7F7F"/>
      </bottom>
      <diagonal/>
    </border>
  </borders>
  <cellStyleXfs count="7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165" fontId="5" fillId="0" borderId="2">
      <alignment horizontal="left"/>
    </xf>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166" fontId="5" fillId="0" borderId="2">
      <alignment horizontal="left"/>
    </xf>
    <xf numFmtId="167" fontId="5" fillId="0" borderId="2">
      <alignment horizontal="left"/>
    </xf>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168" fontId="5" fillId="0" borderId="2">
      <alignment horizontal="left"/>
    </xf>
    <xf numFmtId="16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0" fontId="10" fillId="0" borderId="0"/>
    <xf numFmtId="49" fontId="2" fillId="0" borderId="0"/>
    <xf numFmtId="9" fontId="2" fillId="0" borderId="0" applyFont="0" applyFill="0" applyBorder="0" applyAlignment="0" applyProtection="0"/>
    <xf numFmtId="0" fontId="2" fillId="0" borderId="0"/>
    <xf numFmtId="0" fontId="3" fillId="0" borderId="0"/>
    <xf numFmtId="164" fontId="1" fillId="0" borderId="0" applyFont="0" applyFill="0" applyBorder="0" applyAlignment="0" applyProtection="0"/>
    <xf numFmtId="0" fontId="3" fillId="0" borderId="0"/>
    <xf numFmtId="0" fontId="3" fillId="0" borderId="0"/>
    <xf numFmtId="0" fontId="1" fillId="16" borderId="0" applyNumberFormat="0" applyBorder="0" applyAlignment="0" applyProtection="0"/>
    <xf numFmtId="0" fontId="11" fillId="17" borderId="0" applyNumberFormat="0" applyBorder="0" applyAlignment="0" applyProtection="0"/>
    <xf numFmtId="0" fontId="2" fillId="18" borderId="0"/>
    <xf numFmtId="0" fontId="2" fillId="18" borderId="0"/>
    <xf numFmtId="0" fontId="2" fillId="18" borderId="0"/>
    <xf numFmtId="0" fontId="2" fillId="18" borderId="0"/>
    <xf numFmtId="0" fontId="8" fillId="18" borderId="0"/>
    <xf numFmtId="0" fontId="12" fillId="18" borderId="0"/>
    <xf numFmtId="0" fontId="13" fillId="18" borderId="0"/>
    <xf numFmtId="0" fontId="13" fillId="18" borderId="0"/>
    <xf numFmtId="0" fontId="13" fillId="18" borderId="0"/>
    <xf numFmtId="0" fontId="13" fillId="18" borderId="0"/>
    <xf numFmtId="0" fontId="14" fillId="18" borderId="0"/>
    <xf numFmtId="0" fontId="9" fillId="18" borderId="0"/>
    <xf numFmtId="0" fontId="7" fillId="18" borderId="0"/>
    <xf numFmtId="171" fontId="2" fillId="19" borderId="7"/>
    <xf numFmtId="171" fontId="2" fillId="19" borderId="7"/>
    <xf numFmtId="0" fontId="12" fillId="19" borderId="0"/>
    <xf numFmtId="0" fontId="2" fillId="18" borderId="0"/>
    <xf numFmtId="0" fontId="2" fillId="18" borderId="0"/>
    <xf numFmtId="0" fontId="2" fillId="18" borderId="0"/>
    <xf numFmtId="0" fontId="2" fillId="18" borderId="0"/>
    <xf numFmtId="0" fontId="8" fillId="18" borderId="0"/>
    <xf numFmtId="0" fontId="12" fillId="18" borderId="0"/>
    <xf numFmtId="0" fontId="2" fillId="18" borderId="0"/>
    <xf numFmtId="0" fontId="14" fillId="18" borderId="0"/>
    <xf numFmtId="0" fontId="9" fillId="18" borderId="0"/>
    <xf numFmtId="0" fontId="7" fillId="18" borderId="0"/>
    <xf numFmtId="0" fontId="15" fillId="0" borderId="0"/>
    <xf numFmtId="0" fontId="1" fillId="20" borderId="0" applyNumberFormat="0" applyBorder="0" applyAlignment="0" applyProtection="0"/>
    <xf numFmtId="9" fontId="1" fillId="0" borderId="0" applyFont="0" applyFill="0" applyBorder="0" applyAlignment="0" applyProtection="0"/>
    <xf numFmtId="0" fontId="2" fillId="0" borderId="0"/>
    <xf numFmtId="0" fontId="2" fillId="0" borderId="0"/>
    <xf numFmtId="0" fontId="18" fillId="0" borderId="0" applyNumberFormat="0" applyFill="0" applyBorder="0" applyAlignment="0" applyProtection="0">
      <alignment vertical="top"/>
      <protection locked="0"/>
    </xf>
    <xf numFmtId="0" fontId="1" fillId="0" borderId="0"/>
    <xf numFmtId="0" fontId="2" fillId="0" borderId="0"/>
    <xf numFmtId="0" fontId="20" fillId="0" borderId="0"/>
    <xf numFmtId="0" fontId="22" fillId="0" borderId="0" applyNumberFormat="0" applyFill="0" applyBorder="0" applyAlignment="0" applyProtection="0"/>
    <xf numFmtId="0" fontId="23" fillId="0" borderId="29" applyNumberFormat="0" applyFill="0" applyAlignment="0" applyProtection="0"/>
    <xf numFmtId="0" fontId="4" fillId="4" borderId="0" applyNumberFormat="0" applyBorder="0" applyAlignment="0" applyProtection="0"/>
    <xf numFmtId="0" fontId="4" fillId="8"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24" fillId="7" borderId="54" applyNumberFormat="0" applyAlignment="0" applyProtection="0"/>
  </cellStyleXfs>
  <cellXfs count="245">
    <xf numFmtId="0" fontId="0" fillId="0" borderId="0" xfId="0"/>
    <xf numFmtId="0" fontId="17" fillId="24" borderId="3" xfId="35" applyFont="1" applyFill="1" applyBorder="1" applyAlignment="1" applyProtection="1">
      <alignment horizontal="center" vertical="center" wrapText="1"/>
    </xf>
    <xf numFmtId="0" fontId="17" fillId="24" borderId="2" xfId="35" applyFont="1" applyFill="1" applyBorder="1" applyAlignment="1" applyProtection="1">
      <alignment horizontal="center" vertical="center" wrapText="1"/>
    </xf>
    <xf numFmtId="0" fontId="16" fillId="0" borderId="0" xfId="0" applyFont="1" applyProtection="1"/>
    <xf numFmtId="173" fontId="17" fillId="0" borderId="2" xfId="0" applyNumberFormat="1" applyFont="1" applyBorder="1" applyAlignment="1" applyProtection="1">
      <alignment vertical="center"/>
    </xf>
    <xf numFmtId="173" fontId="17" fillId="0" borderId="9" xfId="0" applyNumberFormat="1" applyFont="1" applyBorder="1" applyAlignment="1" applyProtection="1">
      <alignment vertical="center"/>
    </xf>
    <xf numFmtId="173" fontId="16" fillId="0" borderId="0" xfId="0" applyNumberFormat="1" applyFont="1" applyBorder="1" applyAlignment="1" applyProtection="1">
      <alignment vertical="center"/>
    </xf>
    <xf numFmtId="173" fontId="17" fillId="0" borderId="0" xfId="0" applyNumberFormat="1" applyFont="1" applyBorder="1" applyAlignment="1" applyProtection="1">
      <alignment vertical="center"/>
    </xf>
    <xf numFmtId="0" fontId="16" fillId="0" borderId="10" xfId="0" applyFont="1" applyBorder="1" applyProtection="1"/>
    <xf numFmtId="0" fontId="3" fillId="0" borderId="0" xfId="67" applyFont="1" applyAlignment="1" applyProtection="1">
      <alignment vertical="top" wrapText="1"/>
    </xf>
    <xf numFmtId="0" fontId="19" fillId="0" borderId="0" xfId="68" quotePrefix="1" applyFont="1" applyAlignment="1" applyProtection="1">
      <alignment horizontal="left" vertical="center"/>
    </xf>
    <xf numFmtId="0" fontId="21" fillId="18" borderId="2" xfId="71" applyFont="1" applyFill="1" applyBorder="1" applyAlignment="1" applyProtection="1">
      <alignment horizontal="center" vertical="center" wrapText="1"/>
    </xf>
    <xf numFmtId="173" fontId="17" fillId="0" borderId="3" xfId="0" applyNumberFormat="1" applyFont="1" applyBorder="1" applyAlignment="1" applyProtection="1">
      <alignment vertical="center"/>
    </xf>
    <xf numFmtId="0" fontId="17" fillId="24" borderId="15" xfId="35" applyFont="1" applyFill="1" applyBorder="1" applyAlignment="1" applyProtection="1">
      <alignment horizontal="center" vertical="center" wrapText="1"/>
    </xf>
    <xf numFmtId="173" fontId="17" fillId="0" borderId="17" xfId="0" applyNumberFormat="1" applyFont="1" applyBorder="1" applyAlignment="1" applyProtection="1">
      <alignment vertical="center"/>
    </xf>
    <xf numFmtId="0" fontId="3" fillId="24" borderId="5" xfId="36" applyFont="1" applyFill="1" applyBorder="1" applyAlignment="1" applyProtection="1">
      <alignment horizontal="center" vertical="center"/>
    </xf>
    <xf numFmtId="0" fontId="17" fillId="24" borderId="3" xfId="35" applyFont="1" applyFill="1" applyBorder="1" applyAlignment="1" applyProtection="1">
      <alignment horizontal="left" vertical="center"/>
    </xf>
    <xf numFmtId="0" fontId="21" fillId="24" borderId="3" xfId="36" applyFont="1" applyFill="1" applyBorder="1" applyAlignment="1" applyProtection="1">
      <alignment horizontal="left" vertical="center"/>
    </xf>
    <xf numFmtId="173" fontId="16" fillId="25" borderId="2" xfId="0" applyNumberFormat="1" applyFont="1" applyFill="1" applyBorder="1" applyAlignment="1" applyProtection="1">
      <alignment vertical="center"/>
    </xf>
    <xf numFmtId="10" fontId="16" fillId="0" borderId="14" xfId="65" applyNumberFormat="1" applyFont="1" applyFill="1" applyBorder="1" applyAlignment="1" applyProtection="1">
      <alignment horizontal="center"/>
    </xf>
    <xf numFmtId="10" fontId="16" fillId="0" borderId="2" xfId="65" applyNumberFormat="1" applyFont="1" applyFill="1" applyBorder="1" applyAlignment="1" applyProtection="1">
      <alignment horizontal="center"/>
    </xf>
    <xf numFmtId="10" fontId="16" fillId="0" borderId="18" xfId="65" applyNumberFormat="1" applyFont="1" applyFill="1" applyBorder="1" applyAlignment="1" applyProtection="1">
      <alignment horizontal="center"/>
    </xf>
    <xf numFmtId="0" fontId="17" fillId="24" borderId="3" xfId="35" applyFont="1" applyFill="1" applyBorder="1" applyAlignment="1" applyProtection="1">
      <alignment horizontal="center" vertical="center"/>
    </xf>
    <xf numFmtId="0" fontId="16" fillId="0" borderId="14" xfId="0" applyFont="1" applyBorder="1" applyAlignment="1" applyProtection="1">
      <alignment horizontal="center" vertical="top" wrapText="1"/>
    </xf>
    <xf numFmtId="9" fontId="16" fillId="0" borderId="0" xfId="0" applyNumberFormat="1" applyFont="1" applyProtection="1"/>
    <xf numFmtId="173" fontId="16" fillId="0" borderId="0" xfId="0" applyNumberFormat="1" applyFont="1" applyProtection="1"/>
    <xf numFmtId="0" fontId="16" fillId="0" borderId="0" xfId="0" applyFont="1" applyBorder="1" applyProtection="1"/>
    <xf numFmtId="173" fontId="17" fillId="0" borderId="23" xfId="0" applyNumberFormat="1" applyFont="1" applyBorder="1" applyAlignment="1" applyProtection="1">
      <alignment vertical="center"/>
    </xf>
    <xf numFmtId="0" fontId="16" fillId="0" borderId="23" xfId="0" applyFont="1" applyBorder="1" applyProtection="1"/>
    <xf numFmtId="174" fontId="16" fillId="0" borderId="0" xfId="0" applyNumberFormat="1" applyFont="1" applyProtection="1"/>
    <xf numFmtId="174" fontId="16" fillId="0" borderId="0" xfId="0" quotePrefix="1" applyNumberFormat="1" applyFont="1" applyProtection="1"/>
    <xf numFmtId="0" fontId="16" fillId="0" borderId="0" xfId="0" quotePrefix="1" applyFont="1" applyProtection="1"/>
    <xf numFmtId="3" fontId="16" fillId="23" borderId="2" xfId="64" applyNumberFormat="1" applyFont="1" applyFill="1" applyBorder="1" applyAlignment="1" applyProtection="1">
      <alignment horizontal="right" vertical="center"/>
      <protection locked="0"/>
    </xf>
    <xf numFmtId="3" fontId="16" fillId="23" borderId="18" xfId="64" applyNumberFormat="1" applyFont="1" applyFill="1" applyBorder="1" applyAlignment="1" applyProtection="1">
      <alignment horizontal="right" vertical="center"/>
      <protection locked="0"/>
    </xf>
    <xf numFmtId="3" fontId="16" fillId="23" borderId="14" xfId="64" applyNumberFormat="1" applyFont="1" applyFill="1" applyBorder="1" applyAlignment="1" applyProtection="1">
      <alignment horizontal="right" vertical="center"/>
      <protection locked="0"/>
    </xf>
    <xf numFmtId="3" fontId="16" fillId="26" borderId="2" xfId="64" applyNumberFormat="1" applyFont="1" applyFill="1" applyBorder="1" applyAlignment="1" applyProtection="1">
      <alignment horizontal="right" vertical="center"/>
      <protection locked="0"/>
    </xf>
    <xf numFmtId="3" fontId="16" fillId="0" borderId="2" xfId="64" applyNumberFormat="1" applyFont="1" applyFill="1" applyBorder="1" applyAlignment="1" applyProtection="1">
      <alignment horizontal="right" vertical="center"/>
      <protection locked="0"/>
    </xf>
    <xf numFmtId="3" fontId="16" fillId="22" borderId="2" xfId="0" applyNumberFormat="1" applyFont="1" applyFill="1" applyBorder="1" applyAlignment="1" applyProtection="1">
      <alignment horizontal="right" vertical="center"/>
    </xf>
    <xf numFmtId="3" fontId="16" fillId="26" borderId="18" xfId="64" applyNumberFormat="1" applyFont="1" applyFill="1" applyBorder="1" applyAlignment="1" applyProtection="1">
      <alignment horizontal="right" vertical="center"/>
      <protection locked="0"/>
    </xf>
    <xf numFmtId="3" fontId="16" fillId="0" borderId="18" xfId="64" applyNumberFormat="1" applyFont="1" applyFill="1" applyBorder="1" applyAlignment="1" applyProtection="1">
      <alignment horizontal="right" vertical="center"/>
      <protection locked="0"/>
    </xf>
    <xf numFmtId="3" fontId="16" fillId="22" borderId="18" xfId="0" applyNumberFormat="1" applyFont="1" applyFill="1" applyBorder="1" applyAlignment="1" applyProtection="1">
      <alignment horizontal="right" vertical="center"/>
    </xf>
    <xf numFmtId="3" fontId="16" fillId="26" borderId="14" xfId="64" applyNumberFormat="1" applyFont="1" applyFill="1" applyBorder="1" applyAlignment="1" applyProtection="1">
      <alignment horizontal="right" vertical="center"/>
      <protection locked="0"/>
    </xf>
    <xf numFmtId="3" fontId="16" fillId="22" borderId="14" xfId="0" applyNumberFormat="1" applyFont="1" applyFill="1" applyBorder="1" applyAlignment="1" applyProtection="1">
      <alignment horizontal="right" vertical="center"/>
    </xf>
    <xf numFmtId="3" fontId="16" fillId="0" borderId="14" xfId="64" applyNumberFormat="1" applyFont="1" applyFill="1" applyBorder="1" applyAlignment="1" applyProtection="1">
      <alignment horizontal="right" vertical="center"/>
      <protection locked="0"/>
    </xf>
    <xf numFmtId="0" fontId="16" fillId="0" borderId="2" xfId="0" applyFont="1" applyBorder="1" applyAlignment="1" applyProtection="1">
      <alignment horizontal="center" vertical="top" wrapText="1"/>
    </xf>
    <xf numFmtId="0" fontId="16" fillId="0" borderId="18" xfId="0" applyFont="1" applyBorder="1" applyAlignment="1" applyProtection="1">
      <alignment horizontal="center" vertical="top" wrapText="1"/>
    </xf>
    <xf numFmtId="0" fontId="16" fillId="0" borderId="0" xfId="0" applyFont="1"/>
    <xf numFmtId="0" fontId="16" fillId="0" borderId="3" xfId="0" applyFont="1" applyFill="1" applyBorder="1" applyProtection="1"/>
    <xf numFmtId="0" fontId="16" fillId="0" borderId="4" xfId="0" applyFont="1" applyFill="1" applyBorder="1"/>
    <xf numFmtId="10" fontId="16" fillId="22" borderId="2" xfId="65" applyNumberFormat="1" applyFont="1" applyFill="1" applyBorder="1" applyAlignment="1" applyProtection="1">
      <alignment horizontal="center" vertical="center"/>
      <protection locked="0"/>
    </xf>
    <xf numFmtId="0" fontId="16" fillId="0" borderId="0" xfId="0" applyFont="1" applyFill="1"/>
    <xf numFmtId="0" fontId="16" fillId="0" borderId="0" xfId="0" applyFont="1" applyAlignment="1">
      <alignment horizontal="left"/>
    </xf>
    <xf numFmtId="0" fontId="16" fillId="0" borderId="0" xfId="0" quotePrefix="1" applyFont="1"/>
    <xf numFmtId="0" fontId="17" fillId="21" borderId="2" xfId="0" applyFont="1" applyFill="1" applyBorder="1" applyAlignment="1">
      <alignment horizontal="center" vertical="center"/>
    </xf>
    <xf numFmtId="0" fontId="17" fillId="21" borderId="2" xfId="0" applyFont="1" applyFill="1" applyBorder="1" applyAlignment="1">
      <alignment horizontal="center" vertical="center" wrapText="1"/>
    </xf>
    <xf numFmtId="0" fontId="16" fillId="22" borderId="2" xfId="0" applyFont="1" applyFill="1" applyBorder="1" applyAlignment="1">
      <alignment horizontal="center" vertical="top"/>
    </xf>
    <xf numFmtId="0" fontId="16" fillId="0" borderId="2" xfId="0" applyFont="1" applyFill="1" applyBorder="1" applyAlignment="1">
      <alignment horizontal="left" vertical="top" wrapText="1"/>
    </xf>
    <xf numFmtId="173" fontId="16" fillId="22" borderId="2" xfId="0" applyNumberFormat="1" applyFont="1" applyFill="1" applyBorder="1" applyAlignment="1">
      <alignment vertical="top"/>
    </xf>
    <xf numFmtId="173" fontId="16" fillId="0" borderId="2" xfId="0" applyNumberFormat="1" applyFont="1" applyBorder="1" applyAlignment="1">
      <alignment vertical="top"/>
    </xf>
    <xf numFmtId="0" fontId="17" fillId="21" borderId="0" xfId="0" applyFont="1" applyFill="1" applyAlignment="1" applyProtection="1">
      <alignment horizontal="center"/>
    </xf>
    <xf numFmtId="0" fontId="17" fillId="21" borderId="22" xfId="0" applyFont="1" applyFill="1" applyBorder="1" applyAlignment="1" applyProtection="1">
      <alignment horizontal="center"/>
    </xf>
    <xf numFmtId="9" fontId="16" fillId="0" borderId="0" xfId="0" applyNumberFormat="1" applyFont="1"/>
    <xf numFmtId="0" fontId="16" fillId="0" borderId="0" xfId="0" applyFont="1" applyFill="1" applyAlignment="1" applyProtection="1">
      <alignment horizontal="center"/>
    </xf>
    <xf numFmtId="0" fontId="16" fillId="0" borderId="22" xfId="0" applyFont="1" applyBorder="1" applyAlignment="1" applyProtection="1">
      <alignment horizontal="left"/>
    </xf>
    <xf numFmtId="175" fontId="25" fillId="7" borderId="0" xfId="78" applyNumberFormat="1" applyFont="1" applyBorder="1" applyAlignment="1">
      <alignment horizontal="left"/>
    </xf>
    <xf numFmtId="0" fontId="16" fillId="0" borderId="0" xfId="0" applyFont="1" applyAlignment="1" applyProtection="1">
      <alignment horizontal="center"/>
    </xf>
    <xf numFmtId="0" fontId="16" fillId="0" borderId="0" xfId="0" applyFont="1" applyAlignment="1" applyProtection="1">
      <alignment horizontal="left"/>
    </xf>
    <xf numFmtId="0" fontId="16" fillId="0" borderId="32" xfId="0" applyFont="1" applyBorder="1"/>
    <xf numFmtId="14" fontId="16" fillId="0" borderId="33" xfId="0" applyNumberFormat="1" applyFont="1" applyBorder="1"/>
    <xf numFmtId="14" fontId="16" fillId="0" borderId="34" xfId="0" applyNumberFormat="1" applyFont="1" applyBorder="1"/>
    <xf numFmtId="0" fontId="16" fillId="0" borderId="0" xfId="0" applyFont="1" applyBorder="1"/>
    <xf numFmtId="0" fontId="16" fillId="0" borderId="35" xfId="0" applyFont="1" applyBorder="1"/>
    <xf numFmtId="14" fontId="16" fillId="0" borderId="36" xfId="0" applyNumberFormat="1" applyFont="1" applyBorder="1"/>
    <xf numFmtId="0" fontId="16" fillId="0" borderId="37" xfId="0" applyFont="1" applyBorder="1"/>
    <xf numFmtId="0" fontId="16" fillId="0" borderId="38" xfId="0" applyFont="1" applyBorder="1"/>
    <xf numFmtId="0" fontId="16" fillId="0" borderId="39" xfId="0" applyFont="1" applyBorder="1"/>
    <xf numFmtId="0" fontId="16" fillId="0" borderId="40" xfId="0" applyFont="1" applyBorder="1"/>
    <xf numFmtId="0" fontId="16" fillId="0" borderId="41" xfId="0" applyFont="1" applyBorder="1"/>
    <xf numFmtId="10" fontId="26" fillId="4" borderId="38" xfId="74" applyNumberFormat="1" applyFont="1" applyBorder="1" applyAlignment="1">
      <alignment horizontal="right"/>
    </xf>
    <xf numFmtId="10" fontId="26" fillId="4" borderId="39" xfId="74" applyNumberFormat="1" applyFont="1" applyBorder="1" applyAlignment="1">
      <alignment horizontal="right"/>
    </xf>
    <xf numFmtId="10" fontId="26" fillId="4" borderId="41" xfId="74" applyNumberFormat="1" applyFont="1" applyBorder="1" applyAlignment="1">
      <alignment horizontal="right"/>
    </xf>
    <xf numFmtId="10" fontId="26" fillId="8" borderId="38" xfId="75" applyNumberFormat="1" applyFont="1" applyBorder="1" applyAlignment="1">
      <alignment horizontal="right"/>
    </xf>
    <xf numFmtId="0" fontId="26" fillId="10" borderId="38" xfId="76" applyFont="1" applyBorder="1" applyAlignment="1">
      <alignment horizontal="right"/>
    </xf>
    <xf numFmtId="0" fontId="26" fillId="10" borderId="39" xfId="76" applyFont="1" applyBorder="1" applyAlignment="1">
      <alignment horizontal="right"/>
    </xf>
    <xf numFmtId="10" fontId="26" fillId="10" borderId="38" xfId="65" applyNumberFormat="1" applyFont="1" applyFill="1" applyBorder="1" applyAlignment="1">
      <alignment horizontal="right"/>
    </xf>
    <xf numFmtId="10" fontId="26" fillId="10" borderId="39" xfId="65" applyNumberFormat="1" applyFont="1" applyFill="1" applyBorder="1" applyAlignment="1">
      <alignment horizontal="right"/>
    </xf>
    <xf numFmtId="10" fontId="26" fillId="10" borderId="41" xfId="65" applyNumberFormat="1" applyFont="1" applyFill="1" applyBorder="1" applyAlignment="1">
      <alignment horizontal="right"/>
    </xf>
    <xf numFmtId="0" fontId="26" fillId="8" borderId="38" xfId="75" applyFont="1" applyBorder="1" applyAlignment="1">
      <alignment horizontal="right"/>
    </xf>
    <xf numFmtId="0" fontId="26" fillId="8" borderId="39" xfId="75" applyFont="1" applyBorder="1" applyAlignment="1">
      <alignment horizontal="right"/>
    </xf>
    <xf numFmtId="10" fontId="26" fillId="8" borderId="38" xfId="65" applyNumberFormat="1" applyFont="1" applyFill="1" applyBorder="1" applyAlignment="1">
      <alignment horizontal="right"/>
    </xf>
    <xf numFmtId="10" fontId="26" fillId="8" borderId="41" xfId="65" applyNumberFormat="1" applyFont="1" applyFill="1" applyBorder="1" applyAlignment="1">
      <alignment horizontal="right"/>
    </xf>
    <xf numFmtId="0" fontId="16" fillId="29" borderId="38" xfId="0" applyFont="1" applyFill="1" applyBorder="1" applyAlignment="1">
      <alignment horizontal="right"/>
    </xf>
    <xf numFmtId="0" fontId="16" fillId="0" borderId="42" xfId="0" applyFont="1" applyBorder="1"/>
    <xf numFmtId="10" fontId="16" fillId="29" borderId="38" xfId="65" applyNumberFormat="1" applyFont="1" applyFill="1" applyBorder="1" applyAlignment="1">
      <alignment horizontal="right"/>
    </xf>
    <xf numFmtId="0" fontId="16" fillId="29" borderId="43" xfId="0" applyFont="1" applyFill="1" applyBorder="1" applyAlignment="1">
      <alignment horizontal="right"/>
    </xf>
    <xf numFmtId="10" fontId="16" fillId="29" borderId="43" xfId="65" applyNumberFormat="1" applyFont="1" applyFill="1" applyBorder="1" applyAlignment="1">
      <alignment horizontal="right"/>
    </xf>
    <xf numFmtId="0" fontId="26" fillId="8" borderId="44" xfId="75" applyFont="1" applyBorder="1" applyAlignment="1">
      <alignment horizontal="right"/>
    </xf>
    <xf numFmtId="0" fontId="16" fillId="0" borderId="45" xfId="0" applyFont="1" applyBorder="1"/>
    <xf numFmtId="10" fontId="26" fillId="8" borderId="46" xfId="65" applyNumberFormat="1" applyFont="1" applyFill="1" applyBorder="1" applyAlignment="1">
      <alignment horizontal="right"/>
    </xf>
    <xf numFmtId="0" fontId="16" fillId="0" borderId="27" xfId="0" applyFont="1" applyBorder="1"/>
    <xf numFmtId="0" fontId="16" fillId="0" borderId="28" xfId="0" applyFont="1" applyBorder="1"/>
    <xf numFmtId="10" fontId="26" fillId="30" borderId="38" xfId="74" applyNumberFormat="1" applyFont="1" applyFill="1" applyBorder="1" applyAlignment="1">
      <alignment horizontal="right"/>
    </xf>
    <xf numFmtId="0" fontId="16" fillId="0" borderId="47" xfId="0" applyFont="1" applyBorder="1"/>
    <xf numFmtId="0" fontId="16" fillId="29" borderId="48" xfId="0" applyFont="1" applyFill="1" applyBorder="1" applyAlignment="1">
      <alignment horizontal="right"/>
    </xf>
    <xf numFmtId="0" fontId="26" fillId="8" borderId="49" xfId="75" applyFont="1" applyBorder="1" applyAlignment="1">
      <alignment horizontal="right"/>
    </xf>
    <xf numFmtId="0" fontId="16" fillId="0" borderId="50" xfId="0" applyFont="1" applyBorder="1"/>
    <xf numFmtId="0" fontId="16" fillId="0" borderId="51" xfId="0" applyFont="1" applyBorder="1"/>
    <xf numFmtId="10" fontId="16" fillId="29" borderId="48" xfId="65" applyNumberFormat="1" applyFont="1" applyFill="1" applyBorder="1" applyAlignment="1">
      <alignment horizontal="right"/>
    </xf>
    <xf numFmtId="10" fontId="26" fillId="8" borderId="52" xfId="65" applyNumberFormat="1" applyFont="1" applyFill="1" applyBorder="1" applyAlignment="1">
      <alignment horizontal="right"/>
    </xf>
    <xf numFmtId="0" fontId="16" fillId="0" borderId="24" xfId="0" applyFont="1" applyBorder="1"/>
    <xf numFmtId="0" fontId="16" fillId="0" borderId="25" xfId="0" applyFont="1" applyBorder="1"/>
    <xf numFmtId="0" fontId="16" fillId="0" borderId="26" xfId="0" applyFont="1" applyBorder="1"/>
    <xf numFmtId="10" fontId="26" fillId="30" borderId="38" xfId="76" applyNumberFormat="1" applyFont="1" applyFill="1" applyBorder="1" applyAlignment="1">
      <alignment horizontal="right"/>
    </xf>
    <xf numFmtId="10" fontId="26" fillId="30" borderId="41" xfId="76" applyNumberFormat="1" applyFont="1" applyFill="1" applyBorder="1" applyAlignment="1">
      <alignment horizontal="right"/>
    </xf>
    <xf numFmtId="10" fontId="26" fillId="30" borderId="38" xfId="29" applyNumberFormat="1" applyFont="1" applyFill="1" applyBorder="1" applyAlignment="1">
      <alignment horizontal="right"/>
    </xf>
    <xf numFmtId="10" fontId="26" fillId="30" borderId="41" xfId="29" applyNumberFormat="1" applyFont="1" applyFill="1" applyBorder="1" applyAlignment="1">
      <alignment horizontal="right"/>
    </xf>
    <xf numFmtId="10" fontId="26" fillId="8" borderId="38" xfId="29" applyNumberFormat="1" applyFont="1" applyFill="1" applyBorder="1" applyAlignment="1">
      <alignment horizontal="right"/>
    </xf>
    <xf numFmtId="10" fontId="26" fillId="8" borderId="41" xfId="29" applyNumberFormat="1" applyFont="1" applyFill="1" applyBorder="1" applyAlignment="1">
      <alignment horizontal="right"/>
    </xf>
    <xf numFmtId="10" fontId="16" fillId="29" borderId="38" xfId="0" applyNumberFormat="1" applyFont="1" applyFill="1" applyBorder="1" applyAlignment="1">
      <alignment horizontal="right"/>
    </xf>
    <xf numFmtId="10" fontId="16" fillId="29" borderId="38" xfId="29" applyNumberFormat="1" applyFont="1" applyFill="1" applyBorder="1" applyAlignment="1">
      <alignment horizontal="right"/>
    </xf>
    <xf numFmtId="0" fontId="16" fillId="0" borderId="53" xfId="0" applyFont="1" applyBorder="1"/>
    <xf numFmtId="10" fontId="16" fillId="29" borderId="48" xfId="29" applyNumberFormat="1" applyFont="1" applyFill="1" applyBorder="1" applyAlignment="1">
      <alignment horizontal="right"/>
    </xf>
    <xf numFmtId="10" fontId="26" fillId="8" borderId="52" xfId="29" applyNumberFormat="1" applyFont="1" applyFill="1" applyBorder="1" applyAlignment="1">
      <alignment horizontal="right"/>
    </xf>
    <xf numFmtId="0" fontId="27" fillId="0" borderId="0" xfId="0" applyFont="1" applyAlignment="1" applyProtection="1">
      <alignment vertical="center"/>
    </xf>
    <xf numFmtId="0" fontId="28" fillId="0" borderId="0" xfId="0" applyFont="1" applyFill="1" applyProtection="1"/>
    <xf numFmtId="0" fontId="16" fillId="0" borderId="2" xfId="0" applyFont="1" applyBorder="1" applyAlignment="1" applyProtection="1">
      <alignment horizontal="left" vertical="center"/>
    </xf>
    <xf numFmtId="172" fontId="16" fillId="22" borderId="14" xfId="64" applyNumberFormat="1" applyFont="1" applyFill="1" applyBorder="1" applyAlignment="1" applyProtection="1">
      <alignment horizontal="center" vertical="center"/>
      <protection locked="0"/>
    </xf>
    <xf numFmtId="0" fontId="16" fillId="0" borderId="0" xfId="0" applyFont="1" applyFill="1" applyBorder="1" applyProtection="1"/>
    <xf numFmtId="172" fontId="16" fillId="22" borderId="2" xfId="64" applyNumberFormat="1" applyFont="1" applyFill="1" applyBorder="1" applyAlignment="1" applyProtection="1">
      <alignment horizontal="center" vertical="center"/>
      <protection locked="0"/>
    </xf>
    <xf numFmtId="0" fontId="16" fillId="0" borderId="2" xfId="0" applyFont="1" applyFill="1" applyBorder="1" applyProtection="1"/>
    <xf numFmtId="10" fontId="16" fillId="22" borderId="55" xfId="65" applyNumberFormat="1" applyFont="1" applyFill="1" applyBorder="1" applyAlignment="1" applyProtection="1">
      <alignment horizontal="center" vertical="center"/>
      <protection locked="0"/>
    </xf>
    <xf numFmtId="0" fontId="16" fillId="0" borderId="2" xfId="0" applyFont="1" applyBorder="1" applyAlignment="1" applyProtection="1">
      <alignment wrapText="1"/>
    </xf>
    <xf numFmtId="1" fontId="17" fillId="22" borderId="6" xfId="64" applyNumberFormat="1" applyFont="1" applyFill="1" applyBorder="1" applyAlignment="1" applyProtection="1">
      <alignment horizontal="center" vertical="center"/>
      <protection locked="0"/>
    </xf>
    <xf numFmtId="0" fontId="16" fillId="0" borderId="0" xfId="0" applyFont="1" applyAlignment="1" applyProtection="1">
      <alignment vertical="center"/>
    </xf>
    <xf numFmtId="10" fontId="16" fillId="22" borderId="1" xfId="65" applyNumberFormat="1" applyFont="1" applyFill="1" applyBorder="1" applyAlignment="1" applyProtection="1">
      <alignment horizontal="center" vertical="center"/>
      <protection locked="0"/>
    </xf>
    <xf numFmtId="0" fontId="16" fillId="0" borderId="0" xfId="0" applyFont="1" applyFill="1" applyBorder="1" applyAlignment="1" applyProtection="1">
      <alignment vertical="center"/>
    </xf>
    <xf numFmtId="0" fontId="16" fillId="0" borderId="0" xfId="0" applyFont="1" applyAlignment="1" applyProtection="1">
      <alignment vertical="center" wrapText="1"/>
    </xf>
    <xf numFmtId="0" fontId="16"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0" fontId="16" fillId="0" borderId="0" xfId="0" applyFont="1" applyFill="1" applyAlignment="1" applyProtection="1">
      <alignment vertical="center"/>
    </xf>
    <xf numFmtId="0" fontId="16" fillId="24" borderId="2" xfId="35" applyFont="1" applyFill="1" applyBorder="1" applyAlignment="1" applyProtection="1">
      <alignment horizontal="center" vertical="center" wrapText="1"/>
    </xf>
    <xf numFmtId="0" fontId="16" fillId="24" borderId="3" xfId="35" applyFont="1" applyFill="1" applyBorder="1" applyAlignment="1" applyProtection="1">
      <alignment horizontal="center" vertical="center"/>
    </xf>
    <xf numFmtId="0" fontId="16" fillId="24" borderId="4" xfId="35" applyFont="1" applyFill="1" applyBorder="1" applyAlignment="1" applyProtection="1">
      <alignment horizontal="center" vertical="center"/>
    </xf>
    <xf numFmtId="0" fontId="16" fillId="24" borderId="4" xfId="35" applyFont="1" applyFill="1" applyBorder="1" applyAlignment="1" applyProtection="1">
      <alignment horizontal="center" vertical="center" wrapText="1"/>
    </xf>
    <xf numFmtId="172" fontId="16" fillId="0" borderId="2" xfId="64" applyNumberFormat="1" applyFont="1" applyFill="1" applyBorder="1" applyAlignment="1" applyProtection="1">
      <alignment horizontal="center" vertical="center"/>
      <protection locked="0"/>
    </xf>
    <xf numFmtId="172" fontId="16" fillId="21" borderId="2" xfId="64" applyNumberFormat="1" applyFont="1" applyFill="1" applyBorder="1" applyAlignment="1" applyProtection="1">
      <alignment horizontal="center" vertical="center"/>
      <protection locked="0"/>
    </xf>
    <xf numFmtId="10" fontId="16" fillId="22" borderId="2" xfId="65" applyNumberFormat="1" applyFont="1" applyFill="1" applyBorder="1" applyAlignment="1" applyProtection="1">
      <alignment horizontal="left" vertical="center"/>
      <protection locked="0"/>
    </xf>
    <xf numFmtId="0" fontId="16" fillId="0" borderId="0" xfId="69" applyFont="1" applyProtection="1"/>
    <xf numFmtId="0" fontId="16" fillId="0" borderId="0" xfId="69" applyFont="1" applyAlignment="1">
      <alignment horizontal="center"/>
    </xf>
    <xf numFmtId="0" fontId="16" fillId="0" borderId="0" xfId="69" applyFont="1"/>
    <xf numFmtId="0" fontId="16" fillId="27" borderId="0" xfId="0" applyFont="1" applyFill="1" applyProtection="1"/>
    <xf numFmtId="0" fontId="3" fillId="0" borderId="0" xfId="0" applyFont="1" applyProtection="1"/>
    <xf numFmtId="4" fontId="21" fillId="21" borderId="11" xfId="0" applyNumberFormat="1" applyFont="1" applyFill="1" applyBorder="1" applyAlignment="1" applyProtection="1">
      <alignment vertical="center"/>
    </xf>
    <xf numFmtId="4" fontId="3" fillId="27" borderId="12" xfId="0" applyNumberFormat="1" applyFont="1" applyFill="1" applyBorder="1" applyAlignment="1" applyProtection="1">
      <alignment horizontal="left" indent="1"/>
    </xf>
    <xf numFmtId="4" fontId="3" fillId="27" borderId="12" xfId="0" applyNumberFormat="1" applyFont="1" applyFill="1" applyBorder="1" applyProtection="1"/>
    <xf numFmtId="4" fontId="21" fillId="27" borderId="13" xfId="0" applyNumberFormat="1" applyFont="1" applyFill="1" applyBorder="1" applyAlignment="1" applyProtection="1">
      <alignment vertical="center"/>
    </xf>
    <xf numFmtId="4" fontId="3" fillId="27" borderId="12" xfId="0" applyNumberFormat="1" applyFont="1" applyFill="1" applyBorder="1" applyAlignment="1" applyProtection="1">
      <alignment vertical="top"/>
    </xf>
    <xf numFmtId="4" fontId="3" fillId="27" borderId="13" xfId="0" applyNumberFormat="1" applyFont="1" applyFill="1" applyBorder="1" applyAlignment="1" applyProtection="1">
      <alignment vertical="top"/>
    </xf>
    <xf numFmtId="4" fontId="3" fillId="22" borderId="13" xfId="0" applyNumberFormat="1" applyFont="1" applyFill="1" applyBorder="1" applyAlignment="1" applyProtection="1">
      <alignment vertical="top"/>
    </xf>
    <xf numFmtId="173" fontId="16" fillId="23" borderId="13" xfId="64" applyNumberFormat="1" applyFont="1" applyFill="1" applyBorder="1" applyAlignment="1" applyProtection="1">
      <alignment horizontal="left" vertical="top"/>
      <protection locked="0"/>
    </xf>
    <xf numFmtId="4" fontId="21" fillId="21" borderId="13" xfId="0" applyNumberFormat="1" applyFont="1" applyFill="1" applyBorder="1" applyAlignment="1" applyProtection="1">
      <alignment vertical="center"/>
    </xf>
    <xf numFmtId="4" fontId="3" fillId="27" borderId="12" xfId="0" applyNumberFormat="1" applyFont="1" applyFill="1" applyBorder="1" applyAlignment="1" applyProtection="1">
      <alignment vertical="center" wrapText="1"/>
    </xf>
    <xf numFmtId="4" fontId="21" fillId="27" borderId="12" xfId="0" applyNumberFormat="1" applyFont="1" applyFill="1" applyBorder="1" applyAlignment="1" applyProtection="1">
      <alignment vertical="top" wrapText="1"/>
    </xf>
    <xf numFmtId="4" fontId="29" fillId="27" borderId="12" xfId="0" applyNumberFormat="1" applyFont="1" applyFill="1" applyBorder="1" applyAlignment="1" applyProtection="1">
      <alignment vertical="top" wrapText="1"/>
    </xf>
    <xf numFmtId="4" fontId="3" fillId="27" borderId="12" xfId="0" applyNumberFormat="1" applyFont="1" applyFill="1" applyBorder="1" applyAlignment="1" applyProtection="1">
      <alignment vertical="top" wrapText="1"/>
    </xf>
    <xf numFmtId="4" fontId="3" fillId="27" borderId="12" xfId="0" applyNumberFormat="1" applyFont="1" applyFill="1" applyBorder="1" applyAlignment="1" applyProtection="1">
      <alignment vertical="center"/>
    </xf>
    <xf numFmtId="4" fontId="21" fillId="27" borderId="21" xfId="0" applyNumberFormat="1" applyFont="1" applyFill="1" applyBorder="1" applyAlignment="1" applyProtection="1">
      <alignment vertical="top" wrapText="1"/>
    </xf>
    <xf numFmtId="0" fontId="21" fillId="0" borderId="0" xfId="70" applyFont="1" applyAlignment="1" applyProtection="1">
      <alignment vertical="center"/>
    </xf>
    <xf numFmtId="0" fontId="16" fillId="0" borderId="2" xfId="69" applyFont="1" applyBorder="1" applyAlignment="1">
      <alignment horizontal="center" vertical="top"/>
    </xf>
    <xf numFmtId="14" fontId="16" fillId="0" borderId="2" xfId="69" applyNumberFormat="1" applyFont="1" applyFill="1" applyBorder="1" applyAlignment="1">
      <alignment horizontal="center" vertical="top"/>
    </xf>
    <xf numFmtId="21" fontId="16" fillId="0" borderId="2" xfId="69" applyNumberFormat="1" applyFont="1" applyFill="1" applyBorder="1" applyAlignment="1">
      <alignment vertical="top"/>
    </xf>
    <xf numFmtId="21" fontId="16" fillId="0" borderId="2" xfId="69" quotePrefix="1" applyNumberFormat="1" applyFont="1" applyBorder="1" applyAlignment="1">
      <alignment vertical="top"/>
    </xf>
    <xf numFmtId="21" fontId="16" fillId="0" borderId="2" xfId="69" applyNumberFormat="1" applyFont="1" applyBorder="1" applyAlignment="1">
      <alignment vertical="top"/>
    </xf>
    <xf numFmtId="21" fontId="16" fillId="0" borderId="2" xfId="69" applyNumberFormat="1" applyFont="1" applyBorder="1" applyAlignment="1">
      <alignment vertical="top" wrapText="1"/>
    </xf>
    <xf numFmtId="0" fontId="16" fillId="0" borderId="2" xfId="69" applyFont="1" applyBorder="1" applyAlignment="1">
      <alignment vertical="top"/>
    </xf>
    <xf numFmtId="16" fontId="16" fillId="0" borderId="2" xfId="69" quotePrefix="1" applyNumberFormat="1" applyFont="1" applyBorder="1" applyAlignment="1">
      <alignment vertical="top"/>
    </xf>
    <xf numFmtId="14" fontId="16" fillId="0" borderId="2" xfId="69" applyNumberFormat="1" applyFont="1" applyBorder="1" applyAlignment="1">
      <alignment horizontal="center" vertical="top"/>
    </xf>
    <xf numFmtId="0" fontId="29" fillId="0" borderId="0" xfId="70" applyFont="1" applyAlignment="1" applyProtection="1">
      <alignment vertical="center"/>
    </xf>
    <xf numFmtId="0" fontId="17" fillId="0" borderId="0" xfId="0" applyFont="1" applyProtection="1"/>
    <xf numFmtId="0" fontId="3" fillId="24" borderId="3" xfId="36" applyFont="1" applyFill="1" applyBorder="1" applyProtection="1"/>
    <xf numFmtId="0" fontId="3" fillId="24" borderId="5" xfId="36" applyFont="1" applyFill="1" applyBorder="1" applyProtection="1"/>
    <xf numFmtId="0" fontId="3" fillId="24" borderId="4" xfId="36" applyFont="1" applyFill="1" applyBorder="1" applyProtection="1"/>
    <xf numFmtId="0" fontId="27" fillId="0" borderId="0" xfId="0" applyFont="1" applyProtection="1"/>
    <xf numFmtId="0" fontId="29" fillId="0" borderId="0" xfId="66" applyFont="1" applyAlignment="1" applyProtection="1"/>
    <xf numFmtId="0" fontId="3" fillId="0" borderId="0" xfId="67" applyFont="1"/>
    <xf numFmtId="0" fontId="21" fillId="25" borderId="3" xfId="67" applyFont="1" applyFill="1" applyBorder="1" applyAlignment="1" applyProtection="1">
      <alignment horizontal="center" vertical="center" wrapText="1"/>
    </xf>
    <xf numFmtId="0" fontId="21" fillId="25" borderId="4" xfId="67" applyFont="1" applyFill="1" applyBorder="1" applyAlignment="1" applyProtection="1">
      <alignment horizontal="center" vertical="center" wrapText="1"/>
    </xf>
    <xf numFmtId="0" fontId="3" fillId="0" borderId="0" xfId="67" applyFont="1" applyFill="1"/>
    <xf numFmtId="0" fontId="3" fillId="0" borderId="0" xfId="67" applyFont="1" applyFill="1" applyAlignment="1" applyProtection="1">
      <alignment vertical="top" wrapText="1"/>
    </xf>
    <xf numFmtId="0" fontId="3" fillId="0" borderId="3" xfId="67" applyFont="1" applyFill="1" applyBorder="1"/>
    <xf numFmtId="0" fontId="3" fillId="0" borderId="4" xfId="67" applyFont="1" applyFill="1" applyBorder="1" applyAlignment="1" applyProtection="1">
      <alignment vertical="top" wrapText="1"/>
    </xf>
    <xf numFmtId="0" fontId="3" fillId="22" borderId="2" xfId="67" applyFont="1" applyFill="1" applyBorder="1" applyAlignment="1" applyProtection="1">
      <alignment vertical="top" wrapText="1"/>
      <protection locked="0"/>
    </xf>
    <xf numFmtId="0" fontId="3" fillId="22" borderId="2" xfId="67" applyFont="1" applyFill="1" applyBorder="1" applyAlignment="1" applyProtection="1">
      <alignment horizontal="left" vertical="top" wrapText="1"/>
      <protection locked="0"/>
    </xf>
    <xf numFmtId="0" fontId="21" fillId="25" borderId="2" xfId="67" applyFont="1" applyFill="1" applyBorder="1" applyAlignment="1" applyProtection="1">
      <alignment horizontal="center" vertical="center" wrapText="1"/>
    </xf>
    <xf numFmtId="0" fontId="3" fillId="22" borderId="2" xfId="67" applyFont="1" applyFill="1" applyBorder="1" applyAlignment="1" applyProtection="1">
      <alignment horizontal="center" vertical="center" wrapText="1"/>
      <protection locked="0"/>
    </xf>
    <xf numFmtId="0" fontId="3" fillId="22" borderId="2" xfId="67" applyFont="1" applyFill="1" applyBorder="1" applyAlignment="1" applyProtection="1">
      <alignment vertical="center" wrapText="1"/>
      <protection locked="0"/>
    </xf>
    <xf numFmtId="0" fontId="30" fillId="28" borderId="24" xfId="72" applyFont="1" applyFill="1" applyBorder="1"/>
    <xf numFmtId="0" fontId="30" fillId="28" borderId="25" xfId="72" applyFont="1" applyFill="1" applyBorder="1"/>
    <xf numFmtId="0" fontId="30" fillId="28" borderId="26" xfId="72" applyFont="1" applyFill="1" applyBorder="1"/>
    <xf numFmtId="0" fontId="30" fillId="28" borderId="27" xfId="72" applyFont="1" applyFill="1" applyBorder="1"/>
    <xf numFmtId="0" fontId="30" fillId="28" borderId="0" xfId="72" applyFont="1" applyFill="1" applyBorder="1"/>
    <xf numFmtId="0" fontId="30" fillId="28" borderId="28" xfId="72" applyFont="1" applyFill="1" applyBorder="1"/>
    <xf numFmtId="0" fontId="30" fillId="27" borderId="27" xfId="72" applyFont="1" applyFill="1" applyBorder="1"/>
    <xf numFmtId="0" fontId="30" fillId="27" borderId="0" xfId="72" applyFont="1" applyFill="1" applyBorder="1"/>
    <xf numFmtId="0" fontId="30" fillId="27" borderId="28" xfId="72" applyFont="1" applyFill="1" applyBorder="1"/>
    <xf numFmtId="0" fontId="30" fillId="0" borderId="30" xfId="73" applyFont="1" applyBorder="1"/>
    <xf numFmtId="0" fontId="30" fillId="0" borderId="29" xfId="73" applyFont="1" applyBorder="1"/>
    <xf numFmtId="0" fontId="30" fillId="0" borderId="31" xfId="73" applyFont="1" applyBorder="1"/>
    <xf numFmtId="0" fontId="16" fillId="0" borderId="15" xfId="69" applyFont="1" applyBorder="1" applyAlignment="1">
      <alignment horizontal="center" vertical="center"/>
    </xf>
    <xf numFmtId="0" fontId="16" fillId="0" borderId="16" xfId="69" applyFont="1" applyBorder="1" applyAlignment="1">
      <alignment horizontal="center" vertical="center"/>
    </xf>
    <xf numFmtId="0" fontId="16" fillId="0" borderId="14" xfId="69" applyFont="1" applyBorder="1" applyAlignment="1">
      <alignment horizontal="center" vertical="center"/>
    </xf>
    <xf numFmtId="16" fontId="16" fillId="0" borderId="15" xfId="69" quotePrefix="1" applyNumberFormat="1" applyFont="1" applyFill="1" applyBorder="1" applyAlignment="1">
      <alignment horizontal="center" vertical="center"/>
    </xf>
    <xf numFmtId="16" fontId="16" fillId="0" borderId="16" xfId="69" quotePrefix="1" applyNumberFormat="1" applyFont="1" applyFill="1" applyBorder="1" applyAlignment="1">
      <alignment horizontal="center" vertical="center"/>
    </xf>
    <xf numFmtId="16" fontId="16" fillId="0" borderId="14" xfId="69" quotePrefix="1" applyNumberFormat="1" applyFont="1" applyFill="1" applyBorder="1" applyAlignment="1">
      <alignment horizontal="center" vertical="center"/>
    </xf>
    <xf numFmtId="14" fontId="16" fillId="0" borderId="15" xfId="69" applyNumberFormat="1" applyFont="1" applyFill="1" applyBorder="1" applyAlignment="1">
      <alignment horizontal="center" vertical="center"/>
    </xf>
    <xf numFmtId="14" fontId="16" fillId="0" borderId="16" xfId="69" applyNumberFormat="1" applyFont="1" applyFill="1" applyBorder="1" applyAlignment="1">
      <alignment horizontal="center" vertical="center"/>
    </xf>
    <xf numFmtId="14" fontId="16" fillId="0" borderId="14" xfId="69" applyNumberFormat="1" applyFont="1" applyFill="1" applyBorder="1" applyAlignment="1">
      <alignment horizontal="center" vertical="center"/>
    </xf>
    <xf numFmtId="21" fontId="16" fillId="0" borderId="15" xfId="69" applyNumberFormat="1" applyFont="1" applyFill="1" applyBorder="1" applyAlignment="1">
      <alignment horizontal="left" vertical="center"/>
    </xf>
    <xf numFmtId="21" fontId="16" fillId="0" borderId="16" xfId="69" applyNumberFormat="1" applyFont="1" applyFill="1" applyBorder="1" applyAlignment="1">
      <alignment horizontal="left" vertical="center"/>
    </xf>
    <xf numFmtId="21" fontId="16" fillId="0" borderId="14" xfId="69" applyNumberFormat="1" applyFont="1" applyFill="1" applyBorder="1" applyAlignment="1">
      <alignment horizontal="left" vertical="center"/>
    </xf>
    <xf numFmtId="14" fontId="16" fillId="0" borderId="15" xfId="69" applyNumberFormat="1" applyFont="1" applyBorder="1" applyAlignment="1">
      <alignment horizontal="left" vertical="center"/>
    </xf>
    <xf numFmtId="14" fontId="16" fillId="0" borderId="16" xfId="69" applyNumberFormat="1" applyFont="1" applyBorder="1" applyAlignment="1">
      <alignment horizontal="left" vertical="center"/>
    </xf>
    <xf numFmtId="14" fontId="16" fillId="0" borderId="14" xfId="69" applyNumberFormat="1" applyFont="1" applyBorder="1" applyAlignment="1">
      <alignment horizontal="left" vertical="center"/>
    </xf>
    <xf numFmtId="16" fontId="16" fillId="0" borderId="15" xfId="69" quotePrefix="1" applyNumberFormat="1" applyFont="1" applyBorder="1" applyAlignment="1">
      <alignment horizontal="center" vertical="center"/>
    </xf>
    <xf numFmtId="16" fontId="16" fillId="0" borderId="16" xfId="69" quotePrefix="1" applyNumberFormat="1" applyFont="1" applyBorder="1" applyAlignment="1">
      <alignment horizontal="center" vertical="center"/>
    </xf>
    <xf numFmtId="16" fontId="16" fillId="0" borderId="14" xfId="69" quotePrefix="1" applyNumberFormat="1" applyFont="1" applyBorder="1" applyAlignment="1">
      <alignment horizontal="center" vertical="center"/>
    </xf>
    <xf numFmtId="170" fontId="16" fillId="22" borderId="3" xfId="64" applyNumberFormat="1" applyFont="1" applyFill="1" applyBorder="1" applyAlignment="1" applyProtection="1">
      <alignment horizontal="left" vertical="center"/>
      <protection locked="0"/>
    </xf>
    <xf numFmtId="170" fontId="16" fillId="22" borderId="4" xfId="64" applyNumberFormat="1"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wrapText="1"/>
    </xf>
    <xf numFmtId="0" fontId="16" fillId="0" borderId="0" xfId="0" applyFont="1" applyFill="1" applyAlignment="1" applyProtection="1">
      <alignment horizontal="left" vertical="center" wrapText="1"/>
    </xf>
    <xf numFmtId="0" fontId="16" fillId="0" borderId="8" xfId="0" applyFont="1" applyFill="1" applyBorder="1" applyAlignment="1" applyProtection="1">
      <alignment horizontal="left" vertical="center" wrapText="1"/>
    </xf>
    <xf numFmtId="170" fontId="16" fillId="0" borderId="3" xfId="64" applyNumberFormat="1" applyFont="1" applyFill="1" applyBorder="1" applyAlignment="1" applyProtection="1">
      <alignment horizontal="left" vertical="center"/>
      <protection locked="0"/>
    </xf>
    <xf numFmtId="170" fontId="16" fillId="0" borderId="4" xfId="64" applyNumberFormat="1" applyFont="1" applyFill="1" applyBorder="1" applyAlignment="1" applyProtection="1">
      <alignment horizontal="left" vertical="center"/>
      <protection locked="0"/>
    </xf>
    <xf numFmtId="0" fontId="16" fillId="0" borderId="19" xfId="0" applyFont="1" applyBorder="1" applyAlignment="1" applyProtection="1">
      <alignment horizontal="center" vertical="top" wrapText="1"/>
    </xf>
    <xf numFmtId="0" fontId="16" fillId="0" borderId="16" xfId="0" applyFont="1" applyBorder="1" applyAlignment="1" applyProtection="1">
      <alignment horizontal="center" vertical="top" wrapText="1"/>
    </xf>
    <xf numFmtId="0" fontId="16" fillId="0" borderId="20" xfId="0" applyFont="1" applyBorder="1" applyAlignment="1" applyProtection="1">
      <alignment horizontal="center" vertical="top" wrapText="1"/>
    </xf>
    <xf numFmtId="0" fontId="16" fillId="0" borderId="19" xfId="0" applyFont="1" applyBorder="1" applyAlignment="1" applyProtection="1">
      <alignment horizontal="left" vertical="top" wrapText="1"/>
    </xf>
    <xf numFmtId="0" fontId="16" fillId="0" borderId="16" xfId="0" applyFont="1" applyBorder="1" applyAlignment="1" applyProtection="1">
      <alignment horizontal="left" vertical="top" wrapText="1"/>
    </xf>
    <xf numFmtId="0" fontId="16" fillId="0" borderId="20" xfId="0" applyFont="1" applyBorder="1" applyAlignment="1" applyProtection="1">
      <alignment horizontal="left" vertical="top" wrapText="1"/>
    </xf>
    <xf numFmtId="0" fontId="16" fillId="0" borderId="2" xfId="0" applyFont="1" applyBorder="1" applyAlignment="1" applyProtection="1">
      <alignment horizontal="center" vertical="top" wrapText="1"/>
    </xf>
    <xf numFmtId="0" fontId="16" fillId="0" borderId="18" xfId="0" applyFont="1" applyBorder="1" applyAlignment="1" applyProtection="1">
      <alignment horizontal="center" vertical="top" wrapText="1"/>
    </xf>
    <xf numFmtId="0" fontId="16" fillId="0" borderId="2" xfId="0" applyFont="1" applyBorder="1" applyAlignment="1" applyProtection="1">
      <alignment horizontal="left" vertical="top" wrapText="1"/>
    </xf>
    <xf numFmtId="0" fontId="16" fillId="0" borderId="18" xfId="0" applyFont="1" applyBorder="1" applyAlignment="1" applyProtection="1">
      <alignment horizontal="left" vertical="top" wrapText="1"/>
    </xf>
    <xf numFmtId="0" fontId="16" fillId="0" borderId="3" xfId="0" applyFont="1" applyFill="1" applyBorder="1" applyAlignment="1" applyProtection="1">
      <alignment horizontal="left" wrapText="1"/>
    </xf>
    <xf numFmtId="0" fontId="16" fillId="0" borderId="4" xfId="0" applyFont="1" applyFill="1" applyBorder="1" applyAlignment="1" applyProtection="1">
      <alignment horizontal="left" wrapText="1"/>
    </xf>
  </cellXfs>
  <cellStyles count="79">
    <cellStyle name="_Column1" xfId="37" xr:uid="{00000000-0005-0000-0000-000000000000}"/>
    <cellStyle name="_Column1_120319_BAB_KoPr2012_KEMA" xfId="38" xr:uid="{00000000-0005-0000-0000-000001000000}"/>
    <cellStyle name="_Column1_A. Allgemeine Informationen" xfId="39" xr:uid="{00000000-0005-0000-0000-000002000000}"/>
    <cellStyle name="_Column1_Ausfüllhilfe" xfId="40" xr:uid="{00000000-0005-0000-0000-000003000000}"/>
    <cellStyle name="_Column2" xfId="41" xr:uid="{00000000-0005-0000-0000-000004000000}"/>
    <cellStyle name="_Column3" xfId="42" xr:uid="{00000000-0005-0000-0000-000005000000}"/>
    <cellStyle name="_Column4" xfId="43" xr:uid="{00000000-0005-0000-0000-000006000000}"/>
    <cellStyle name="_Column4_120319_BAB_KoPr2012_KEMA" xfId="44" xr:uid="{00000000-0005-0000-0000-000007000000}"/>
    <cellStyle name="_Column4_A. Allgemeine Informationen" xfId="45" xr:uid="{00000000-0005-0000-0000-000008000000}"/>
    <cellStyle name="_Column4_Ausfüllhilfe" xfId="46" xr:uid="{00000000-0005-0000-0000-000009000000}"/>
    <cellStyle name="_Column5" xfId="47" xr:uid="{00000000-0005-0000-0000-00000A000000}"/>
    <cellStyle name="_Column6" xfId="48" xr:uid="{00000000-0005-0000-0000-00000B000000}"/>
    <cellStyle name="_Column7" xfId="49" xr:uid="{00000000-0005-0000-0000-00000C000000}"/>
    <cellStyle name="_Data" xfId="50" xr:uid="{00000000-0005-0000-0000-00000D000000}"/>
    <cellStyle name="_Data_120319_BAB_KoPr2012_KEMA" xfId="51" xr:uid="{00000000-0005-0000-0000-00000E000000}"/>
    <cellStyle name="_Header" xfId="52" xr:uid="{00000000-0005-0000-0000-00000F000000}"/>
    <cellStyle name="_Row1" xfId="53" xr:uid="{00000000-0005-0000-0000-000010000000}"/>
    <cellStyle name="_Row1_120319_BAB_KoPr2012_KEMA" xfId="54" xr:uid="{00000000-0005-0000-0000-000011000000}"/>
    <cellStyle name="_Row1_A. Allgemeine Informationen" xfId="55" xr:uid="{00000000-0005-0000-0000-000012000000}"/>
    <cellStyle name="_Row1_Ausfüllhilfe" xfId="56" xr:uid="{00000000-0005-0000-0000-000013000000}"/>
    <cellStyle name="_Row2" xfId="57" xr:uid="{00000000-0005-0000-0000-000014000000}"/>
    <cellStyle name="_Row3" xfId="58" xr:uid="{00000000-0005-0000-0000-000015000000}"/>
    <cellStyle name="_Row4" xfId="59" xr:uid="{00000000-0005-0000-0000-000016000000}"/>
    <cellStyle name="_Row5" xfId="60" xr:uid="{00000000-0005-0000-0000-000017000000}"/>
    <cellStyle name="_Row6" xfId="61" xr:uid="{00000000-0005-0000-0000-000018000000}"/>
    <cellStyle name="_Row7" xfId="62" xr:uid="{00000000-0005-0000-0000-000019000000}"/>
    <cellStyle name="20 % - Akzent2" xfId="64" builtinId="34"/>
    <cellStyle name="20 % - Akzent3 2" xfId="74" xr:uid="{00000000-0005-0000-0000-00001B000000}"/>
    <cellStyle name="20% - Akzent1" xfId="1" xr:uid="{00000000-0005-0000-0000-00001C000000}"/>
    <cellStyle name="20% - Akzent2" xfId="2" xr:uid="{00000000-0005-0000-0000-00001D000000}"/>
    <cellStyle name="20% - Akzent3" xfId="3" xr:uid="{00000000-0005-0000-0000-00001E000000}"/>
    <cellStyle name="20% - Akzent4" xfId="4" xr:uid="{00000000-0005-0000-0000-00001F000000}"/>
    <cellStyle name="20% - Akzent5" xfId="5" xr:uid="{00000000-0005-0000-0000-000020000000}"/>
    <cellStyle name="20% - Akzent6" xfId="6" xr:uid="{00000000-0005-0000-0000-000021000000}"/>
    <cellStyle name="4" xfId="7" xr:uid="{00000000-0005-0000-0000-000022000000}"/>
    <cellStyle name="40 % - Akzent1" xfId="35" builtinId="31"/>
    <cellStyle name="40 % - Akzent1 2" xfId="75" xr:uid="{00000000-0005-0000-0000-000024000000}"/>
    <cellStyle name="40 % - Akzent3 2" xfId="76" xr:uid="{00000000-0005-0000-0000-000025000000}"/>
    <cellStyle name="40 % - Akzent5 2" xfId="77" xr:uid="{00000000-0005-0000-0000-000026000000}"/>
    <cellStyle name="40% - Akzent1" xfId="8" xr:uid="{00000000-0005-0000-0000-000027000000}"/>
    <cellStyle name="40% - Akzent2" xfId="9" xr:uid="{00000000-0005-0000-0000-000028000000}"/>
    <cellStyle name="40% - Akzent3" xfId="10" xr:uid="{00000000-0005-0000-0000-000029000000}"/>
    <cellStyle name="40% - Akzent4" xfId="11" xr:uid="{00000000-0005-0000-0000-00002A000000}"/>
    <cellStyle name="40% - Akzent5" xfId="12" xr:uid="{00000000-0005-0000-0000-00002B000000}"/>
    <cellStyle name="40% - Akzent6" xfId="13" xr:uid="{00000000-0005-0000-0000-00002C000000}"/>
    <cellStyle name="5" xfId="14" xr:uid="{00000000-0005-0000-0000-00002D000000}"/>
    <cellStyle name="6" xfId="15" xr:uid="{00000000-0005-0000-0000-00002E000000}"/>
    <cellStyle name="60 % - Akzent1" xfId="36" builtinId="32"/>
    <cellStyle name="60% - Akzent1" xfId="16" xr:uid="{00000000-0005-0000-0000-000030000000}"/>
    <cellStyle name="60% - Akzent2" xfId="17" xr:uid="{00000000-0005-0000-0000-000031000000}"/>
    <cellStyle name="60% - Akzent3" xfId="18" xr:uid="{00000000-0005-0000-0000-000032000000}"/>
    <cellStyle name="60% - Akzent4" xfId="19" xr:uid="{00000000-0005-0000-0000-000033000000}"/>
    <cellStyle name="60% - Akzent5" xfId="20" xr:uid="{00000000-0005-0000-0000-000034000000}"/>
    <cellStyle name="60% - Akzent6" xfId="21" xr:uid="{00000000-0005-0000-0000-000035000000}"/>
    <cellStyle name="9" xfId="22" xr:uid="{00000000-0005-0000-0000-000036000000}"/>
    <cellStyle name="Eingabe 2" xfId="78" xr:uid="{00000000-0005-0000-0000-000037000000}"/>
    <cellStyle name="Euro" xfId="23" xr:uid="{00000000-0005-0000-0000-000038000000}"/>
    <cellStyle name="Komma 2" xfId="24" xr:uid="{00000000-0005-0000-0000-000039000000}"/>
    <cellStyle name="Komma 3" xfId="32" xr:uid="{00000000-0005-0000-0000-00003A000000}"/>
    <cellStyle name="Link" xfId="68" builtinId="8"/>
    <cellStyle name="Normal_erfassungsmatrix 04" xfId="28" xr:uid="{00000000-0005-0000-0000-00003C000000}"/>
    <cellStyle name="Prozent" xfId="65" builtinId="5"/>
    <cellStyle name="Prozent 2" xfId="25" xr:uid="{00000000-0005-0000-0000-00003E000000}"/>
    <cellStyle name="Prozent 3" xfId="29" xr:uid="{00000000-0005-0000-0000-00003F000000}"/>
    <cellStyle name="Standard" xfId="0" builtinId="0"/>
    <cellStyle name="Standard 16" xfId="69" xr:uid="{00000000-0005-0000-0000-000041000000}"/>
    <cellStyle name="Standard 2" xfId="26" xr:uid="{00000000-0005-0000-0000-000042000000}"/>
    <cellStyle name="Standard 2 2" xfId="33" xr:uid="{00000000-0005-0000-0000-000043000000}"/>
    <cellStyle name="Standard 3" xfId="27" xr:uid="{00000000-0005-0000-0000-000044000000}"/>
    <cellStyle name="Standard 3 2" xfId="34" xr:uid="{00000000-0005-0000-0000-000045000000}"/>
    <cellStyle name="Standard 4" xfId="30" xr:uid="{00000000-0005-0000-0000-000046000000}"/>
    <cellStyle name="Standard 5" xfId="31" xr:uid="{00000000-0005-0000-0000-000047000000}"/>
    <cellStyle name="Standard 6" xfId="71" xr:uid="{00000000-0005-0000-0000-000048000000}"/>
    <cellStyle name="Standard_16554" xfId="66" xr:uid="{00000000-0005-0000-0000-000049000000}"/>
    <cellStyle name="Standard_2. Kostenprüfung_Obergrenzen M&amp;A_29.01.08" xfId="70" xr:uid="{00000000-0005-0000-0000-00004A000000}"/>
    <cellStyle name="Standard_Kopie von Blanko_Verprobung_II_Runde Preisblatt MPr" xfId="67" xr:uid="{00000000-0005-0000-0000-00004B000000}"/>
    <cellStyle name="Überschrift 1 2" xfId="73" xr:uid="{00000000-0005-0000-0000-00004C000000}"/>
    <cellStyle name="Überschrift 5" xfId="72" xr:uid="{00000000-0005-0000-0000-00004D000000}"/>
    <cellStyle name="Undefiniert" xfId="63" xr:uid="{00000000-0005-0000-0000-00004E000000}"/>
  </cellStyles>
  <dxfs count="4">
    <dxf>
      <fill>
        <patternFill patternType="solid">
          <bgColor theme="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Medium9"/>
  <colors>
    <mruColors>
      <color rgb="FFFFFF99"/>
      <color rgb="FFCCFFCC"/>
      <color rgb="FF00FF00"/>
      <color rgb="FFFFFFCC"/>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BNetzAPowerPoint">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
            <a:srgbClr val="BBC6D6"/>
          </a:buClr>
          <a:buSzPct val="80000"/>
          <a:buFont typeface="Wingdings" pitchFamily="1" charset="2"/>
          <a:buNone/>
          <a:tabLst/>
          <a:defRPr kumimoji="0" lang="de-DE" sz="1800" b="0" i="0" u="none" strike="noStrike" cap="none" normalizeH="0" baseline="0" smtClean="0">
            <a:ln>
              <a:noFill/>
            </a:ln>
            <a:solidFill>
              <a:schemeClr val="tx1"/>
            </a:solidFill>
            <a:effectLst/>
            <a:latin typeface="Arial Narrow" pitchFamily="1" charset="0"/>
          </a:defRPr>
        </a:defPPr>
      </a:lstStyle>
    </a:lnDef>
  </a:objectDefaults>
  <a:extraClrSchemeLst>
    <a:extraClrScheme>
      <a:clrScheme name="Office Theme 1">
        <a:dk1>
          <a:srgbClr val="000000"/>
        </a:dk1>
        <a:lt1>
          <a:srgbClr val="FFFFFF"/>
        </a:lt1>
        <a:dk2>
          <a:srgbClr val="000000"/>
        </a:dk2>
        <a:lt2>
          <a:srgbClr val="808080"/>
        </a:lt2>
        <a:accent1>
          <a:srgbClr val="BBE0E3"/>
        </a:accent1>
        <a:accent2>
          <a:srgbClr val="333399"/>
        </a:accent2>
        <a:accent3>
          <a:srgbClr val="FFFFFF"/>
        </a:accent3>
        <a:accent4>
          <a:srgbClr val="000000"/>
        </a:accent4>
        <a:accent5>
          <a:srgbClr val="DAEDEF"/>
        </a:accent5>
        <a:accent6>
          <a:srgbClr val="2D2D8A"/>
        </a:accent6>
        <a:hlink>
          <a:srgbClr val="009999"/>
        </a:hlink>
        <a:folHlink>
          <a:srgbClr val="99CC00"/>
        </a:folHlink>
      </a:clrScheme>
      <a:clrMap bg1="lt1" tx1="dk1" bg2="lt2" tx2="dk2" accent1="accent1" accent2="accent2" accent3="accent3" accent4="accent4" accent5="accent5" accent6="accent6" hlink="hlink" folHlink="folHlink"/>
    </a:extraClrScheme>
    <a:extraClrScheme>
      <a:clrScheme name="Office Theme 2">
        <a:dk1>
          <a:srgbClr val="000000"/>
        </a:dk1>
        <a:lt1>
          <a:srgbClr val="FFFFFF"/>
        </a:lt1>
        <a:dk2>
          <a:srgbClr val="000000"/>
        </a:dk2>
        <a:lt2>
          <a:srgbClr val="969696"/>
        </a:lt2>
        <a:accent1>
          <a:srgbClr val="FBDF53"/>
        </a:accent1>
        <a:accent2>
          <a:srgbClr val="FF9966"/>
        </a:accent2>
        <a:accent3>
          <a:srgbClr val="FFFFFF"/>
        </a:accent3>
        <a:accent4>
          <a:srgbClr val="000000"/>
        </a:accent4>
        <a:accent5>
          <a:srgbClr val="FDECB3"/>
        </a:accent5>
        <a:accent6>
          <a:srgbClr val="E78A5C"/>
        </a:accent6>
        <a:hlink>
          <a:srgbClr val="CC3300"/>
        </a:hlink>
        <a:folHlink>
          <a:srgbClr val="996600"/>
        </a:folHlink>
      </a:clrScheme>
      <a:clrMap bg1="lt1" tx1="dk1" bg2="lt2" tx2="dk2" accent1="accent1" accent2="accent2" accent3="accent3" accent4="accent4" accent5="accent5" accent6="accent6" hlink="hlink" folHlink="folHlink"/>
    </a:extraClrScheme>
    <a:extraClrScheme>
      <a:clrScheme name="Office Theme 3">
        <a:dk1>
          <a:srgbClr val="000000"/>
        </a:dk1>
        <a:lt1>
          <a:srgbClr val="FFFFFF"/>
        </a:lt1>
        <a:dk2>
          <a:srgbClr val="000000"/>
        </a:dk2>
        <a:lt2>
          <a:srgbClr val="808080"/>
        </a:lt2>
        <a:accent1>
          <a:srgbClr val="99CCFF"/>
        </a:accent1>
        <a:accent2>
          <a:srgbClr val="CCCCFF"/>
        </a:accent2>
        <a:accent3>
          <a:srgbClr val="FFFFFF"/>
        </a:accent3>
        <a:accent4>
          <a:srgbClr val="000000"/>
        </a:accent4>
        <a:accent5>
          <a:srgbClr val="CAE2FF"/>
        </a:accent5>
        <a:accent6>
          <a:srgbClr val="B9B9E7"/>
        </a:accent6>
        <a:hlink>
          <a:srgbClr val="3333CC"/>
        </a:hlink>
        <a:folHlink>
          <a:srgbClr val="AF67FF"/>
        </a:folHlink>
      </a:clrScheme>
      <a:clrMap bg1="lt1" tx1="dk1" bg2="lt2" tx2="dk2" accent1="accent1" accent2="accent2" accent3="accent3" accent4="accent4" accent5="accent5" accent6="accent6" hlink="hlink" folHlink="folHlink"/>
    </a:extraClrScheme>
    <a:extraClrScheme>
      <a:clrScheme name="Office Theme 4">
        <a:dk1>
          <a:srgbClr val="000000"/>
        </a:dk1>
        <a:lt1>
          <a:srgbClr val="DEF6F1"/>
        </a:lt1>
        <a:dk2>
          <a:srgbClr val="000000"/>
        </a:dk2>
        <a:lt2>
          <a:srgbClr val="969696"/>
        </a:lt2>
        <a:accent1>
          <a:srgbClr val="FFFFFF"/>
        </a:accent1>
        <a:accent2>
          <a:srgbClr val="8DC6FF"/>
        </a:accent2>
        <a:accent3>
          <a:srgbClr val="ECFAF7"/>
        </a:accent3>
        <a:accent4>
          <a:srgbClr val="000000"/>
        </a:accent4>
        <a:accent5>
          <a:srgbClr val="FFFFFF"/>
        </a:accent5>
        <a:accent6>
          <a:srgbClr val="7FB3E7"/>
        </a:accent6>
        <a:hlink>
          <a:srgbClr val="0066CC"/>
        </a:hlink>
        <a:folHlink>
          <a:srgbClr val="00A800"/>
        </a:folHlink>
      </a:clrScheme>
      <a:clrMap bg1="lt1" tx1="dk1" bg2="lt2" tx2="dk2" accent1="accent1" accent2="accent2" accent3="accent3" accent4="accent4" accent5="accent5" accent6="accent6" hlink="hlink" folHlink="folHlink"/>
    </a:extraClrScheme>
    <a:extraClrScheme>
      <a:clrScheme name="Office Theme 5">
        <a:dk1>
          <a:srgbClr val="000000"/>
        </a:dk1>
        <a:lt1>
          <a:srgbClr val="FFFFD9"/>
        </a:lt1>
        <a:dk2>
          <a:srgbClr val="000000"/>
        </a:dk2>
        <a:lt2>
          <a:srgbClr val="777777"/>
        </a:lt2>
        <a:accent1>
          <a:srgbClr val="FFFFF7"/>
        </a:accent1>
        <a:accent2>
          <a:srgbClr val="33CCCC"/>
        </a:accent2>
        <a:accent3>
          <a:srgbClr val="FFFFE9"/>
        </a:accent3>
        <a:accent4>
          <a:srgbClr val="000000"/>
        </a:accent4>
        <a:accent5>
          <a:srgbClr val="FFFFFA"/>
        </a:accent5>
        <a:accent6>
          <a:srgbClr val="2DB9B9"/>
        </a:accent6>
        <a:hlink>
          <a:srgbClr val="FF5050"/>
        </a:hlink>
        <a:folHlink>
          <a:srgbClr val="FF9900"/>
        </a:folHlink>
      </a:clrScheme>
      <a:clrMap bg1="lt1" tx1="dk1" bg2="lt2" tx2="dk2" accent1="accent1" accent2="accent2" accent3="accent3" accent4="accent4" accent5="accent5" accent6="accent6" hlink="hlink" folHlink="folHlink"/>
    </a:extraClrScheme>
    <a:extraClrScheme>
      <a:clrScheme name="Office Theme 6">
        <a:dk1>
          <a:srgbClr val="005A58"/>
        </a:dk1>
        <a:lt1>
          <a:srgbClr val="FFFFFF"/>
        </a:lt1>
        <a:dk2>
          <a:srgbClr val="008080"/>
        </a:dk2>
        <a:lt2>
          <a:srgbClr val="FFFF99"/>
        </a:lt2>
        <a:accent1>
          <a:srgbClr val="006462"/>
        </a:accent1>
        <a:accent2>
          <a:srgbClr val="6D6FC7"/>
        </a:accent2>
        <a:accent3>
          <a:srgbClr val="AAC0C0"/>
        </a:accent3>
        <a:accent4>
          <a:srgbClr val="DADADA"/>
        </a:accent4>
        <a:accent5>
          <a:srgbClr val="AAB8B7"/>
        </a:accent5>
        <a:accent6>
          <a:srgbClr val="6264B4"/>
        </a:accent6>
        <a:hlink>
          <a:srgbClr val="00FFFF"/>
        </a:hlink>
        <a:folHlink>
          <a:srgbClr val="00FF00"/>
        </a:folHlink>
      </a:clrScheme>
      <a:clrMap bg1="dk2" tx1="lt1" bg2="dk1" tx2="lt2" accent1="accent1" accent2="accent2" accent3="accent3" accent4="accent4" accent5="accent5" accent6="accent6" hlink="hlink" folHlink="folHlink"/>
    </a:extraClrScheme>
    <a:extraClrScheme>
      <a:clrScheme name="Office Theme 7">
        <a:dk1>
          <a:srgbClr val="5C1F00"/>
        </a:dk1>
        <a:lt1>
          <a:srgbClr val="FFFFFF"/>
        </a:lt1>
        <a:dk2>
          <a:srgbClr val="800000"/>
        </a:dk2>
        <a:lt2>
          <a:srgbClr val="DFD293"/>
        </a:lt2>
        <a:accent1>
          <a:srgbClr val="CC3300"/>
        </a:accent1>
        <a:accent2>
          <a:srgbClr val="BE7960"/>
        </a:accent2>
        <a:accent3>
          <a:srgbClr val="C0AAAA"/>
        </a:accent3>
        <a:accent4>
          <a:srgbClr val="DADADA"/>
        </a:accent4>
        <a:accent5>
          <a:srgbClr val="E2ADAA"/>
        </a:accent5>
        <a:accent6>
          <a:srgbClr val="AC6D56"/>
        </a:accent6>
        <a:hlink>
          <a:srgbClr val="FFFF99"/>
        </a:hlink>
        <a:folHlink>
          <a:srgbClr val="D3A219"/>
        </a:folHlink>
      </a:clrScheme>
      <a:clrMap bg1="dk2" tx1="lt1" bg2="dk1" tx2="lt2" accent1="accent1" accent2="accent2" accent3="accent3" accent4="accent4" accent5="accent5" accent6="accent6" hlink="hlink" folHlink="folHlink"/>
    </a:extraClrScheme>
    <a:extraClrScheme>
      <a:clrScheme name="Office Theme 8">
        <a:dk1>
          <a:srgbClr val="003366"/>
        </a:dk1>
        <a:lt1>
          <a:srgbClr val="FFFFFF"/>
        </a:lt1>
        <a:dk2>
          <a:srgbClr val="000099"/>
        </a:dk2>
        <a:lt2>
          <a:srgbClr val="CCFFFF"/>
        </a:lt2>
        <a:accent1>
          <a:srgbClr val="3366CC"/>
        </a:accent1>
        <a:accent2>
          <a:srgbClr val="00B000"/>
        </a:accent2>
        <a:accent3>
          <a:srgbClr val="AAAACA"/>
        </a:accent3>
        <a:accent4>
          <a:srgbClr val="DADADA"/>
        </a:accent4>
        <a:accent5>
          <a:srgbClr val="ADB8E2"/>
        </a:accent5>
        <a:accent6>
          <a:srgbClr val="009F00"/>
        </a:accent6>
        <a:hlink>
          <a:srgbClr val="66CCFF"/>
        </a:hlink>
        <a:folHlink>
          <a:srgbClr val="FFE701"/>
        </a:folHlink>
      </a:clrScheme>
      <a:clrMap bg1="dk2" tx1="lt1" bg2="dk1" tx2="lt2" accent1="accent1" accent2="accent2" accent3="accent3" accent4="accent4" accent5="accent5" accent6="accent6" hlink="hlink" folHlink="folHlink"/>
    </a:extraClrScheme>
    <a:extraClrScheme>
      <a:clrScheme name="Office Theme 9">
        <a:dk1>
          <a:srgbClr val="336699"/>
        </a:dk1>
        <a:lt1>
          <a:srgbClr val="FFFFFF"/>
        </a:lt1>
        <a:dk2>
          <a:srgbClr val="000000"/>
        </a:dk2>
        <a:lt2>
          <a:srgbClr val="E3EBF1"/>
        </a:lt2>
        <a:accent1>
          <a:srgbClr val="003399"/>
        </a:accent1>
        <a:accent2>
          <a:srgbClr val="468A4B"/>
        </a:accent2>
        <a:accent3>
          <a:srgbClr val="AAAAAA"/>
        </a:accent3>
        <a:accent4>
          <a:srgbClr val="DADADA"/>
        </a:accent4>
        <a:accent5>
          <a:srgbClr val="AAADCA"/>
        </a:accent5>
        <a:accent6>
          <a:srgbClr val="3F7D43"/>
        </a:accent6>
        <a:hlink>
          <a:srgbClr val="66CCFF"/>
        </a:hlink>
        <a:folHlink>
          <a:srgbClr val="F0E500"/>
        </a:folHlink>
      </a:clrScheme>
      <a:clrMap bg1="dk2" tx1="lt1" bg2="dk1" tx2="lt2" accent1="accent1" accent2="accent2" accent3="accent3" accent4="accent4" accent5="accent5" accent6="accent6" hlink="hlink" folHlink="folHlink"/>
    </a:extraClrScheme>
    <a:extraClrScheme>
      <a:clrScheme name="Office Theme 10">
        <a:dk1>
          <a:srgbClr val="777777"/>
        </a:dk1>
        <a:lt1>
          <a:srgbClr val="FFFFFF"/>
        </a:lt1>
        <a:dk2>
          <a:srgbClr val="686B5D"/>
        </a:dk2>
        <a:lt2>
          <a:srgbClr val="D1D1CB"/>
        </a:lt2>
        <a:accent1>
          <a:srgbClr val="909082"/>
        </a:accent1>
        <a:accent2>
          <a:srgbClr val="809EA8"/>
        </a:accent2>
        <a:accent3>
          <a:srgbClr val="B9BAB6"/>
        </a:accent3>
        <a:accent4>
          <a:srgbClr val="DADADA"/>
        </a:accent4>
        <a:accent5>
          <a:srgbClr val="C6C6C1"/>
        </a:accent5>
        <a:accent6>
          <a:srgbClr val="738F98"/>
        </a:accent6>
        <a:hlink>
          <a:srgbClr val="FFCC66"/>
        </a:hlink>
        <a:folHlink>
          <a:srgbClr val="E9DCB9"/>
        </a:folHlink>
      </a:clrScheme>
      <a:clrMap bg1="dk2" tx1="lt1" bg2="dk1" tx2="lt2" accent1="accent1" accent2="accent2" accent3="accent3" accent4="accent4" accent5="accent5" accent6="accent6" hlink="hlink" folHlink="folHlink"/>
    </a:extraClrScheme>
    <a:extraClrScheme>
      <a:clrScheme name="Office Theme 11">
        <a:dk1>
          <a:srgbClr val="3E3E5C"/>
        </a:dk1>
        <a:lt1>
          <a:srgbClr val="FFFFFF"/>
        </a:lt1>
        <a:dk2>
          <a:srgbClr val="666699"/>
        </a:dk2>
        <a:lt2>
          <a:srgbClr val="FFFFFF"/>
        </a:lt2>
        <a:accent1>
          <a:srgbClr val="60597B"/>
        </a:accent1>
        <a:accent2>
          <a:srgbClr val="6666FF"/>
        </a:accent2>
        <a:accent3>
          <a:srgbClr val="B8B8CA"/>
        </a:accent3>
        <a:accent4>
          <a:srgbClr val="DADADA"/>
        </a:accent4>
        <a:accent5>
          <a:srgbClr val="B6B5BF"/>
        </a:accent5>
        <a:accent6>
          <a:srgbClr val="5C5CE7"/>
        </a:accent6>
        <a:hlink>
          <a:srgbClr val="99CCFF"/>
        </a:hlink>
        <a:folHlink>
          <a:srgbClr val="FFFF99"/>
        </a:folHlink>
      </a:clrScheme>
      <a:clrMap bg1="dk2" tx1="lt1" bg2="dk1" tx2="lt2" accent1="accent1" accent2="accent2" accent3="accent3" accent4="accent4" accent5="accent5" accent6="accent6" hlink="hlink" folHlink="folHlink"/>
    </a:extraClrScheme>
    <a:extraClrScheme>
      <a:clrScheme name="Office Theme 12">
        <a:dk1>
          <a:srgbClr val="2D2015"/>
        </a:dk1>
        <a:lt1>
          <a:srgbClr val="FFFFFF"/>
        </a:lt1>
        <a:dk2>
          <a:srgbClr val="523E26"/>
        </a:dk2>
        <a:lt2>
          <a:srgbClr val="DFC08D"/>
        </a:lt2>
        <a:accent1>
          <a:srgbClr val="8C7B70"/>
        </a:accent1>
        <a:accent2>
          <a:srgbClr val="8F5F2F"/>
        </a:accent2>
        <a:accent3>
          <a:srgbClr val="B3AFAC"/>
        </a:accent3>
        <a:accent4>
          <a:srgbClr val="DADADA"/>
        </a:accent4>
        <a:accent5>
          <a:srgbClr val="C5BFBB"/>
        </a:accent5>
        <a:accent6>
          <a:srgbClr val="81552A"/>
        </a:accent6>
        <a:hlink>
          <a:srgbClr val="CCB400"/>
        </a:hlink>
        <a:folHlink>
          <a:srgbClr val="8C9EA0"/>
        </a:folHlink>
      </a:clrScheme>
      <a:clrMap bg1="dk2" tx1="lt1" bg2="dk1" tx2="lt2" accent1="accent1" accent2="accent2" accent3="accent3" accent4="accent4" accent5="accent5" accent6="accent6" hlink="hlink" folHlink="folHlink"/>
    </a:extraClrScheme>
    <a:extraClrScheme>
      <a:clrScheme name="Office Theme 13">
        <a:dk1>
          <a:srgbClr val="000000"/>
        </a:dk1>
        <a:lt1>
          <a:srgbClr val="FFFFFF"/>
        </a:lt1>
        <a:dk2>
          <a:srgbClr val="FFFFFF"/>
        </a:dk2>
        <a:lt2>
          <a:srgbClr val="808080"/>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Office Theme 14">
        <a:dk1>
          <a:srgbClr val="000000"/>
        </a:dk1>
        <a:lt1>
          <a:srgbClr val="FFFFFF"/>
        </a:lt1>
        <a:dk2>
          <a:srgbClr val="FFFFFF"/>
        </a:dk2>
        <a:lt2>
          <a:srgbClr val="D5E0E9"/>
        </a:lt2>
        <a:accent1>
          <a:srgbClr val="157293"/>
        </a:accent1>
        <a:accent2>
          <a:srgbClr val="5D8BA8"/>
        </a:accent2>
        <a:accent3>
          <a:srgbClr val="FFFFFF"/>
        </a:accent3>
        <a:accent4>
          <a:srgbClr val="000000"/>
        </a:accent4>
        <a:accent5>
          <a:srgbClr val="AABCC8"/>
        </a:accent5>
        <a:accent6>
          <a:srgbClr val="537D98"/>
        </a:accent6>
        <a:hlink>
          <a:srgbClr val="85A6BD"/>
        </a:hlink>
        <a:folHlink>
          <a:srgbClr val="ACC2D3"/>
        </a:folHlink>
      </a:clrScheme>
      <a:clrMap bg1="lt1" tx1="dk1" bg2="lt2" tx2="dk2" accent1="accent1" accent2="accent2" accent3="accent3" accent4="accent4" accent5="accent5" accent6="accent6" hlink="hlink" folHlink="folHlink"/>
    </a:extraClrScheme>
    <a:extraClrScheme>
      <a:clrScheme name="Bundesnetzagentur-Vorlage 1">
        <a:dk1>
          <a:srgbClr val="000000"/>
        </a:dk1>
        <a:lt1>
          <a:srgbClr val="FFFFFF"/>
        </a:lt1>
        <a:dk2>
          <a:srgbClr val="FFFFFF"/>
        </a:dk2>
        <a:lt2>
          <a:srgbClr val="D9E5F2"/>
        </a:lt2>
        <a:accent1>
          <a:srgbClr val="417DBE"/>
        </a:accent1>
        <a:accent2>
          <a:srgbClr val="E16900"/>
        </a:accent2>
        <a:accent3>
          <a:srgbClr val="FFFFFF"/>
        </a:accent3>
        <a:accent4>
          <a:srgbClr val="000000"/>
        </a:accent4>
        <a:accent5>
          <a:srgbClr val="B0BFDB"/>
        </a:accent5>
        <a:accent6>
          <a:srgbClr val="CC5E00"/>
        </a:accent6>
        <a:hlink>
          <a:srgbClr val="8DB1D8"/>
        </a:hlink>
        <a:folHlink>
          <a:srgbClr val="57676F"/>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usfüllhilfe"/>
  <dimension ref="B1:B59"/>
  <sheetViews>
    <sheetView showGridLines="0" showZeros="0" zoomScaleNormal="100" workbookViewId="0">
      <selection activeCell="B11" sqref="B11"/>
    </sheetView>
  </sheetViews>
  <sheetFormatPr baseColWidth="10" defaultRowHeight="14.25" x14ac:dyDescent="0.2"/>
  <cols>
    <col min="1" max="1" width="1.7109375" style="3" customWidth="1"/>
    <col min="2" max="2" width="150.7109375" style="150" customWidth="1"/>
    <col min="3" max="3" width="1.7109375" style="3" customWidth="1"/>
    <col min="4" max="16384" width="11.42578125" style="3"/>
  </cols>
  <sheetData>
    <row r="1" spans="2:2" ht="15" thickBot="1" x14ac:dyDescent="0.25"/>
    <row r="2" spans="2:2" ht="19.5" customHeight="1" x14ac:dyDescent="0.2">
      <c r="B2" s="152" t="s">
        <v>25</v>
      </c>
    </row>
    <row r="3" spans="2:2" x14ac:dyDescent="0.2">
      <c r="B3" s="153" t="s">
        <v>26</v>
      </c>
    </row>
    <row r="4" spans="2:2" x14ac:dyDescent="0.2">
      <c r="B4" s="153" t="s">
        <v>27</v>
      </c>
    </row>
    <row r="5" spans="2:2" x14ac:dyDescent="0.2">
      <c r="B5" s="153" t="s">
        <v>68</v>
      </c>
    </row>
    <row r="6" spans="2:2" x14ac:dyDescent="0.2">
      <c r="B6" s="153" t="s">
        <v>45</v>
      </c>
    </row>
    <row r="7" spans="2:2" x14ac:dyDescent="0.2">
      <c r="B7" s="154"/>
    </row>
    <row r="8" spans="2:2" ht="20.100000000000001" customHeight="1" x14ac:dyDescent="0.2">
      <c r="B8" s="155" t="s">
        <v>28</v>
      </c>
    </row>
    <row r="9" spans="2:2" ht="20.100000000000001" customHeight="1" x14ac:dyDescent="0.2">
      <c r="B9" s="156" t="s">
        <v>29</v>
      </c>
    </row>
    <row r="10" spans="2:2" ht="20.100000000000001" customHeight="1" x14ac:dyDescent="0.2">
      <c r="B10" s="156"/>
    </row>
    <row r="11" spans="2:2" ht="20.100000000000001" customHeight="1" x14ac:dyDescent="0.2">
      <c r="B11" s="157" t="s">
        <v>30</v>
      </c>
    </row>
    <row r="12" spans="2:2" ht="20.100000000000001" customHeight="1" x14ac:dyDescent="0.2">
      <c r="B12" s="158" t="s">
        <v>31</v>
      </c>
    </row>
    <row r="13" spans="2:2" ht="20.100000000000001" customHeight="1" x14ac:dyDescent="0.2">
      <c r="B13" s="159" t="s">
        <v>41</v>
      </c>
    </row>
    <row r="14" spans="2:2" ht="20.100000000000001" customHeight="1" x14ac:dyDescent="0.2">
      <c r="B14" s="156"/>
    </row>
    <row r="15" spans="2:2" ht="20.100000000000001" customHeight="1" x14ac:dyDescent="0.2">
      <c r="B15" s="160" t="s">
        <v>26</v>
      </c>
    </row>
    <row r="16" spans="2:2" ht="20.100000000000001" customHeight="1" x14ac:dyDescent="0.2">
      <c r="B16" s="161" t="s">
        <v>37</v>
      </c>
    </row>
    <row r="17" spans="2:2" ht="20.100000000000001" customHeight="1" x14ac:dyDescent="0.2">
      <c r="B17" s="162"/>
    </row>
    <row r="18" spans="2:2" ht="20.100000000000001" customHeight="1" x14ac:dyDescent="0.2">
      <c r="B18" s="163" t="s">
        <v>5</v>
      </c>
    </row>
    <row r="19" spans="2:2" ht="20.100000000000001" customHeight="1" x14ac:dyDescent="0.2">
      <c r="B19" s="162" t="s">
        <v>127</v>
      </c>
    </row>
    <row r="20" spans="2:2" ht="20.100000000000001" customHeight="1" x14ac:dyDescent="0.2">
      <c r="B20" s="162" t="s">
        <v>128</v>
      </c>
    </row>
    <row r="21" spans="2:2" ht="20.100000000000001" customHeight="1" x14ac:dyDescent="0.2">
      <c r="B21" s="162" t="s">
        <v>129</v>
      </c>
    </row>
    <row r="22" spans="2:2" ht="20.100000000000001" customHeight="1" x14ac:dyDescent="0.2">
      <c r="B22" s="162" t="s">
        <v>130</v>
      </c>
    </row>
    <row r="23" spans="2:2" ht="20.100000000000001" customHeight="1" x14ac:dyDescent="0.2">
      <c r="B23" s="162" t="s">
        <v>131</v>
      </c>
    </row>
    <row r="24" spans="2:2" ht="20.100000000000001" customHeight="1" x14ac:dyDescent="0.2">
      <c r="B24" s="162" t="s">
        <v>132</v>
      </c>
    </row>
    <row r="25" spans="2:2" ht="20.100000000000001" customHeight="1" x14ac:dyDescent="0.2">
      <c r="B25" s="162"/>
    </row>
    <row r="26" spans="2:2" ht="20.100000000000001" customHeight="1" x14ac:dyDescent="0.2">
      <c r="B26" s="163" t="s">
        <v>22</v>
      </c>
    </row>
    <row r="27" spans="2:2" ht="20.100000000000001" customHeight="1" x14ac:dyDescent="0.2">
      <c r="B27" s="164" t="s">
        <v>33</v>
      </c>
    </row>
    <row r="28" spans="2:2" ht="20.100000000000001" customHeight="1" x14ac:dyDescent="0.2">
      <c r="B28" s="162"/>
    </row>
    <row r="29" spans="2:2" ht="20.100000000000001" customHeight="1" x14ac:dyDescent="0.2">
      <c r="B29" s="163" t="s">
        <v>55</v>
      </c>
    </row>
    <row r="30" spans="2:2" ht="43.5" x14ac:dyDescent="0.2">
      <c r="B30" s="162" t="s">
        <v>133</v>
      </c>
    </row>
    <row r="31" spans="2:2" ht="52.5" customHeight="1" x14ac:dyDescent="0.2">
      <c r="B31" s="162" t="s">
        <v>134</v>
      </c>
    </row>
    <row r="32" spans="2:2" s="151" customFormat="1" ht="120" customHeight="1" x14ac:dyDescent="0.2">
      <c r="B32" s="162" t="s">
        <v>135</v>
      </c>
    </row>
    <row r="33" spans="2:2" ht="20.100000000000001" customHeight="1" x14ac:dyDescent="0.2">
      <c r="B33" s="162" t="s">
        <v>136</v>
      </c>
    </row>
    <row r="34" spans="2:2" ht="20.100000000000001" customHeight="1" x14ac:dyDescent="0.2">
      <c r="B34" s="156"/>
    </row>
    <row r="35" spans="2:2" ht="20.100000000000001" customHeight="1" x14ac:dyDescent="0.2">
      <c r="B35" s="160" t="s">
        <v>27</v>
      </c>
    </row>
    <row r="36" spans="2:2" ht="20.100000000000001" customHeight="1" x14ac:dyDescent="0.2">
      <c r="B36" s="165" t="s">
        <v>34</v>
      </c>
    </row>
    <row r="37" spans="2:2" ht="20.100000000000001" customHeight="1" x14ac:dyDescent="0.2">
      <c r="B37" s="156"/>
    </row>
    <row r="38" spans="2:2" ht="20.100000000000001" customHeight="1" x14ac:dyDescent="0.2">
      <c r="B38" s="162" t="s">
        <v>137</v>
      </c>
    </row>
    <row r="39" spans="2:2" ht="20.100000000000001" customHeight="1" x14ac:dyDescent="0.2">
      <c r="B39" s="162" t="s">
        <v>138</v>
      </c>
    </row>
    <row r="40" spans="2:2" ht="20.100000000000001" customHeight="1" x14ac:dyDescent="0.2">
      <c r="B40" s="162" t="s">
        <v>139</v>
      </c>
    </row>
    <row r="41" spans="2:2" ht="31.5" customHeight="1" x14ac:dyDescent="0.2">
      <c r="B41" s="162" t="s">
        <v>140</v>
      </c>
    </row>
    <row r="42" spans="2:2" ht="30" customHeight="1" x14ac:dyDescent="0.2">
      <c r="B42" s="162" t="s">
        <v>141</v>
      </c>
    </row>
    <row r="43" spans="2:2" ht="20.100000000000001" customHeight="1" x14ac:dyDescent="0.2">
      <c r="B43" s="162" t="s">
        <v>142</v>
      </c>
    </row>
    <row r="44" spans="2:2" ht="20.100000000000001" customHeight="1" x14ac:dyDescent="0.2">
      <c r="B44" s="162" t="s">
        <v>143</v>
      </c>
    </row>
    <row r="45" spans="2:2" ht="20.100000000000001" customHeight="1" x14ac:dyDescent="0.2">
      <c r="B45" s="162" t="s">
        <v>144</v>
      </c>
    </row>
    <row r="46" spans="2:2" ht="30" customHeight="1" x14ac:dyDescent="0.2">
      <c r="B46" s="162" t="s">
        <v>145</v>
      </c>
    </row>
    <row r="47" spans="2:2" ht="20.100000000000001" customHeight="1" x14ac:dyDescent="0.2">
      <c r="B47" s="162" t="s">
        <v>146</v>
      </c>
    </row>
    <row r="48" spans="2:2" ht="19.5" customHeight="1" x14ac:dyDescent="0.2">
      <c r="B48" s="162"/>
    </row>
    <row r="49" spans="2:2" ht="15" x14ac:dyDescent="0.2">
      <c r="B49" s="160" t="s">
        <v>68</v>
      </c>
    </row>
    <row r="50" spans="2:2" ht="20.100000000000001" customHeight="1" x14ac:dyDescent="0.2">
      <c r="B50" s="165" t="s">
        <v>69</v>
      </c>
    </row>
    <row r="51" spans="2:2" ht="19.5" customHeight="1" x14ac:dyDescent="0.2">
      <c r="B51" s="156"/>
    </row>
    <row r="52" spans="2:2" ht="19.5" customHeight="1" x14ac:dyDescent="0.2">
      <c r="B52" s="162" t="s">
        <v>137</v>
      </c>
    </row>
    <row r="53" spans="2:2" ht="19.5" customHeight="1" x14ac:dyDescent="0.2">
      <c r="B53" s="162" t="s">
        <v>138</v>
      </c>
    </row>
    <row r="54" spans="2:2" ht="19.5" customHeight="1" x14ac:dyDescent="0.2">
      <c r="B54" s="162" t="s">
        <v>147</v>
      </c>
    </row>
    <row r="55" spans="2:2" ht="74.25" customHeight="1" x14ac:dyDescent="0.2">
      <c r="B55" s="162" t="s">
        <v>148</v>
      </c>
    </row>
    <row r="56" spans="2:2" ht="54.95" customHeight="1" x14ac:dyDescent="0.2">
      <c r="B56" s="162" t="s">
        <v>149</v>
      </c>
    </row>
    <row r="57" spans="2:2" ht="30" customHeight="1" x14ac:dyDescent="0.2">
      <c r="B57" s="162" t="s">
        <v>150</v>
      </c>
    </row>
    <row r="58" spans="2:2" ht="19.5" customHeight="1" x14ac:dyDescent="0.2">
      <c r="B58" s="162" t="s">
        <v>151</v>
      </c>
    </row>
    <row r="59" spans="2:2" ht="19.5" customHeight="1" thickBot="1" x14ac:dyDescent="0.25">
      <c r="B59" s="166" t="s">
        <v>152</v>
      </c>
    </row>
  </sheetData>
  <pageMargins left="0.70866141732283472" right="0.70866141732283472" top="0.78740157480314965" bottom="0.78740157480314965" header="0.31496062992125984" footer="0.31496062992125984"/>
  <pageSetup paperSize="9" scale="57" fitToHeight="5" orientation="portrait" r:id="rId1"/>
  <rowBreaks count="1" manualBreakCount="1">
    <brk id="34"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Changelog"/>
  <dimension ref="A1:H14"/>
  <sheetViews>
    <sheetView showGridLines="0" zoomScaleNormal="100" workbookViewId="0">
      <pane ySplit="3" topLeftCell="A4" activePane="bottomLeft" state="frozen"/>
      <selection pane="bottomLeft" activeCell="A4" sqref="A4"/>
    </sheetView>
  </sheetViews>
  <sheetFormatPr baseColWidth="10" defaultColWidth="9.140625" defaultRowHeight="14.25" x14ac:dyDescent="0.2"/>
  <cols>
    <col min="1" max="1" width="2.140625" style="149" customWidth="1"/>
    <col min="2" max="2" width="7.42578125" style="149" customWidth="1"/>
    <col min="3" max="3" width="8.85546875" style="149" customWidth="1"/>
    <col min="4" max="4" width="11.42578125" style="148" customWidth="1"/>
    <col min="5" max="5" width="40.7109375" style="149" customWidth="1"/>
    <col min="6" max="7" width="22.85546875" style="149" customWidth="1"/>
    <col min="8" max="8" width="85.5703125" style="149" bestFit="1" customWidth="1"/>
    <col min="9" max="16384" width="9.140625" style="149"/>
  </cols>
  <sheetData>
    <row r="1" spans="1:8" ht="28.5" customHeight="1" x14ac:dyDescent="0.2">
      <c r="A1" s="147"/>
      <c r="B1" s="177" t="s">
        <v>50</v>
      </c>
      <c r="C1" s="167"/>
    </row>
    <row r="2" spans="1:8" ht="9.75" customHeight="1" x14ac:dyDescent="0.2"/>
    <row r="3" spans="1:8" ht="18" customHeight="1" x14ac:dyDescent="0.2">
      <c r="B3" s="11" t="s">
        <v>51</v>
      </c>
      <c r="C3" s="11" t="s">
        <v>9</v>
      </c>
      <c r="D3" s="11" t="s">
        <v>52</v>
      </c>
      <c r="E3" s="11" t="s">
        <v>53</v>
      </c>
      <c r="F3" s="11" t="s">
        <v>8</v>
      </c>
      <c r="G3" s="11" t="s">
        <v>10</v>
      </c>
      <c r="H3" s="11" t="s">
        <v>7</v>
      </c>
    </row>
    <row r="4" spans="1:8" ht="15" customHeight="1" x14ac:dyDescent="0.2">
      <c r="B4" s="168">
        <v>2024</v>
      </c>
      <c r="C4" s="168" t="s">
        <v>62</v>
      </c>
      <c r="D4" s="169">
        <v>45419</v>
      </c>
      <c r="E4" s="170" t="s">
        <v>64</v>
      </c>
      <c r="F4" s="171"/>
      <c r="G4" s="171"/>
      <c r="H4" s="172" t="s">
        <v>19</v>
      </c>
    </row>
    <row r="5" spans="1:8" x14ac:dyDescent="0.2">
      <c r="B5" s="208">
        <v>2025</v>
      </c>
      <c r="C5" s="211" t="s">
        <v>103</v>
      </c>
      <c r="D5" s="214">
        <v>45813</v>
      </c>
      <c r="E5" s="217" t="s">
        <v>104</v>
      </c>
      <c r="F5" s="172" t="s">
        <v>26</v>
      </c>
      <c r="G5" s="172" t="s">
        <v>79</v>
      </c>
      <c r="H5" s="172" t="s">
        <v>78</v>
      </c>
    </row>
    <row r="6" spans="1:8" x14ac:dyDescent="0.2">
      <c r="B6" s="209"/>
      <c r="C6" s="212"/>
      <c r="D6" s="215"/>
      <c r="E6" s="218"/>
      <c r="F6" s="172" t="s">
        <v>27</v>
      </c>
      <c r="G6" s="172" t="s">
        <v>76</v>
      </c>
      <c r="H6" s="172" t="s">
        <v>77</v>
      </c>
    </row>
    <row r="7" spans="1:8" x14ac:dyDescent="0.2">
      <c r="B7" s="209"/>
      <c r="C7" s="212"/>
      <c r="D7" s="215"/>
      <c r="E7" s="218"/>
      <c r="F7" s="172" t="s">
        <v>27</v>
      </c>
      <c r="G7" s="172" t="s">
        <v>74</v>
      </c>
      <c r="H7" s="172" t="s">
        <v>75</v>
      </c>
    </row>
    <row r="8" spans="1:8" x14ac:dyDescent="0.2">
      <c r="B8" s="210"/>
      <c r="C8" s="213"/>
      <c r="D8" s="216"/>
      <c r="E8" s="219"/>
      <c r="F8" s="172" t="s">
        <v>80</v>
      </c>
      <c r="G8" s="172"/>
      <c r="H8" s="172" t="s">
        <v>102</v>
      </c>
    </row>
    <row r="9" spans="1:8" x14ac:dyDescent="0.2">
      <c r="B9" s="208">
        <v>2026</v>
      </c>
      <c r="C9" s="223" t="s">
        <v>116</v>
      </c>
      <c r="D9" s="220">
        <v>46184</v>
      </c>
      <c r="E9" s="217" t="s">
        <v>117</v>
      </c>
      <c r="F9" s="172" t="s">
        <v>26</v>
      </c>
      <c r="G9" s="172" t="s">
        <v>120</v>
      </c>
      <c r="H9" s="172" t="s">
        <v>118</v>
      </c>
    </row>
    <row r="10" spans="1:8" x14ac:dyDescent="0.2">
      <c r="B10" s="209"/>
      <c r="C10" s="224"/>
      <c r="D10" s="221"/>
      <c r="E10" s="218"/>
      <c r="F10" s="172" t="s">
        <v>26</v>
      </c>
      <c r="G10" s="172" t="s">
        <v>119</v>
      </c>
      <c r="H10" s="172" t="s">
        <v>118</v>
      </c>
    </row>
    <row r="11" spans="1:8" ht="28.5" x14ac:dyDescent="0.2">
      <c r="B11" s="209"/>
      <c r="C11" s="224"/>
      <c r="D11" s="221"/>
      <c r="E11" s="218"/>
      <c r="F11" s="172" t="s">
        <v>26</v>
      </c>
      <c r="G11" s="172" t="s">
        <v>121</v>
      </c>
      <c r="H11" s="173" t="s">
        <v>122</v>
      </c>
    </row>
    <row r="12" spans="1:8" x14ac:dyDescent="0.2">
      <c r="B12" s="210"/>
      <c r="C12" s="225"/>
      <c r="D12" s="222"/>
      <c r="E12" s="219"/>
      <c r="F12" s="172" t="s">
        <v>45</v>
      </c>
      <c r="G12" s="172" t="s">
        <v>123</v>
      </c>
      <c r="H12" s="172" t="s">
        <v>124</v>
      </c>
    </row>
    <row r="13" spans="1:8" x14ac:dyDescent="0.2">
      <c r="B13" s="174"/>
      <c r="C13" s="175"/>
      <c r="D13" s="176"/>
      <c r="E13" s="172"/>
      <c r="F13" s="172"/>
      <c r="G13" s="172"/>
      <c r="H13" s="172"/>
    </row>
    <row r="14" spans="1:8" x14ac:dyDescent="0.2">
      <c r="B14" s="174"/>
      <c r="C14" s="175"/>
      <c r="D14" s="176"/>
      <c r="E14" s="172"/>
      <c r="F14" s="172"/>
      <c r="G14" s="172"/>
      <c r="H14" s="172"/>
    </row>
  </sheetData>
  <mergeCells count="8">
    <mergeCell ref="B5:B8"/>
    <mergeCell ref="C5:C8"/>
    <mergeCell ref="D5:D8"/>
    <mergeCell ref="E5:E8"/>
    <mergeCell ref="E9:E12"/>
    <mergeCell ref="D9:D12"/>
    <mergeCell ref="C9:C12"/>
    <mergeCell ref="B9:B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
    <tabColor rgb="FFFFFFCC"/>
    <pageSetUpPr fitToPage="1"/>
  </sheetPr>
  <dimension ref="A1:E132"/>
  <sheetViews>
    <sheetView showGridLines="0" showZeros="0" tabSelected="1" zoomScaleNormal="100" workbookViewId="0"/>
  </sheetViews>
  <sheetFormatPr baseColWidth="10" defaultRowHeight="14.25" x14ac:dyDescent="0.2"/>
  <cols>
    <col min="1" max="1" width="24.85546875" style="3" customWidth="1"/>
    <col min="2" max="2" width="25.28515625" style="3" customWidth="1"/>
    <col min="3" max="4" width="51.85546875" style="3" customWidth="1"/>
    <col min="5" max="5" width="29.140625" style="3" customWidth="1"/>
    <col min="6" max="16384" width="11.42578125" style="3"/>
  </cols>
  <sheetData>
    <row r="1" spans="1:4" x14ac:dyDescent="0.2">
      <c r="A1" s="124" t="s">
        <v>117</v>
      </c>
    </row>
    <row r="2" spans="1:4" ht="15" x14ac:dyDescent="0.25">
      <c r="A2" s="182" t="s">
        <v>20</v>
      </c>
    </row>
    <row r="4" spans="1:4" x14ac:dyDescent="0.2">
      <c r="A4" s="179" t="s">
        <v>5</v>
      </c>
      <c r="B4" s="180"/>
      <c r="C4" s="181"/>
    </row>
    <row r="5" spans="1:4" x14ac:dyDescent="0.2">
      <c r="A5" s="125" t="s">
        <v>0</v>
      </c>
      <c r="B5" s="226"/>
      <c r="C5" s="227"/>
    </row>
    <row r="6" spans="1:4" x14ac:dyDescent="0.2">
      <c r="A6" s="125" t="s">
        <v>1</v>
      </c>
      <c r="B6" s="126"/>
      <c r="C6" s="127"/>
    </row>
    <row r="7" spans="1:4" x14ac:dyDescent="0.2">
      <c r="A7" s="125" t="s">
        <v>3</v>
      </c>
      <c r="B7" s="128"/>
      <c r="C7" s="127"/>
      <c r="D7" s="129" t="s">
        <v>114</v>
      </c>
    </row>
    <row r="8" spans="1:4" x14ac:dyDescent="0.2">
      <c r="A8" s="125" t="s">
        <v>60</v>
      </c>
      <c r="B8" s="128"/>
      <c r="C8" s="127"/>
      <c r="D8" s="130" t="s">
        <v>11</v>
      </c>
    </row>
    <row r="9" spans="1:4" ht="42.75" x14ac:dyDescent="0.2">
      <c r="A9" s="131" t="s">
        <v>18</v>
      </c>
      <c r="B9" s="132">
        <v>2027</v>
      </c>
      <c r="C9" s="127"/>
      <c r="D9" s="127"/>
    </row>
    <row r="11" spans="1:4" x14ac:dyDescent="0.2">
      <c r="A11" s="179" t="s">
        <v>22</v>
      </c>
      <c r="B11" s="180"/>
      <c r="C11" s="180"/>
      <c r="D11" s="181"/>
    </row>
    <row r="13" spans="1:4" x14ac:dyDescent="0.2">
      <c r="A13" s="133" t="s">
        <v>57</v>
      </c>
      <c r="B13" s="133"/>
      <c r="C13" s="133"/>
      <c r="D13" s="134" t="s">
        <v>11</v>
      </c>
    </row>
    <row r="14" spans="1:4" ht="30" customHeight="1" x14ac:dyDescent="0.2">
      <c r="A14" s="228" t="s">
        <v>15</v>
      </c>
      <c r="B14" s="228"/>
      <c r="C14" s="228"/>
      <c r="D14" s="134" t="s">
        <v>11</v>
      </c>
    </row>
    <row r="16" spans="1:4" x14ac:dyDescent="0.2">
      <c r="A16" s="133" t="s">
        <v>42</v>
      </c>
      <c r="B16" s="133"/>
      <c r="C16" s="133"/>
      <c r="D16" s="134" t="s">
        <v>11</v>
      </c>
    </row>
    <row r="17" spans="1:5" x14ac:dyDescent="0.2">
      <c r="A17" s="135" t="s">
        <v>43</v>
      </c>
      <c r="B17" s="133"/>
      <c r="C17" s="133"/>
      <c r="D17" s="134" t="s">
        <v>11</v>
      </c>
    </row>
    <row r="18" spans="1:5" x14ac:dyDescent="0.2">
      <c r="A18" s="133"/>
      <c r="B18" s="133"/>
      <c r="C18" s="133"/>
      <c r="D18" s="133"/>
    </row>
    <row r="19" spans="1:5" x14ac:dyDescent="0.2">
      <c r="A19" s="133" t="s">
        <v>58</v>
      </c>
      <c r="B19" s="133"/>
      <c r="C19" s="133"/>
      <c r="D19" s="134" t="s">
        <v>11</v>
      </c>
    </row>
    <row r="20" spans="1:5" x14ac:dyDescent="0.2">
      <c r="A20" s="135" t="s">
        <v>17</v>
      </c>
      <c r="B20" s="133"/>
      <c r="C20" s="133"/>
      <c r="D20" s="134" t="s">
        <v>11</v>
      </c>
    </row>
    <row r="22" spans="1:5" x14ac:dyDescent="0.2">
      <c r="A22" s="135" t="s">
        <v>16</v>
      </c>
      <c r="B22" s="133"/>
      <c r="C22" s="133"/>
      <c r="D22" s="134" t="s">
        <v>11</v>
      </c>
    </row>
    <row r="23" spans="1:5" x14ac:dyDescent="0.2">
      <c r="A23" s="135" t="s">
        <v>44</v>
      </c>
      <c r="B23" s="133"/>
      <c r="C23" s="133"/>
      <c r="D23" s="134" t="s">
        <v>11</v>
      </c>
    </row>
    <row r="24" spans="1:5" x14ac:dyDescent="0.2">
      <c r="A24" s="133"/>
      <c r="B24" s="133"/>
      <c r="C24" s="133"/>
      <c r="D24" s="133"/>
    </row>
    <row r="25" spans="1:5" ht="30" customHeight="1" x14ac:dyDescent="0.2">
      <c r="A25" s="229" t="s">
        <v>59</v>
      </c>
      <c r="B25" s="229"/>
      <c r="C25" s="230"/>
      <c r="D25" s="134" t="s">
        <v>11</v>
      </c>
      <c r="E25" s="136"/>
    </row>
    <row r="26" spans="1:5" x14ac:dyDescent="0.2">
      <c r="A26" s="137"/>
      <c r="B26" s="137"/>
      <c r="C26" s="138"/>
      <c r="D26" s="133"/>
    </row>
    <row r="27" spans="1:5" ht="34.5" customHeight="1" x14ac:dyDescent="0.2">
      <c r="A27" s="229" t="s">
        <v>63</v>
      </c>
      <c r="B27" s="229"/>
      <c r="C27" s="230"/>
      <c r="D27" s="134" t="s">
        <v>11</v>
      </c>
    </row>
    <row r="28" spans="1:5" ht="15" customHeight="1" x14ac:dyDescent="0.2"/>
    <row r="29" spans="1:5" x14ac:dyDescent="0.2">
      <c r="A29" s="135" t="s">
        <v>105</v>
      </c>
      <c r="B29" s="139"/>
      <c r="C29" s="139"/>
      <c r="D29" s="134" t="s">
        <v>11</v>
      </c>
    </row>
    <row r="30" spans="1:5" ht="15" customHeight="1" x14ac:dyDescent="0.2"/>
    <row r="31" spans="1:5" x14ac:dyDescent="0.2">
      <c r="A31" s="179" t="s">
        <v>55</v>
      </c>
      <c r="B31" s="180"/>
      <c r="C31" s="180"/>
      <c r="D31" s="180"/>
      <c r="E31" s="181"/>
    </row>
    <row r="32" spans="1:5" ht="32.25" customHeight="1" x14ac:dyDescent="0.2">
      <c r="A32" s="140" t="s">
        <v>21</v>
      </c>
      <c r="B32" s="141" t="s">
        <v>23</v>
      </c>
      <c r="C32" s="142"/>
      <c r="D32" s="142" t="s">
        <v>24</v>
      </c>
      <c r="E32" s="143" t="s">
        <v>56</v>
      </c>
    </row>
    <row r="33" spans="1:5" x14ac:dyDescent="0.2">
      <c r="A33" s="144">
        <v>1</v>
      </c>
      <c r="B33" s="231" t="s">
        <v>115</v>
      </c>
      <c r="C33" s="232"/>
      <c r="D33" s="145"/>
      <c r="E33" s="49"/>
    </row>
    <row r="34" spans="1:5" x14ac:dyDescent="0.2">
      <c r="A34" s="128"/>
      <c r="B34" s="226"/>
      <c r="C34" s="227"/>
      <c r="D34" s="146"/>
      <c r="E34" s="49"/>
    </row>
    <row r="35" spans="1:5" x14ac:dyDescent="0.2">
      <c r="A35" s="128"/>
      <c r="B35" s="226"/>
      <c r="C35" s="227"/>
      <c r="D35" s="146"/>
      <c r="E35" s="49"/>
    </row>
    <row r="36" spans="1:5" x14ac:dyDescent="0.2">
      <c r="A36" s="128"/>
      <c r="B36" s="226"/>
      <c r="C36" s="227"/>
      <c r="D36" s="146"/>
      <c r="E36" s="49"/>
    </row>
    <row r="37" spans="1:5" x14ac:dyDescent="0.2">
      <c r="A37" s="128"/>
      <c r="B37" s="226"/>
      <c r="C37" s="227"/>
      <c r="D37" s="146"/>
      <c r="E37" s="49"/>
    </row>
    <row r="38" spans="1:5" x14ac:dyDescent="0.2">
      <c r="A38" s="128"/>
      <c r="B38" s="226"/>
      <c r="C38" s="227"/>
      <c r="D38" s="146"/>
      <c r="E38" s="49"/>
    </row>
    <row r="39" spans="1:5" x14ac:dyDescent="0.2">
      <c r="A39" s="128"/>
      <c r="B39" s="226"/>
      <c r="C39" s="227"/>
      <c r="D39" s="146"/>
      <c r="E39" s="49"/>
    </row>
    <row r="40" spans="1:5" x14ac:dyDescent="0.2">
      <c r="A40" s="128"/>
      <c r="B40" s="226"/>
      <c r="C40" s="227"/>
      <c r="D40" s="146"/>
      <c r="E40" s="49"/>
    </row>
    <row r="41" spans="1:5" x14ac:dyDescent="0.2">
      <c r="A41" s="128"/>
      <c r="B41" s="226"/>
      <c r="C41" s="227"/>
      <c r="D41" s="146"/>
      <c r="E41" s="49"/>
    </row>
    <row r="42" spans="1:5" x14ac:dyDescent="0.2">
      <c r="A42" s="128"/>
      <c r="B42" s="226"/>
      <c r="C42" s="227"/>
      <c r="D42" s="146"/>
      <c r="E42" s="49"/>
    </row>
    <row r="43" spans="1:5" x14ac:dyDescent="0.2">
      <c r="A43" s="128"/>
      <c r="B43" s="226"/>
      <c r="C43" s="227"/>
      <c r="D43" s="146"/>
      <c r="E43" s="49"/>
    </row>
    <row r="44" spans="1:5" x14ac:dyDescent="0.2">
      <c r="A44" s="128"/>
      <c r="B44" s="226"/>
      <c r="C44" s="227"/>
      <c r="D44" s="146"/>
      <c r="E44" s="49"/>
    </row>
    <row r="45" spans="1:5" x14ac:dyDescent="0.2">
      <c r="A45" s="128"/>
      <c r="B45" s="226"/>
      <c r="C45" s="227"/>
      <c r="D45" s="146"/>
      <c r="E45" s="49"/>
    </row>
    <row r="46" spans="1:5" x14ac:dyDescent="0.2">
      <c r="A46" s="128"/>
      <c r="B46" s="226"/>
      <c r="C46" s="227"/>
      <c r="D46" s="146"/>
      <c r="E46" s="49"/>
    </row>
    <row r="47" spans="1:5" x14ac:dyDescent="0.2">
      <c r="A47" s="128"/>
      <c r="B47" s="226"/>
      <c r="C47" s="227"/>
      <c r="D47" s="146"/>
      <c r="E47" s="49"/>
    </row>
    <row r="48" spans="1:5" x14ac:dyDescent="0.2">
      <c r="A48" s="128"/>
      <c r="B48" s="226"/>
      <c r="C48" s="227"/>
      <c r="D48" s="146"/>
      <c r="E48" s="49"/>
    </row>
    <row r="49" spans="1:5" x14ac:dyDescent="0.2">
      <c r="A49" s="128"/>
      <c r="B49" s="226"/>
      <c r="C49" s="227"/>
      <c r="D49" s="146"/>
      <c r="E49" s="49"/>
    </row>
    <row r="50" spans="1:5" x14ac:dyDescent="0.2">
      <c r="A50" s="128"/>
      <c r="B50" s="226"/>
      <c r="C50" s="227"/>
      <c r="D50" s="146"/>
      <c r="E50" s="49"/>
    </row>
    <row r="51" spans="1:5" x14ac:dyDescent="0.2">
      <c r="A51" s="128"/>
      <c r="B51" s="226"/>
      <c r="C51" s="227"/>
      <c r="D51" s="146"/>
      <c r="E51" s="49"/>
    </row>
    <row r="52" spans="1:5" x14ac:dyDescent="0.2">
      <c r="A52" s="128"/>
      <c r="B52" s="226"/>
      <c r="C52" s="227"/>
      <c r="D52" s="146"/>
      <c r="E52" s="49"/>
    </row>
    <row r="53" spans="1:5" x14ac:dyDescent="0.2">
      <c r="A53" s="128"/>
      <c r="B53" s="226"/>
      <c r="C53" s="227"/>
      <c r="D53" s="146"/>
      <c r="E53" s="49"/>
    </row>
    <row r="54" spans="1:5" x14ac:dyDescent="0.2">
      <c r="A54" s="128"/>
      <c r="B54" s="226"/>
      <c r="C54" s="227"/>
      <c r="D54" s="146"/>
      <c r="E54" s="49"/>
    </row>
    <row r="55" spans="1:5" x14ac:dyDescent="0.2">
      <c r="A55" s="128"/>
      <c r="B55" s="226"/>
      <c r="C55" s="227"/>
      <c r="D55" s="146"/>
      <c r="E55" s="49"/>
    </row>
    <row r="56" spans="1:5" x14ac:dyDescent="0.2">
      <c r="A56" s="128"/>
      <c r="B56" s="226"/>
      <c r="C56" s="227"/>
      <c r="D56" s="146"/>
      <c r="E56" s="49"/>
    </row>
    <row r="57" spans="1:5" x14ac:dyDescent="0.2">
      <c r="A57" s="128"/>
      <c r="B57" s="226"/>
      <c r="C57" s="227"/>
      <c r="D57" s="146"/>
      <c r="E57" s="49"/>
    </row>
    <row r="58" spans="1:5" x14ac:dyDescent="0.2">
      <c r="A58" s="128"/>
      <c r="B58" s="226"/>
      <c r="C58" s="227"/>
      <c r="D58" s="146"/>
      <c r="E58" s="49"/>
    </row>
    <row r="59" spans="1:5" x14ac:dyDescent="0.2">
      <c r="A59" s="128"/>
      <c r="B59" s="226"/>
      <c r="C59" s="227"/>
      <c r="D59" s="146"/>
      <c r="E59" s="49"/>
    </row>
    <row r="60" spans="1:5" x14ac:dyDescent="0.2">
      <c r="A60" s="128"/>
      <c r="B60" s="226"/>
      <c r="C60" s="227"/>
      <c r="D60" s="146"/>
      <c r="E60" s="49"/>
    </row>
    <row r="61" spans="1:5" x14ac:dyDescent="0.2">
      <c r="A61" s="128"/>
      <c r="B61" s="226"/>
      <c r="C61" s="227"/>
      <c r="D61" s="146"/>
      <c r="E61" s="49"/>
    </row>
    <row r="62" spans="1:5" x14ac:dyDescent="0.2">
      <c r="A62" s="128"/>
      <c r="B62" s="226"/>
      <c r="C62" s="227"/>
      <c r="D62" s="146"/>
      <c r="E62" s="49"/>
    </row>
    <row r="63" spans="1:5" x14ac:dyDescent="0.2">
      <c r="A63" s="128"/>
      <c r="B63" s="226"/>
      <c r="C63" s="227"/>
      <c r="D63" s="146"/>
      <c r="E63" s="49"/>
    </row>
    <row r="64" spans="1:5" x14ac:dyDescent="0.2">
      <c r="A64" s="128"/>
      <c r="B64" s="226"/>
      <c r="C64" s="227"/>
      <c r="D64" s="146"/>
      <c r="E64" s="49"/>
    </row>
    <row r="65" spans="1:5" x14ac:dyDescent="0.2">
      <c r="A65" s="128"/>
      <c r="B65" s="226"/>
      <c r="C65" s="227"/>
      <c r="D65" s="146"/>
      <c r="E65" s="49"/>
    </row>
    <row r="66" spans="1:5" x14ac:dyDescent="0.2">
      <c r="A66" s="128"/>
      <c r="B66" s="226"/>
      <c r="C66" s="227"/>
      <c r="D66" s="146"/>
      <c r="E66" s="49"/>
    </row>
    <row r="67" spans="1:5" x14ac:dyDescent="0.2">
      <c r="A67" s="128"/>
      <c r="B67" s="226"/>
      <c r="C67" s="227"/>
      <c r="D67" s="146"/>
      <c r="E67" s="49"/>
    </row>
    <row r="68" spans="1:5" x14ac:dyDescent="0.2">
      <c r="A68" s="128"/>
      <c r="B68" s="226"/>
      <c r="C68" s="227"/>
      <c r="D68" s="146"/>
      <c r="E68" s="49"/>
    </row>
    <row r="69" spans="1:5" x14ac:dyDescent="0.2">
      <c r="A69" s="128"/>
      <c r="B69" s="226"/>
      <c r="C69" s="227"/>
      <c r="D69" s="146"/>
      <c r="E69" s="49"/>
    </row>
    <row r="70" spans="1:5" x14ac:dyDescent="0.2">
      <c r="A70" s="128"/>
      <c r="B70" s="226"/>
      <c r="C70" s="227"/>
      <c r="D70" s="146"/>
      <c r="E70" s="49"/>
    </row>
    <row r="71" spans="1:5" x14ac:dyDescent="0.2">
      <c r="A71" s="128"/>
      <c r="B71" s="226"/>
      <c r="C71" s="227"/>
      <c r="D71" s="146"/>
      <c r="E71" s="49"/>
    </row>
    <row r="72" spans="1:5" x14ac:dyDescent="0.2">
      <c r="A72" s="128"/>
      <c r="B72" s="226"/>
      <c r="C72" s="227"/>
      <c r="D72" s="146"/>
      <c r="E72" s="49"/>
    </row>
    <row r="73" spans="1:5" x14ac:dyDescent="0.2">
      <c r="A73" s="128"/>
      <c r="B73" s="226"/>
      <c r="C73" s="227"/>
      <c r="D73" s="146"/>
      <c r="E73" s="49"/>
    </row>
    <row r="74" spans="1:5" x14ac:dyDescent="0.2">
      <c r="A74" s="128"/>
      <c r="B74" s="226"/>
      <c r="C74" s="227"/>
      <c r="D74" s="146"/>
      <c r="E74" s="49"/>
    </row>
    <row r="75" spans="1:5" x14ac:dyDescent="0.2">
      <c r="A75" s="128"/>
      <c r="B75" s="226"/>
      <c r="C75" s="227"/>
      <c r="D75" s="146"/>
      <c r="E75" s="49"/>
    </row>
    <row r="76" spans="1:5" x14ac:dyDescent="0.2">
      <c r="A76" s="128"/>
      <c r="B76" s="226"/>
      <c r="C76" s="227"/>
      <c r="D76" s="146"/>
      <c r="E76" s="49"/>
    </row>
    <row r="77" spans="1:5" x14ac:dyDescent="0.2">
      <c r="A77" s="128"/>
      <c r="B77" s="226"/>
      <c r="C77" s="227"/>
      <c r="D77" s="146"/>
      <c r="E77" s="49"/>
    </row>
    <row r="78" spans="1:5" x14ac:dyDescent="0.2">
      <c r="A78" s="128"/>
      <c r="B78" s="226"/>
      <c r="C78" s="227"/>
      <c r="D78" s="146"/>
      <c r="E78" s="49"/>
    </row>
    <row r="79" spans="1:5" x14ac:dyDescent="0.2">
      <c r="A79" s="128"/>
      <c r="B79" s="226"/>
      <c r="C79" s="227"/>
      <c r="D79" s="146"/>
      <c r="E79" s="49"/>
    </row>
    <row r="80" spans="1:5" x14ac:dyDescent="0.2">
      <c r="A80" s="128"/>
      <c r="B80" s="226"/>
      <c r="C80" s="227"/>
      <c r="D80" s="146"/>
      <c r="E80" s="49"/>
    </row>
    <row r="81" spans="1:5" x14ac:dyDescent="0.2">
      <c r="A81" s="128"/>
      <c r="B81" s="226"/>
      <c r="C81" s="227"/>
      <c r="D81" s="146"/>
      <c r="E81" s="49"/>
    </row>
    <row r="82" spans="1:5" x14ac:dyDescent="0.2">
      <c r="A82" s="128"/>
      <c r="B82" s="226"/>
      <c r="C82" s="227"/>
      <c r="D82" s="146"/>
      <c r="E82" s="49"/>
    </row>
    <row r="83" spans="1:5" x14ac:dyDescent="0.2">
      <c r="A83" s="128"/>
      <c r="B83" s="226"/>
      <c r="C83" s="227"/>
      <c r="D83" s="146"/>
      <c r="E83" s="49"/>
    </row>
    <row r="84" spans="1:5" x14ac:dyDescent="0.2">
      <c r="A84" s="128"/>
      <c r="B84" s="226"/>
      <c r="C84" s="227"/>
      <c r="D84" s="146"/>
      <c r="E84" s="49"/>
    </row>
    <row r="85" spans="1:5" x14ac:dyDescent="0.2">
      <c r="A85" s="128"/>
      <c r="B85" s="226"/>
      <c r="C85" s="227"/>
      <c r="D85" s="146"/>
      <c r="E85" s="49"/>
    </row>
    <row r="86" spans="1:5" x14ac:dyDescent="0.2">
      <c r="A86" s="128"/>
      <c r="B86" s="226"/>
      <c r="C86" s="227"/>
      <c r="D86" s="146"/>
      <c r="E86" s="49"/>
    </row>
    <row r="87" spans="1:5" x14ac:dyDescent="0.2">
      <c r="A87" s="128"/>
      <c r="B87" s="226"/>
      <c r="C87" s="227"/>
      <c r="D87" s="146"/>
      <c r="E87" s="49"/>
    </row>
    <row r="88" spans="1:5" x14ac:dyDescent="0.2">
      <c r="A88" s="128"/>
      <c r="B88" s="226"/>
      <c r="C88" s="227"/>
      <c r="D88" s="146"/>
      <c r="E88" s="49"/>
    </row>
    <row r="89" spans="1:5" x14ac:dyDescent="0.2">
      <c r="A89" s="128"/>
      <c r="B89" s="226"/>
      <c r="C89" s="227"/>
      <c r="D89" s="146"/>
      <c r="E89" s="49"/>
    </row>
    <row r="90" spans="1:5" x14ac:dyDescent="0.2">
      <c r="A90" s="128"/>
      <c r="B90" s="226"/>
      <c r="C90" s="227"/>
      <c r="D90" s="146"/>
      <c r="E90" s="49"/>
    </row>
    <row r="91" spans="1:5" x14ac:dyDescent="0.2">
      <c r="A91" s="128"/>
      <c r="B91" s="226"/>
      <c r="C91" s="227"/>
      <c r="D91" s="146"/>
      <c r="E91" s="49"/>
    </row>
    <row r="92" spans="1:5" x14ac:dyDescent="0.2">
      <c r="A92" s="128"/>
      <c r="B92" s="226"/>
      <c r="C92" s="227"/>
      <c r="D92" s="146"/>
      <c r="E92" s="49"/>
    </row>
    <row r="93" spans="1:5" x14ac:dyDescent="0.2">
      <c r="A93" s="128"/>
      <c r="B93" s="226"/>
      <c r="C93" s="227"/>
      <c r="D93" s="146"/>
      <c r="E93" s="49"/>
    </row>
    <row r="94" spans="1:5" x14ac:dyDescent="0.2">
      <c r="A94" s="128"/>
      <c r="B94" s="226"/>
      <c r="C94" s="227"/>
      <c r="D94" s="146"/>
      <c r="E94" s="49"/>
    </row>
    <row r="95" spans="1:5" x14ac:dyDescent="0.2">
      <c r="A95" s="128"/>
      <c r="B95" s="226"/>
      <c r="C95" s="227"/>
      <c r="D95" s="146"/>
      <c r="E95" s="49"/>
    </row>
    <row r="96" spans="1:5" x14ac:dyDescent="0.2">
      <c r="A96" s="128"/>
      <c r="B96" s="226"/>
      <c r="C96" s="227"/>
      <c r="D96" s="146"/>
      <c r="E96" s="49"/>
    </row>
    <row r="97" spans="1:5" x14ac:dyDescent="0.2">
      <c r="A97" s="128"/>
      <c r="B97" s="226"/>
      <c r="C97" s="227"/>
      <c r="D97" s="146"/>
      <c r="E97" s="49"/>
    </row>
    <row r="98" spans="1:5" x14ac:dyDescent="0.2">
      <c r="A98" s="128"/>
      <c r="B98" s="226"/>
      <c r="C98" s="227"/>
      <c r="D98" s="146"/>
      <c r="E98" s="49"/>
    </row>
    <row r="99" spans="1:5" x14ac:dyDescent="0.2">
      <c r="A99" s="128"/>
      <c r="B99" s="226"/>
      <c r="C99" s="227"/>
      <c r="D99" s="146"/>
      <c r="E99" s="49"/>
    </row>
    <row r="100" spans="1:5" x14ac:dyDescent="0.2">
      <c r="A100" s="128"/>
      <c r="B100" s="226"/>
      <c r="C100" s="227"/>
      <c r="D100" s="146"/>
      <c r="E100" s="49"/>
    </row>
    <row r="101" spans="1:5" x14ac:dyDescent="0.2">
      <c r="A101" s="128"/>
      <c r="B101" s="226"/>
      <c r="C101" s="227"/>
      <c r="D101" s="146"/>
      <c r="E101" s="49"/>
    </row>
    <row r="102" spans="1:5" x14ac:dyDescent="0.2">
      <c r="A102" s="128"/>
      <c r="B102" s="226"/>
      <c r="C102" s="227"/>
      <c r="D102" s="146"/>
      <c r="E102" s="49"/>
    </row>
    <row r="103" spans="1:5" x14ac:dyDescent="0.2">
      <c r="A103" s="128"/>
      <c r="B103" s="226"/>
      <c r="C103" s="227"/>
      <c r="D103" s="146"/>
      <c r="E103" s="49"/>
    </row>
    <row r="104" spans="1:5" x14ac:dyDescent="0.2">
      <c r="A104" s="128"/>
      <c r="B104" s="226"/>
      <c r="C104" s="227"/>
      <c r="D104" s="146"/>
      <c r="E104" s="49"/>
    </row>
    <row r="105" spans="1:5" x14ac:dyDescent="0.2">
      <c r="A105" s="128"/>
      <c r="B105" s="226"/>
      <c r="C105" s="227"/>
      <c r="D105" s="146"/>
      <c r="E105" s="49"/>
    </row>
    <row r="106" spans="1:5" x14ac:dyDescent="0.2">
      <c r="A106" s="128"/>
      <c r="B106" s="226"/>
      <c r="C106" s="227"/>
      <c r="D106" s="146"/>
      <c r="E106" s="49"/>
    </row>
    <row r="107" spans="1:5" x14ac:dyDescent="0.2">
      <c r="A107" s="128"/>
      <c r="B107" s="226"/>
      <c r="C107" s="227"/>
      <c r="D107" s="146"/>
      <c r="E107" s="49"/>
    </row>
    <row r="108" spans="1:5" x14ac:dyDescent="0.2">
      <c r="A108" s="128"/>
      <c r="B108" s="226"/>
      <c r="C108" s="227"/>
      <c r="D108" s="146"/>
      <c r="E108" s="49"/>
    </row>
    <row r="109" spans="1:5" x14ac:dyDescent="0.2">
      <c r="A109" s="128"/>
      <c r="B109" s="226"/>
      <c r="C109" s="227"/>
      <c r="D109" s="146"/>
      <c r="E109" s="49"/>
    </row>
    <row r="110" spans="1:5" x14ac:dyDescent="0.2">
      <c r="A110" s="128"/>
      <c r="B110" s="226"/>
      <c r="C110" s="227"/>
      <c r="D110" s="146"/>
      <c r="E110" s="49"/>
    </row>
    <row r="111" spans="1:5" x14ac:dyDescent="0.2">
      <c r="A111" s="128"/>
      <c r="B111" s="226"/>
      <c r="C111" s="227"/>
      <c r="D111" s="146"/>
      <c r="E111" s="49"/>
    </row>
    <row r="112" spans="1:5" x14ac:dyDescent="0.2">
      <c r="A112" s="128"/>
      <c r="B112" s="226"/>
      <c r="C112" s="227"/>
      <c r="D112" s="146"/>
      <c r="E112" s="49"/>
    </row>
    <row r="113" spans="1:5" x14ac:dyDescent="0.2">
      <c r="A113" s="128"/>
      <c r="B113" s="226"/>
      <c r="C113" s="227"/>
      <c r="D113" s="146"/>
      <c r="E113" s="49"/>
    </row>
    <row r="114" spans="1:5" x14ac:dyDescent="0.2">
      <c r="A114" s="128"/>
      <c r="B114" s="226"/>
      <c r="C114" s="227"/>
      <c r="D114" s="146"/>
      <c r="E114" s="49"/>
    </row>
    <row r="115" spans="1:5" x14ac:dyDescent="0.2">
      <c r="A115" s="128"/>
      <c r="B115" s="226"/>
      <c r="C115" s="227"/>
      <c r="D115" s="146"/>
      <c r="E115" s="49"/>
    </row>
    <row r="116" spans="1:5" x14ac:dyDescent="0.2">
      <c r="A116" s="128"/>
      <c r="B116" s="226"/>
      <c r="C116" s="227"/>
      <c r="D116" s="146"/>
      <c r="E116" s="49"/>
    </row>
    <row r="117" spans="1:5" x14ac:dyDescent="0.2">
      <c r="A117" s="128"/>
      <c r="B117" s="226"/>
      <c r="C117" s="227"/>
      <c r="D117" s="146"/>
      <c r="E117" s="49"/>
    </row>
    <row r="118" spans="1:5" x14ac:dyDescent="0.2">
      <c r="A118" s="128"/>
      <c r="B118" s="226"/>
      <c r="C118" s="227"/>
      <c r="D118" s="146"/>
      <c r="E118" s="49"/>
    </row>
    <row r="119" spans="1:5" x14ac:dyDescent="0.2">
      <c r="A119" s="128"/>
      <c r="B119" s="226"/>
      <c r="C119" s="227"/>
      <c r="D119" s="146"/>
      <c r="E119" s="49"/>
    </row>
    <row r="120" spans="1:5" x14ac:dyDescent="0.2">
      <c r="A120" s="128"/>
      <c r="B120" s="226"/>
      <c r="C120" s="227"/>
      <c r="D120" s="146"/>
      <c r="E120" s="49"/>
    </row>
    <row r="121" spans="1:5" x14ac:dyDescent="0.2">
      <c r="A121" s="128"/>
      <c r="B121" s="226"/>
      <c r="C121" s="227"/>
      <c r="D121" s="146"/>
      <c r="E121" s="49"/>
    </row>
    <row r="122" spans="1:5" x14ac:dyDescent="0.2">
      <c r="A122" s="128"/>
      <c r="B122" s="226"/>
      <c r="C122" s="227"/>
      <c r="D122" s="146"/>
      <c r="E122" s="49"/>
    </row>
    <row r="123" spans="1:5" x14ac:dyDescent="0.2">
      <c r="A123" s="128"/>
      <c r="B123" s="226"/>
      <c r="C123" s="227"/>
      <c r="D123" s="146"/>
      <c r="E123" s="49"/>
    </row>
    <row r="124" spans="1:5" x14ac:dyDescent="0.2">
      <c r="A124" s="128"/>
      <c r="B124" s="226"/>
      <c r="C124" s="227"/>
      <c r="D124" s="146"/>
      <c r="E124" s="49"/>
    </row>
    <row r="125" spans="1:5" x14ac:dyDescent="0.2">
      <c r="A125" s="128"/>
      <c r="B125" s="226"/>
      <c r="C125" s="227"/>
      <c r="D125" s="146"/>
      <c r="E125" s="49"/>
    </row>
    <row r="126" spans="1:5" x14ac:dyDescent="0.2">
      <c r="A126" s="128"/>
      <c r="B126" s="226"/>
      <c r="C126" s="227"/>
      <c r="D126" s="146"/>
      <c r="E126" s="49"/>
    </row>
    <row r="127" spans="1:5" x14ac:dyDescent="0.2">
      <c r="A127" s="128"/>
      <c r="B127" s="226"/>
      <c r="C127" s="227"/>
      <c r="D127" s="146"/>
      <c r="E127" s="49"/>
    </row>
    <row r="128" spans="1:5" x14ac:dyDescent="0.2">
      <c r="A128" s="128"/>
      <c r="B128" s="226"/>
      <c r="C128" s="227"/>
      <c r="D128" s="146"/>
      <c r="E128" s="49"/>
    </row>
    <row r="129" spans="1:5" x14ac:dyDescent="0.2">
      <c r="A129" s="128"/>
      <c r="B129" s="226"/>
      <c r="C129" s="227"/>
      <c r="D129" s="146"/>
      <c r="E129" s="49"/>
    </row>
    <row r="130" spans="1:5" x14ac:dyDescent="0.2">
      <c r="A130" s="128"/>
      <c r="B130" s="226"/>
      <c r="C130" s="227"/>
      <c r="D130" s="146"/>
      <c r="E130" s="49"/>
    </row>
    <row r="131" spans="1:5" x14ac:dyDescent="0.2">
      <c r="A131" s="128"/>
      <c r="B131" s="226"/>
      <c r="C131" s="227"/>
      <c r="D131" s="146"/>
      <c r="E131" s="49"/>
    </row>
    <row r="132" spans="1:5" x14ac:dyDescent="0.2">
      <c r="A132" s="128"/>
      <c r="B132" s="226"/>
      <c r="C132" s="227"/>
      <c r="D132" s="146"/>
      <c r="E132" s="49"/>
    </row>
  </sheetData>
  <sheetProtection formatCells="0" formatColumns="0" formatRows="0" insertHyperlinks="0"/>
  <mergeCells count="104">
    <mergeCell ref="A14:C14"/>
    <mergeCell ref="A27:C27"/>
    <mergeCell ref="A25:C25"/>
    <mergeCell ref="B5:C5"/>
    <mergeCell ref="B34:C34"/>
    <mergeCell ref="B40:C40"/>
    <mergeCell ref="B41:C41"/>
    <mergeCell ref="B42:C42"/>
    <mergeCell ref="B43:C43"/>
    <mergeCell ref="B33:C33"/>
    <mergeCell ref="B44:C44"/>
    <mergeCell ref="B35:C35"/>
    <mergeCell ref="B36:C36"/>
    <mergeCell ref="B37:C37"/>
    <mergeCell ref="B38:C38"/>
    <mergeCell ref="B39:C39"/>
    <mergeCell ref="B50:C50"/>
    <mergeCell ref="B51:C51"/>
    <mergeCell ref="B52:C52"/>
    <mergeCell ref="B53:C53"/>
    <mergeCell ref="B54:C54"/>
    <mergeCell ref="B45:C45"/>
    <mergeCell ref="B46:C46"/>
    <mergeCell ref="B47:C47"/>
    <mergeCell ref="B48:C48"/>
    <mergeCell ref="B49:C49"/>
    <mergeCell ref="B70:C70"/>
    <mergeCell ref="B71:C71"/>
    <mergeCell ref="B72:C72"/>
    <mergeCell ref="B73:C73"/>
    <mergeCell ref="B74:C74"/>
    <mergeCell ref="B67:C67"/>
    <mergeCell ref="B69:C69"/>
    <mergeCell ref="B55:C55"/>
    <mergeCell ref="B57:C57"/>
    <mergeCell ref="B59:C59"/>
    <mergeCell ref="B61:C61"/>
    <mergeCell ref="B63:C63"/>
    <mergeCell ref="B65:C65"/>
    <mergeCell ref="B66:C66"/>
    <mergeCell ref="B68:C68"/>
    <mergeCell ref="B56:C56"/>
    <mergeCell ref="B58:C58"/>
    <mergeCell ref="B60:C60"/>
    <mergeCell ref="B62:C62"/>
    <mergeCell ref="B64:C64"/>
    <mergeCell ref="B80:C80"/>
    <mergeCell ref="B81:C81"/>
    <mergeCell ref="B82:C82"/>
    <mergeCell ref="B83:C83"/>
    <mergeCell ref="B85:C85"/>
    <mergeCell ref="B75:C75"/>
    <mergeCell ref="B76:C76"/>
    <mergeCell ref="B77:C77"/>
    <mergeCell ref="B78:C78"/>
    <mergeCell ref="B79:C79"/>
    <mergeCell ref="B84:C84"/>
    <mergeCell ref="B86:C86"/>
    <mergeCell ref="B88:C88"/>
    <mergeCell ref="B90:C90"/>
    <mergeCell ref="B92:C92"/>
    <mergeCell ref="B94:C94"/>
    <mergeCell ref="B96:C96"/>
    <mergeCell ref="B98:C98"/>
    <mergeCell ref="B100:C100"/>
    <mergeCell ref="B87:C87"/>
    <mergeCell ref="B89:C89"/>
    <mergeCell ref="B91:C91"/>
    <mergeCell ref="B93:C93"/>
    <mergeCell ref="B95:C95"/>
    <mergeCell ref="B117:C117"/>
    <mergeCell ref="B119:C119"/>
    <mergeCell ref="B121:C121"/>
    <mergeCell ref="B103:C103"/>
    <mergeCell ref="B105:C105"/>
    <mergeCell ref="B107:C107"/>
    <mergeCell ref="B109:C109"/>
    <mergeCell ref="B111:C111"/>
    <mergeCell ref="B97:C97"/>
    <mergeCell ref="B99:C99"/>
    <mergeCell ref="B101:C101"/>
    <mergeCell ref="B102:C102"/>
    <mergeCell ref="B104:C104"/>
    <mergeCell ref="B106:C106"/>
    <mergeCell ref="B108:C108"/>
    <mergeCell ref="B110:C110"/>
    <mergeCell ref="B112:C112"/>
    <mergeCell ref="B114:C114"/>
    <mergeCell ref="B116:C116"/>
    <mergeCell ref="B113:C113"/>
    <mergeCell ref="B115:C115"/>
    <mergeCell ref="B132:C132"/>
    <mergeCell ref="B118:C118"/>
    <mergeCell ref="B120:C120"/>
    <mergeCell ref="B122:C122"/>
    <mergeCell ref="B124:C124"/>
    <mergeCell ref="B126:C126"/>
    <mergeCell ref="B127:C127"/>
    <mergeCell ref="B128:C128"/>
    <mergeCell ref="B129:C129"/>
    <mergeCell ref="B130:C130"/>
    <mergeCell ref="B131:C131"/>
    <mergeCell ref="B123:C123"/>
    <mergeCell ref="B125:C125"/>
  </mergeCells>
  <dataValidations xWindow="288" yWindow="759" count="10">
    <dataValidation allowBlank="1" showInputMessage="1" showErrorMessage="1" promptTitle="Firma" prompt="Geben Sie hier bitte die Firma einschließlich Rechtsform an." sqref="B5" xr:uid="{00000000-0002-0000-0200-000000000000}"/>
    <dataValidation allowBlank="1" showInputMessage="1" showErrorMessage="1" promptTitle="Firma des Verpächters" prompt="Geben Sie hier die Firma des Verpächters ein." sqref="D33" xr:uid="{00000000-0002-0000-0200-000001000000}"/>
    <dataValidation allowBlank="1" showErrorMessage="1" sqref="C52:C132 A33:B132" xr:uid="{00000000-0002-0000-0200-000002000000}"/>
    <dataValidation type="list" allowBlank="1" showInputMessage="1" showErrorMessage="1" sqref="B9" xr:uid="{00000000-0002-0000-0200-000004000000}">
      <formula1>Antragsjahre</formula1>
    </dataValidation>
    <dataValidation type="list" allowBlank="1" showInputMessage="1" showErrorMessage="1" sqref="D13:D14 D16:D17 D19:D20 D22:D23 D25 D27 D8" xr:uid="{00000000-0002-0000-0200-000005000000}">
      <formula1>"Ja,Nein,bitte wählen"</formula1>
    </dataValidation>
    <dataValidation type="whole" allowBlank="1" showInputMessage="1" showErrorMessage="1" promptTitle="Betriebsnummer" prompt="Geben Sie hier ihre achtstellige Betriebsnummer ein. z. B. 10XXXXXX" sqref="B6" xr:uid="{00000000-0002-0000-0200-000006000000}">
      <formula1>10000000</formula1>
      <formula2>11999999</formula2>
    </dataValidation>
    <dataValidation type="list" allowBlank="1" showInputMessage="1" showErrorMessage="1" sqref="D34:D132" xr:uid="{00000000-0002-0000-0200-000008000000}">
      <formula1>Kategorie</formula1>
    </dataValidation>
    <dataValidation allowBlank="1" showInputMessage="1" showErrorMessage="1" promptTitle="MaStR-Nummer" prompt="Geben Sie hier ihre Marktstammdatenregister-Nummer ein." sqref="B8" xr:uid="{00000000-0002-0000-0200-000009000000}"/>
    <dataValidation allowBlank="1" showInputMessage="1" showErrorMessage="1" promptTitle="Netznummer" prompt="Geben Sie hier ihre Netznummer ein." sqref="B7" xr:uid="{00000000-0002-0000-0200-00000A000000}"/>
    <dataValidation type="list" allowBlank="1" showInputMessage="1" showErrorMessage="1" sqref="D29" xr:uid="{F8E79C9B-B508-4D62-8139-4F779C236BBE}">
      <mc:AlternateContent xmlns:x12ac="http://schemas.microsoft.com/office/spreadsheetml/2011/1/ac" xmlns:mc="http://schemas.openxmlformats.org/markup-compatibility/2006">
        <mc:Choice Requires="x12ac">
          <x12ac:list>"Falls ja, bitte Tabellenblatt 'E_Erläuterung' beachten",Nein,bitte wählen</x12ac:list>
        </mc:Choice>
        <mc:Fallback>
          <formula1>"Falls ja, bitte Tabellenblatt 'E_Erläuterung' beachten,Nein,bitte wählen"</formula1>
        </mc:Fallback>
      </mc:AlternateContent>
    </dataValidation>
  </dataValidations>
  <pageMargins left="0.70866141732283472" right="0.70866141732283472" top="0.78740157480314965" bottom="0.78740157480314965" header="0.31496062992125984" footer="0.31496062992125984"/>
  <pageSetup paperSize="9"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
    <tabColor rgb="FFFFFFCC"/>
    <pageSetUpPr fitToPage="1"/>
  </sheetPr>
  <dimension ref="A1:Q707"/>
  <sheetViews>
    <sheetView showGridLines="0" showZeros="0" zoomScaleNormal="100" workbookViewId="0">
      <pane ySplit="7" topLeftCell="A8" activePane="bottomLeft" state="frozen"/>
      <selection pane="bottomLeft" activeCell="A8" sqref="A8:A14"/>
    </sheetView>
  </sheetViews>
  <sheetFormatPr baseColWidth="10" defaultRowHeight="14.25" x14ac:dyDescent="0.2"/>
  <cols>
    <col min="1" max="1" width="9.85546875" style="3" customWidth="1"/>
    <col min="2" max="2" width="35.7109375" style="3" customWidth="1"/>
    <col min="3" max="3" width="12.7109375" style="3" customWidth="1"/>
    <col min="4" max="10" width="20.7109375" style="3" customWidth="1"/>
    <col min="11" max="11" width="5.7109375" style="3" customWidth="1"/>
    <col min="12" max="12" width="11.7109375" style="3" bestFit="1" customWidth="1"/>
    <col min="13" max="14" width="11.7109375" style="3" customWidth="1"/>
    <col min="15" max="15" width="5.7109375" style="3" customWidth="1"/>
    <col min="16" max="17" width="11.7109375" style="3" customWidth="1"/>
    <col min="18" max="18" width="11.7109375" style="3" bestFit="1" customWidth="1"/>
    <col min="19" max="16384" width="11.42578125" style="3"/>
  </cols>
  <sheetData>
    <row r="1" spans="1:17" ht="20.100000000000001" customHeight="1" x14ac:dyDescent="0.2">
      <c r="A1" s="123" t="s">
        <v>126</v>
      </c>
      <c r="I1" s="24"/>
      <c r="J1" s="24"/>
    </row>
    <row r="2" spans="1:17" x14ac:dyDescent="0.2">
      <c r="I2" s="24"/>
      <c r="J2" s="24"/>
      <c r="P2" s="29"/>
    </row>
    <row r="3" spans="1:17" ht="45.75" thickBot="1" x14ac:dyDescent="0.25">
      <c r="D3" s="1" t="s">
        <v>61</v>
      </c>
      <c r="E3" s="1" t="s">
        <v>67</v>
      </c>
      <c r="F3" s="1" t="s">
        <v>65</v>
      </c>
      <c r="G3" s="1" t="s">
        <v>12</v>
      </c>
      <c r="H3" s="2" t="s">
        <v>14</v>
      </c>
      <c r="I3" s="2" t="s">
        <v>13</v>
      </c>
      <c r="J3" s="13" t="s">
        <v>54</v>
      </c>
      <c r="P3" s="30"/>
    </row>
    <row r="4" spans="1:17" ht="30" customHeight="1" thickBot="1" x14ac:dyDescent="0.25">
      <c r="B4" s="17" t="s">
        <v>4</v>
      </c>
      <c r="C4" s="15"/>
      <c r="D4" s="18">
        <f>SUM(D8:D964)</f>
        <v>0</v>
      </c>
      <c r="E4" s="18"/>
      <c r="F4" s="18"/>
      <c r="G4" s="4">
        <f>SUM(G8:G964)</f>
        <v>0</v>
      </c>
      <c r="H4" s="4">
        <f>SUM(H8:H964)</f>
        <v>0</v>
      </c>
      <c r="I4" s="12">
        <f>SUM(I8:I964)</f>
        <v>0</v>
      </c>
      <c r="J4" s="14">
        <f>SUM(J8:J964)</f>
        <v>0</v>
      </c>
      <c r="K4" s="26"/>
      <c r="P4" s="30"/>
    </row>
    <row r="5" spans="1:17" ht="15" x14ac:dyDescent="0.2">
      <c r="F5" s="6"/>
      <c r="G5" s="5"/>
      <c r="H5" s="7"/>
      <c r="I5" s="7"/>
      <c r="J5" s="6"/>
      <c r="K5" s="27"/>
      <c r="P5" s="31"/>
    </row>
    <row r="6" spans="1:17" x14ac:dyDescent="0.2">
      <c r="G6" s="8"/>
      <c r="K6" s="28"/>
    </row>
    <row r="7" spans="1:17" ht="45" x14ac:dyDescent="0.2">
      <c r="A7" s="16" t="s">
        <v>21</v>
      </c>
      <c r="B7" s="16" t="s">
        <v>23</v>
      </c>
      <c r="C7" s="22" t="s">
        <v>51</v>
      </c>
      <c r="D7" s="1" t="s">
        <v>61</v>
      </c>
      <c r="E7" s="1" t="s">
        <v>67</v>
      </c>
      <c r="F7" s="1" t="s">
        <v>65</v>
      </c>
      <c r="G7" s="1" t="s">
        <v>12</v>
      </c>
      <c r="H7" s="2" t="s">
        <v>14</v>
      </c>
      <c r="I7" s="2" t="s">
        <v>13</v>
      </c>
      <c r="J7" s="2" t="s">
        <v>54</v>
      </c>
      <c r="K7" s="26"/>
      <c r="L7" s="22" t="s">
        <v>51</v>
      </c>
      <c r="M7" s="2" t="s">
        <v>71</v>
      </c>
      <c r="N7" s="2" t="s">
        <v>72</v>
      </c>
      <c r="P7" s="2" t="s">
        <v>70</v>
      </c>
      <c r="Q7" s="2" t="s">
        <v>73</v>
      </c>
    </row>
    <row r="8" spans="1:17" ht="15" customHeight="1" x14ac:dyDescent="0.2">
      <c r="A8" s="239">
        <f>A_Stammdaten!A33</f>
        <v>1</v>
      </c>
      <c r="B8" s="241" t="str">
        <f>A_Stammdaten!B33</f>
        <v>originäres Netz</v>
      </c>
      <c r="C8" s="44">
        <v>2022</v>
      </c>
      <c r="D8" s="35"/>
      <c r="E8" s="36">
        <f>SUMIFS(C_AiB!$H$5:$H$9998,C_AiB!$A$5:$A$9998,$A$8,C_AiB!$C$5:$C$9998,"&lt;="&amp;$C8)</f>
        <v>0</v>
      </c>
      <c r="F8" s="37"/>
      <c r="G8" s="35"/>
      <c r="H8" s="32">
        <f>($E8*$N8)+($F8*$M8)</f>
        <v>0</v>
      </c>
      <c r="I8" s="32">
        <f>(($E8*40%*$Q8)+($F8*40%*$P8))*3.5%*A_Stammdaten!$E$33</f>
        <v>0</v>
      </c>
      <c r="J8" s="32">
        <f>SUM(G8:I8)</f>
        <v>0</v>
      </c>
      <c r="L8" s="44">
        <v>2022</v>
      </c>
      <c r="M8" s="19">
        <f>VLOOKUP($L8,Listen!$K$38:$P$44,A_Stammdaten!$B$9-2022,FALSE)</f>
        <v>3.0499999999999999E-2</v>
      </c>
      <c r="N8" s="19">
        <f>VLOOKUP($L8,Listen!$Y$38:$AD$44,A_Stammdaten!$B$9-2022,FALSE)</f>
        <v>3.0499999999999999E-2</v>
      </c>
      <c r="P8" s="19">
        <f>VLOOKUP($L8,Listen!$K$12:$P$18,A_Stammdaten!$B$9-2022,FALSE)</f>
        <v>5.0700000000000002E-2</v>
      </c>
      <c r="Q8" s="20">
        <f>VLOOKUP($L8,Listen!$Y$12:$AD$18,A_Stammdaten!$B$9-2022,FALSE)</f>
        <v>5.0700000000000002E-2</v>
      </c>
    </row>
    <row r="9" spans="1:17" ht="15" customHeight="1" x14ac:dyDescent="0.2">
      <c r="A9" s="239"/>
      <c r="B9" s="241"/>
      <c r="C9" s="44">
        <v>2023</v>
      </c>
      <c r="D9" s="35"/>
      <c r="E9" s="36">
        <f>SUMIFS(C_AiB!$H$5:$H$9998,C_AiB!$A$5:$A$9998,$A$8,C_AiB!$C$5:$C$9998,"="&amp;$C9)</f>
        <v>0</v>
      </c>
      <c r="F9" s="37"/>
      <c r="G9" s="35"/>
      <c r="H9" s="32">
        <f>($E9*$N9)+($F9*$M9)</f>
        <v>0</v>
      </c>
      <c r="I9" s="32">
        <f>(($E9*40%*$Q9)+($F9*40%*$P9))*3.5%*A_Stammdaten!$E$33</f>
        <v>0</v>
      </c>
      <c r="J9" s="32">
        <f>SUM(G9:I9)</f>
        <v>0</v>
      </c>
      <c r="L9" s="44">
        <v>2023</v>
      </c>
      <c r="M9" s="20">
        <f>VLOOKUP($L9,Listen!$K$38:$P$44,A_Stammdaten!$B$9-2022,FALSE)</f>
        <v>3.0499999999999999E-2</v>
      </c>
      <c r="N9" s="20">
        <f>VLOOKUP($L9,Listen!$Y$38:$AD$44,A_Stammdaten!$B$9-2022,FALSE)</f>
        <v>3.0499999999999999E-2</v>
      </c>
      <c r="P9" s="20">
        <f>VLOOKUP($L9,Listen!$K$12:$P$18,A_Stammdaten!$B$9-2022,FALSE)</f>
        <v>5.0700000000000002E-2</v>
      </c>
      <c r="Q9" s="20">
        <f>VLOOKUP($L9,Listen!$Y$12:$AD$18,A_Stammdaten!$B$9-2022,FALSE)</f>
        <v>5.0700000000000002E-2</v>
      </c>
    </row>
    <row r="10" spans="1:17" x14ac:dyDescent="0.2">
      <c r="A10" s="239"/>
      <c r="B10" s="241"/>
      <c r="C10" s="44">
        <v>2024</v>
      </c>
      <c r="D10" s="35"/>
      <c r="E10" s="36">
        <f>SUMIFS(C_AiB!$H$5:$H$9998,C_AiB!$A$5:$A$9998,$A$8,C_AiB!$C$5:$C$9998,"="&amp;$C10)</f>
        <v>0</v>
      </c>
      <c r="F10" s="37"/>
      <c r="G10" s="35"/>
      <c r="H10" s="32">
        <f t="shared" ref="H10:H72" si="0">($E10*$N10)+($F10*$M10)</f>
        <v>0</v>
      </c>
      <c r="I10" s="32">
        <f>(($E10*40%*$Q10)+($F10*40%*$P10))*3.5%*A_Stammdaten!$E$33</f>
        <v>0</v>
      </c>
      <c r="J10" s="32">
        <f t="shared" ref="J10:J72" si="1">SUM(G10:I10)</f>
        <v>0</v>
      </c>
      <c r="L10" s="44">
        <v>2024</v>
      </c>
      <c r="M10" s="20">
        <f>VLOOKUP($L10,Listen!$K$38:$P$44,A_Stammdaten!$B$9-2022,FALSE)</f>
        <v>5.0900000000000001E-2</v>
      </c>
      <c r="N10" s="20">
        <f>VLOOKUP($L10,Listen!$Y$38:$AD$44,A_Stammdaten!$B$9-2022,FALSE)</f>
        <v>5.0999999999999997E-2</v>
      </c>
      <c r="P10" s="20">
        <f>VLOOKUP($L10,Listen!$K$12:$P$18,A_Stammdaten!$B$9-2022,FALSE)</f>
        <v>6.93E-2</v>
      </c>
      <c r="Q10" s="20">
        <f>VLOOKUP($L10,Listen!$Y$12:$AD$18,A_Stammdaten!$B$9-2022,FALSE)</f>
        <v>7.2599999999999998E-2</v>
      </c>
    </row>
    <row r="11" spans="1:17" x14ac:dyDescent="0.2">
      <c r="A11" s="239"/>
      <c r="B11" s="241"/>
      <c r="C11" s="44">
        <v>2025</v>
      </c>
      <c r="D11" s="35"/>
      <c r="E11" s="36">
        <f>SUMIFS(C_AiB!$H$5:$H$9998,C_AiB!$A$5:$A$9998,$A$8,C_AiB!$C$5:$C$9998,"="&amp;$C11)</f>
        <v>0</v>
      </c>
      <c r="F11" s="37"/>
      <c r="G11" s="35"/>
      <c r="H11" s="32">
        <f t="shared" si="0"/>
        <v>0</v>
      </c>
      <c r="I11" s="32">
        <f>(($E11*40%*$Q11)+($F11*40%*$P11))*3.5%*A_Stammdaten!$E$33</f>
        <v>0</v>
      </c>
      <c r="J11" s="32">
        <f t="shared" si="1"/>
        <v>0</v>
      </c>
      <c r="K11" s="25"/>
      <c r="L11" s="44">
        <v>2025</v>
      </c>
      <c r="M11" s="20">
        <f>VLOOKUP($L11,Listen!$K$38:$P$44,A_Stammdaten!$B$9-2022,FALSE)</f>
        <v>0.05</v>
      </c>
      <c r="N11" s="20">
        <f>VLOOKUP($L11,Listen!$Y$38:$AD$44,A_Stammdaten!$B$9-2022,FALSE)</f>
        <v>5.0999999999999997E-2</v>
      </c>
      <c r="P11" s="20">
        <f>VLOOKUP($L11,Listen!$K$12:$P$18,A_Stammdaten!$B$9-2022,FALSE)</f>
        <v>7.0099999999999996E-2</v>
      </c>
      <c r="Q11" s="20">
        <f>VLOOKUP($L11,Listen!$Y$12:$AD$18,A_Stammdaten!$B$9-2022,FALSE)</f>
        <v>7.2599999999999998E-2</v>
      </c>
    </row>
    <row r="12" spans="1:17" x14ac:dyDescent="0.2">
      <c r="A12" s="239"/>
      <c r="B12" s="241"/>
      <c r="C12" s="44">
        <v>2026</v>
      </c>
      <c r="D12" s="35"/>
      <c r="E12" s="36">
        <f>SUMIFS(C_AiB!$H$5:$H$9998,C_AiB!$A$5:$A$9998,$A$8,C_AiB!$C$5:$C$9998,"="&amp;$C12)</f>
        <v>0</v>
      </c>
      <c r="F12" s="37"/>
      <c r="G12" s="35"/>
      <c r="H12" s="32">
        <f t="shared" si="0"/>
        <v>0</v>
      </c>
      <c r="I12" s="32">
        <f>(($E12*40%*$Q12)+($F12*40%*$P12))*3.5%*A_Stammdaten!$E$33</f>
        <v>0</v>
      </c>
      <c r="J12" s="32">
        <f t="shared" si="1"/>
        <v>0</v>
      </c>
      <c r="L12" s="44">
        <v>2026</v>
      </c>
      <c r="M12" s="20">
        <f>VLOOKUP($L12,Listen!$K$38:$P$44,A_Stammdaten!$B$9-2022,FALSE)</f>
        <v>5.0999999999999997E-2</v>
      </c>
      <c r="N12" s="20">
        <f>VLOOKUP($L12,Listen!$Y$38:$AD$44,A_Stammdaten!$B$9-2022,FALSE)</f>
        <v>5.0999999999999997E-2</v>
      </c>
      <c r="P12" s="20">
        <f>VLOOKUP($L12,Listen!$K$12:$P$18,A_Stammdaten!$B$9-2022,FALSE)</f>
        <v>7.2599999999999998E-2</v>
      </c>
      <c r="Q12" s="20">
        <f>VLOOKUP($L12,Listen!$Y$12:$AD$18,A_Stammdaten!$B$9-2022,FALSE)</f>
        <v>7.2599999999999998E-2</v>
      </c>
    </row>
    <row r="13" spans="1:17" x14ac:dyDescent="0.2">
      <c r="A13" s="239"/>
      <c r="B13" s="241"/>
      <c r="C13" s="44">
        <v>2027</v>
      </c>
      <c r="D13" s="35"/>
      <c r="E13" s="36">
        <f>SUMIFS(C_AiB!$H$5:$H$9998,C_AiB!$A$5:$A$9998,$A$8,C_AiB!$C$5:$C$9998,"="&amp;$C13)</f>
        <v>0</v>
      </c>
      <c r="F13" s="37"/>
      <c r="G13" s="35"/>
      <c r="H13" s="32">
        <f t="shared" si="0"/>
        <v>0</v>
      </c>
      <c r="I13" s="32">
        <f>(($E13*40%*$Q13)+($F13*40%*$P13))*3.5%*A_Stammdaten!$E$33</f>
        <v>0</v>
      </c>
      <c r="J13" s="32">
        <f t="shared" si="1"/>
        <v>0</v>
      </c>
      <c r="L13" s="44">
        <v>2027</v>
      </c>
      <c r="M13" s="20">
        <f>VLOOKUP($L13,Listen!$K$38:$P$44,A_Stammdaten!$B$9-2022,FALSE)</f>
        <v>5.0999999999999997E-2</v>
      </c>
      <c r="N13" s="20">
        <f>VLOOKUP($L13,Listen!$Y$38:$AD$44,A_Stammdaten!$B$9-2022,FALSE)</f>
        <v>5.0999999999999997E-2</v>
      </c>
      <c r="P13" s="20">
        <f>VLOOKUP($L13,Listen!$K$12:$P$18,A_Stammdaten!$B$9-2022,FALSE)</f>
        <v>7.2599999999999998E-2</v>
      </c>
      <c r="Q13" s="20">
        <f>VLOOKUP($L13,Listen!$Y$12:$AD$18,A_Stammdaten!$B$9-2022,FALSE)</f>
        <v>7.2599999999999998E-2</v>
      </c>
    </row>
    <row r="14" spans="1:17" ht="15" thickBot="1" x14ac:dyDescent="0.25">
      <c r="A14" s="240"/>
      <c r="B14" s="242"/>
      <c r="C14" s="45">
        <v>2028</v>
      </c>
      <c r="D14" s="38"/>
      <c r="E14" s="39">
        <f>SUMIFS(C_AiB!$H$5:$H$9998,C_AiB!$A$5:$A$9998,$A$8,C_AiB!$C$5:$C$9998,"="&amp;$C14)</f>
        <v>0</v>
      </c>
      <c r="F14" s="40"/>
      <c r="G14" s="38"/>
      <c r="H14" s="33">
        <f t="shared" si="0"/>
        <v>0</v>
      </c>
      <c r="I14" s="33">
        <f>(($E14*40%*$Q14)+($F14*40%*$P14))*3.5%*A_Stammdaten!$E$33</f>
        <v>0</v>
      </c>
      <c r="J14" s="33">
        <f t="shared" si="1"/>
        <v>0</v>
      </c>
      <c r="L14" s="45">
        <v>2028</v>
      </c>
      <c r="M14" s="21">
        <f>VLOOKUP($L14,Listen!$K$38:$P$44,A_Stammdaten!$B$9-2022,FALSE)</f>
        <v>0</v>
      </c>
      <c r="N14" s="21">
        <f>VLOOKUP($L14,Listen!$Y$38:$AD$44,A_Stammdaten!$B$9-2022,FALSE)</f>
        <v>0</v>
      </c>
      <c r="P14" s="21">
        <f>VLOOKUP($L14,Listen!$K$12:$P$18,A_Stammdaten!$B$9-2022,FALSE)</f>
        <v>0</v>
      </c>
      <c r="Q14" s="21">
        <f>VLOOKUP($L14,Listen!$Y$12:$AD$18,A_Stammdaten!$B$9-2022,FALSE)</f>
        <v>0</v>
      </c>
    </row>
    <row r="15" spans="1:17" x14ac:dyDescent="0.2">
      <c r="A15" s="233">
        <f>A_Stammdaten!A34</f>
        <v>0</v>
      </c>
      <c r="B15" s="236">
        <f>A_Stammdaten!B34</f>
        <v>0</v>
      </c>
      <c r="C15" s="23">
        <v>2022</v>
      </c>
      <c r="D15" s="41"/>
      <c r="E15" s="36">
        <f>SUMIFS(C_AiB!$H$5:$H$9998,C_AiB!$A$5:$A$9998,$A$15,C_AiB!$C$5:$C$9998,"&lt;="&amp;$C15)</f>
        <v>0</v>
      </c>
      <c r="F15" s="42"/>
      <c r="G15" s="41"/>
      <c r="H15" s="34">
        <f t="shared" si="0"/>
        <v>0</v>
      </c>
      <c r="I15" s="32">
        <f>(($E15*40%*$Q15)+($F15*40%*$P15))*3.5%*A_Stammdaten!$E$33</f>
        <v>0</v>
      </c>
      <c r="J15" s="34">
        <f t="shared" si="1"/>
        <v>0</v>
      </c>
      <c r="L15" s="23">
        <v>2022</v>
      </c>
      <c r="M15" s="19">
        <f>VLOOKUP($L15,Listen!$K$38:$P$44,A_Stammdaten!$B$9-2022,FALSE)</f>
        <v>3.0499999999999999E-2</v>
      </c>
      <c r="N15" s="19">
        <f>VLOOKUP($L15,Listen!$Y$38:$AD$44,A_Stammdaten!$B$9-2022,FALSE)</f>
        <v>3.0499999999999999E-2</v>
      </c>
      <c r="P15" s="19">
        <f>VLOOKUP($L15,Listen!$K$12:$P$18,A_Stammdaten!$B$9-2022,FALSE)</f>
        <v>5.0700000000000002E-2</v>
      </c>
      <c r="Q15" s="19">
        <f>VLOOKUP($L15,Listen!$Y$12:$AD$18,A_Stammdaten!$B$9-2022,FALSE)</f>
        <v>5.0700000000000002E-2</v>
      </c>
    </row>
    <row r="16" spans="1:17" x14ac:dyDescent="0.2">
      <c r="A16" s="234"/>
      <c r="B16" s="237"/>
      <c r="C16" s="44">
        <v>2023</v>
      </c>
      <c r="D16" s="35"/>
      <c r="E16" s="36">
        <f>SUMIFS(C_AiB!$H$5:$H$9998,C_AiB!$A$5:$A$9998,$A$15,C_AiB!$C$5:$C$9998,"="&amp;$C16)</f>
        <v>0</v>
      </c>
      <c r="F16" s="37"/>
      <c r="G16" s="35"/>
      <c r="H16" s="32">
        <f t="shared" si="0"/>
        <v>0</v>
      </c>
      <c r="I16" s="32">
        <f>(($E16*40%*$Q16)+($F16*40%*$P16))*3.5%*A_Stammdaten!$E$33</f>
        <v>0</v>
      </c>
      <c r="J16" s="32">
        <f t="shared" si="1"/>
        <v>0</v>
      </c>
      <c r="L16" s="44">
        <v>2023</v>
      </c>
      <c r="M16" s="20">
        <f>VLOOKUP($L16,Listen!$K$38:$P$44,A_Stammdaten!$B$9-2022,FALSE)</f>
        <v>3.0499999999999999E-2</v>
      </c>
      <c r="N16" s="20">
        <f>VLOOKUP($L16,Listen!$Y$38:$AD$44,A_Stammdaten!$B$9-2022,FALSE)</f>
        <v>3.0499999999999999E-2</v>
      </c>
      <c r="P16" s="20">
        <f>VLOOKUP($L16,Listen!$K$12:$P$18,A_Stammdaten!$B$9-2022,FALSE)</f>
        <v>5.0700000000000002E-2</v>
      </c>
      <c r="Q16" s="20">
        <f>VLOOKUP($L16,Listen!$Y$12:$AD$18,A_Stammdaten!$B$9-2022,FALSE)</f>
        <v>5.0700000000000002E-2</v>
      </c>
    </row>
    <row r="17" spans="1:17" x14ac:dyDescent="0.2">
      <c r="A17" s="234"/>
      <c r="B17" s="237"/>
      <c r="C17" s="44">
        <v>2024</v>
      </c>
      <c r="D17" s="35"/>
      <c r="E17" s="36">
        <f>SUMIFS(C_AiB!$H$5:$H$9998,C_AiB!$A$5:$A$9998,$A$15,C_AiB!$C$5:$C$9998,"="&amp;$C17)</f>
        <v>0</v>
      </c>
      <c r="F17" s="37"/>
      <c r="G17" s="35"/>
      <c r="H17" s="32">
        <f t="shared" si="0"/>
        <v>0</v>
      </c>
      <c r="I17" s="32">
        <f>(($E17*40%*$Q17)+($F17*40%*$P17))*3.5%*A_Stammdaten!$E$33</f>
        <v>0</v>
      </c>
      <c r="J17" s="32">
        <f t="shared" si="1"/>
        <v>0</v>
      </c>
      <c r="L17" s="44">
        <v>2024</v>
      </c>
      <c r="M17" s="20">
        <f>VLOOKUP($L17,Listen!$K$38:$P$44,A_Stammdaten!$B$9-2022,FALSE)</f>
        <v>5.0900000000000001E-2</v>
      </c>
      <c r="N17" s="20">
        <f>VLOOKUP($L17,Listen!$Y$38:$AD$44,A_Stammdaten!$B$9-2022,FALSE)</f>
        <v>5.0999999999999997E-2</v>
      </c>
      <c r="P17" s="20">
        <f>VLOOKUP($L17,Listen!$K$12:$P$18,A_Stammdaten!$B$9-2022,FALSE)</f>
        <v>6.93E-2</v>
      </c>
      <c r="Q17" s="20">
        <f>VLOOKUP($L17,Listen!$Y$12:$AD$18,A_Stammdaten!$B$9-2022,FALSE)</f>
        <v>7.2599999999999998E-2</v>
      </c>
    </row>
    <row r="18" spans="1:17" x14ac:dyDescent="0.2">
      <c r="A18" s="234"/>
      <c r="B18" s="237"/>
      <c r="C18" s="44">
        <v>2025</v>
      </c>
      <c r="D18" s="35"/>
      <c r="E18" s="36">
        <f>SUMIFS(C_AiB!$H$5:$H$9998,C_AiB!$A$5:$A$9998,$A$15,C_AiB!$C$5:$C$9998,"="&amp;$C18)</f>
        <v>0</v>
      </c>
      <c r="F18" s="37"/>
      <c r="G18" s="35"/>
      <c r="H18" s="32">
        <f t="shared" si="0"/>
        <v>0</v>
      </c>
      <c r="I18" s="32">
        <f>(($E18*40%*$Q18)+($F18*40%*$P18))*3.5%*A_Stammdaten!$E$33</f>
        <v>0</v>
      </c>
      <c r="J18" s="32">
        <f t="shared" si="1"/>
        <v>0</v>
      </c>
      <c r="L18" s="44">
        <v>2025</v>
      </c>
      <c r="M18" s="20">
        <f>VLOOKUP($L18,Listen!$K$38:$P$44,A_Stammdaten!$B$9-2022,FALSE)</f>
        <v>0.05</v>
      </c>
      <c r="N18" s="20">
        <f>VLOOKUP($L18,Listen!$Y$38:$AD$44,A_Stammdaten!$B$9-2022,FALSE)</f>
        <v>5.0999999999999997E-2</v>
      </c>
      <c r="P18" s="20">
        <f>VLOOKUP($L18,Listen!$K$12:$P$18,A_Stammdaten!$B$9-2022,FALSE)</f>
        <v>7.0099999999999996E-2</v>
      </c>
      <c r="Q18" s="20">
        <f>VLOOKUP($L18,Listen!$Y$12:$AD$18,A_Stammdaten!$B$9-2022,FALSE)</f>
        <v>7.2599999999999998E-2</v>
      </c>
    </row>
    <row r="19" spans="1:17" x14ac:dyDescent="0.2">
      <c r="A19" s="234"/>
      <c r="B19" s="237"/>
      <c r="C19" s="44">
        <v>2026</v>
      </c>
      <c r="D19" s="35"/>
      <c r="E19" s="36">
        <f>SUMIFS(C_AiB!$H$5:$H$9998,C_AiB!$A$5:$A$9998,$A$15,C_AiB!$C$5:$C$9998,"="&amp;$C19)</f>
        <v>0</v>
      </c>
      <c r="F19" s="37"/>
      <c r="G19" s="35"/>
      <c r="H19" s="32">
        <f t="shared" si="0"/>
        <v>0</v>
      </c>
      <c r="I19" s="32">
        <f>(($E19*40%*$Q19)+($F19*40%*$P19))*3.5%*A_Stammdaten!$E$33</f>
        <v>0</v>
      </c>
      <c r="J19" s="32">
        <f t="shared" si="1"/>
        <v>0</v>
      </c>
      <c r="L19" s="44">
        <v>2026</v>
      </c>
      <c r="M19" s="20">
        <f>VLOOKUP($L19,Listen!$K$38:$P$44,A_Stammdaten!$B$9-2022,FALSE)</f>
        <v>5.0999999999999997E-2</v>
      </c>
      <c r="N19" s="20">
        <f>VLOOKUP($L19,Listen!$Y$38:$AD$44,A_Stammdaten!$B$9-2022,FALSE)</f>
        <v>5.0999999999999997E-2</v>
      </c>
      <c r="P19" s="20">
        <f>VLOOKUP($L19,Listen!$K$12:$P$18,A_Stammdaten!$B$9-2022,FALSE)</f>
        <v>7.2599999999999998E-2</v>
      </c>
      <c r="Q19" s="20">
        <f>VLOOKUP($L19,Listen!$Y$12:$AD$18,A_Stammdaten!$B$9-2022,FALSE)</f>
        <v>7.2599999999999998E-2</v>
      </c>
    </row>
    <row r="20" spans="1:17" x14ac:dyDescent="0.2">
      <c r="A20" s="234"/>
      <c r="B20" s="237"/>
      <c r="C20" s="44">
        <v>2027</v>
      </c>
      <c r="D20" s="35"/>
      <c r="E20" s="36">
        <f>SUMIFS(C_AiB!$H$5:$H$9998,C_AiB!$A$5:$A$9998,$A$15,C_AiB!$C$5:$C$9998,"="&amp;$C20)</f>
        <v>0</v>
      </c>
      <c r="F20" s="37"/>
      <c r="G20" s="35"/>
      <c r="H20" s="32">
        <f t="shared" si="0"/>
        <v>0</v>
      </c>
      <c r="I20" s="32">
        <f>(($E20*40%*$Q20)+($F20*40%*$P20))*3.5%*A_Stammdaten!$E$33</f>
        <v>0</v>
      </c>
      <c r="J20" s="32">
        <f t="shared" si="1"/>
        <v>0</v>
      </c>
      <c r="L20" s="44">
        <v>2027</v>
      </c>
      <c r="M20" s="20">
        <f>VLOOKUP($L20,Listen!$K$38:$P$44,A_Stammdaten!$B$9-2022,FALSE)</f>
        <v>5.0999999999999997E-2</v>
      </c>
      <c r="N20" s="20">
        <f>VLOOKUP($L20,Listen!$Y$38:$AD$44,A_Stammdaten!$B$9-2022,FALSE)</f>
        <v>5.0999999999999997E-2</v>
      </c>
      <c r="P20" s="20">
        <f>VLOOKUP($L20,Listen!$K$12:$P$18,A_Stammdaten!$B$9-2022,FALSE)</f>
        <v>7.2599999999999998E-2</v>
      </c>
      <c r="Q20" s="20">
        <f>VLOOKUP($L20,Listen!$Y$12:$AD$18,A_Stammdaten!$B$9-2022,FALSE)</f>
        <v>7.2599999999999998E-2</v>
      </c>
    </row>
    <row r="21" spans="1:17" ht="15" thickBot="1" x14ac:dyDescent="0.25">
      <c r="A21" s="235"/>
      <c r="B21" s="238"/>
      <c r="C21" s="45">
        <v>2028</v>
      </c>
      <c r="D21" s="38"/>
      <c r="E21" s="39">
        <f>SUMIFS(C_AiB!$H$5:$H$9998,C_AiB!$A$5:$A$9998,$A$15,C_AiB!$C$5:$C$9998,"="&amp;$C21)</f>
        <v>0</v>
      </c>
      <c r="F21" s="40"/>
      <c r="G21" s="38"/>
      <c r="H21" s="33">
        <f t="shared" si="0"/>
        <v>0</v>
      </c>
      <c r="I21" s="33">
        <f>(($E21*40%*$Q21)+($F21*40%*$P21))*3.5%*A_Stammdaten!$E$33</f>
        <v>0</v>
      </c>
      <c r="J21" s="33">
        <f t="shared" si="1"/>
        <v>0</v>
      </c>
      <c r="L21" s="45">
        <v>2028</v>
      </c>
      <c r="M21" s="21">
        <f>VLOOKUP($L21,Listen!$K$38:$P$44,A_Stammdaten!$B$9-2022,FALSE)</f>
        <v>0</v>
      </c>
      <c r="N21" s="21">
        <f>VLOOKUP($L21,Listen!$Y$38:$AD$44,A_Stammdaten!$B$9-2022,FALSE)</f>
        <v>0</v>
      </c>
      <c r="P21" s="21">
        <f>VLOOKUP($L21,Listen!$K$12:$P$18,A_Stammdaten!$B$9-2022,FALSE)</f>
        <v>0</v>
      </c>
      <c r="Q21" s="21">
        <f>VLOOKUP($L21,Listen!$Y$12:$AD$18,A_Stammdaten!$B$9-2022,FALSE)</f>
        <v>0</v>
      </c>
    </row>
    <row r="22" spans="1:17" x14ac:dyDescent="0.2">
      <c r="A22" s="233">
        <f>A_Stammdaten!A35</f>
        <v>0</v>
      </c>
      <c r="B22" s="236">
        <f>A_Stammdaten!B35</f>
        <v>0</v>
      </c>
      <c r="C22" s="23">
        <v>2022</v>
      </c>
      <c r="D22" s="41"/>
      <c r="E22" s="36">
        <f>SUMIFS(C_AiB!$H$5:$H$9998,C_AiB!$A$5:$A$9998,$A$22,C_AiB!$C$5:$C$9998,"&lt;="&amp;$C22)</f>
        <v>0</v>
      </c>
      <c r="F22" s="42"/>
      <c r="G22" s="41"/>
      <c r="H22" s="34">
        <f t="shared" si="0"/>
        <v>0</v>
      </c>
      <c r="I22" s="32">
        <f>(($E22*40%*$Q22)+($F22*40%*$P22))*3.5%*A_Stammdaten!$E$33</f>
        <v>0</v>
      </c>
      <c r="J22" s="34">
        <f t="shared" si="1"/>
        <v>0</v>
      </c>
      <c r="L22" s="23">
        <v>2022</v>
      </c>
      <c r="M22" s="19">
        <f>VLOOKUP($L22,Listen!$K$38:$P$44,A_Stammdaten!$B$9-2022,FALSE)</f>
        <v>3.0499999999999999E-2</v>
      </c>
      <c r="N22" s="19">
        <f>VLOOKUP($L22,Listen!$Y$38:$AD$44,A_Stammdaten!$B$9-2022,FALSE)</f>
        <v>3.0499999999999999E-2</v>
      </c>
      <c r="P22" s="19">
        <f>VLOOKUP($L22,Listen!$K$12:$P$18,A_Stammdaten!$B$9-2022,FALSE)</f>
        <v>5.0700000000000002E-2</v>
      </c>
      <c r="Q22" s="19">
        <f>VLOOKUP($L22,Listen!$Y$12:$AD$18,A_Stammdaten!$B$9-2022,FALSE)</f>
        <v>5.0700000000000002E-2</v>
      </c>
    </row>
    <row r="23" spans="1:17" x14ac:dyDescent="0.2">
      <c r="A23" s="234"/>
      <c r="B23" s="237"/>
      <c r="C23" s="44">
        <v>2023</v>
      </c>
      <c r="D23" s="35"/>
      <c r="E23" s="36">
        <f>SUMIFS(C_AiB!$H$5:$H$9998,C_AiB!$A$5:$A$9998,$A$22,C_AiB!$C$5:$C$9998,"="&amp;$C23)</f>
        <v>0</v>
      </c>
      <c r="F23" s="37"/>
      <c r="G23" s="35"/>
      <c r="H23" s="32">
        <f t="shared" si="0"/>
        <v>0</v>
      </c>
      <c r="I23" s="32">
        <f>(($E23*40%*$Q23)+($F23*40%*$P23))*3.5%*A_Stammdaten!$E$33</f>
        <v>0</v>
      </c>
      <c r="J23" s="32">
        <f t="shared" si="1"/>
        <v>0</v>
      </c>
      <c r="L23" s="44">
        <v>2023</v>
      </c>
      <c r="M23" s="20">
        <f>VLOOKUP($L23,Listen!$K$38:$P$44,A_Stammdaten!$B$9-2022,FALSE)</f>
        <v>3.0499999999999999E-2</v>
      </c>
      <c r="N23" s="20">
        <f>VLOOKUP($L23,Listen!$Y$38:$AD$44,A_Stammdaten!$B$9-2022,FALSE)</f>
        <v>3.0499999999999999E-2</v>
      </c>
      <c r="P23" s="20">
        <f>VLOOKUP($L23,Listen!$K$12:$P$18,A_Stammdaten!$B$9-2022,FALSE)</f>
        <v>5.0700000000000002E-2</v>
      </c>
      <c r="Q23" s="20">
        <f>VLOOKUP($L23,Listen!$Y$12:$AD$18,A_Stammdaten!$B$9-2022,FALSE)</f>
        <v>5.0700000000000002E-2</v>
      </c>
    </row>
    <row r="24" spans="1:17" x14ac:dyDescent="0.2">
      <c r="A24" s="234"/>
      <c r="B24" s="237"/>
      <c r="C24" s="44">
        <v>2024</v>
      </c>
      <c r="D24" s="35"/>
      <c r="E24" s="36">
        <f>SUMIFS(C_AiB!$H$5:$H$9998,C_AiB!$A$5:$A$9998,$A$22,C_AiB!$C$5:$C$9998,"="&amp;$C24)</f>
        <v>0</v>
      </c>
      <c r="F24" s="37"/>
      <c r="G24" s="35"/>
      <c r="H24" s="32">
        <f t="shared" si="0"/>
        <v>0</v>
      </c>
      <c r="I24" s="32">
        <f>(($E24*40%*$Q24)+($F24*40%*$P24))*3.5%*A_Stammdaten!$E$33</f>
        <v>0</v>
      </c>
      <c r="J24" s="32">
        <f t="shared" si="1"/>
        <v>0</v>
      </c>
      <c r="L24" s="44">
        <v>2024</v>
      </c>
      <c r="M24" s="20">
        <f>VLOOKUP($L24,Listen!$K$38:$P$44,A_Stammdaten!$B$9-2022,FALSE)</f>
        <v>5.0900000000000001E-2</v>
      </c>
      <c r="N24" s="20">
        <f>VLOOKUP($L24,Listen!$Y$38:$AD$44,A_Stammdaten!$B$9-2022,FALSE)</f>
        <v>5.0999999999999997E-2</v>
      </c>
      <c r="P24" s="20">
        <f>VLOOKUP($L24,Listen!$K$12:$P$18,A_Stammdaten!$B$9-2022,FALSE)</f>
        <v>6.93E-2</v>
      </c>
      <c r="Q24" s="20">
        <f>VLOOKUP($L24,Listen!$Y$12:$AD$18,A_Stammdaten!$B$9-2022,FALSE)</f>
        <v>7.2599999999999998E-2</v>
      </c>
    </row>
    <row r="25" spans="1:17" x14ac:dyDescent="0.2">
      <c r="A25" s="234"/>
      <c r="B25" s="237"/>
      <c r="C25" s="44">
        <v>2025</v>
      </c>
      <c r="D25" s="35"/>
      <c r="E25" s="36">
        <f>SUMIFS(C_AiB!$H$5:$H$9998,C_AiB!$A$5:$A$9998,$A$22,C_AiB!$C$5:$C$9998,"="&amp;$C25)</f>
        <v>0</v>
      </c>
      <c r="F25" s="37"/>
      <c r="G25" s="35"/>
      <c r="H25" s="32">
        <f t="shared" si="0"/>
        <v>0</v>
      </c>
      <c r="I25" s="32">
        <f>(($E25*40%*$Q25)+($F25*40%*$P25))*3.5%*A_Stammdaten!$E$33</f>
        <v>0</v>
      </c>
      <c r="J25" s="32">
        <f t="shared" si="1"/>
        <v>0</v>
      </c>
      <c r="L25" s="44">
        <v>2025</v>
      </c>
      <c r="M25" s="20">
        <f>VLOOKUP($L25,Listen!$K$38:$P$44,A_Stammdaten!$B$9-2022,FALSE)</f>
        <v>0.05</v>
      </c>
      <c r="N25" s="20">
        <f>VLOOKUP($L25,Listen!$Y$38:$AD$44,A_Stammdaten!$B$9-2022,FALSE)</f>
        <v>5.0999999999999997E-2</v>
      </c>
      <c r="P25" s="20">
        <f>VLOOKUP($L25,Listen!$K$12:$P$18,A_Stammdaten!$B$9-2022,FALSE)</f>
        <v>7.0099999999999996E-2</v>
      </c>
      <c r="Q25" s="20">
        <f>VLOOKUP($L25,Listen!$Y$12:$AD$18,A_Stammdaten!$B$9-2022,FALSE)</f>
        <v>7.2599999999999998E-2</v>
      </c>
    </row>
    <row r="26" spans="1:17" x14ac:dyDescent="0.2">
      <c r="A26" s="234"/>
      <c r="B26" s="237"/>
      <c r="C26" s="44">
        <v>2026</v>
      </c>
      <c r="D26" s="35"/>
      <c r="E26" s="36">
        <f>SUMIFS(C_AiB!$H$5:$H$9998,C_AiB!$A$5:$A$9998,$A$22,C_AiB!$C$5:$C$9998,"="&amp;$C26)</f>
        <v>0</v>
      </c>
      <c r="F26" s="37"/>
      <c r="G26" s="35"/>
      <c r="H26" s="32">
        <f t="shared" si="0"/>
        <v>0</v>
      </c>
      <c r="I26" s="32">
        <f>(($E26*40%*$Q26)+($F26*40%*$P26))*3.5%*A_Stammdaten!$E$33</f>
        <v>0</v>
      </c>
      <c r="J26" s="32">
        <f t="shared" si="1"/>
        <v>0</v>
      </c>
      <c r="L26" s="44">
        <v>2026</v>
      </c>
      <c r="M26" s="20">
        <f>VLOOKUP($L26,Listen!$K$38:$P$44,A_Stammdaten!$B$9-2022,FALSE)</f>
        <v>5.0999999999999997E-2</v>
      </c>
      <c r="N26" s="20">
        <f>VLOOKUP($L26,Listen!$Y$38:$AD$44,A_Stammdaten!$B$9-2022,FALSE)</f>
        <v>5.0999999999999997E-2</v>
      </c>
      <c r="P26" s="20">
        <f>VLOOKUP($L26,Listen!$K$12:$P$18,A_Stammdaten!$B$9-2022,FALSE)</f>
        <v>7.2599999999999998E-2</v>
      </c>
      <c r="Q26" s="20">
        <f>VLOOKUP($L26,Listen!$Y$12:$AD$18,A_Stammdaten!$B$9-2022,FALSE)</f>
        <v>7.2599999999999998E-2</v>
      </c>
    </row>
    <row r="27" spans="1:17" x14ac:dyDescent="0.2">
      <c r="A27" s="234"/>
      <c r="B27" s="237"/>
      <c r="C27" s="44">
        <v>2027</v>
      </c>
      <c r="D27" s="35"/>
      <c r="E27" s="36">
        <f>SUMIFS(C_AiB!$H$5:$H$9998,C_AiB!$A$5:$A$9998,$A$22,C_AiB!$C$5:$C$9998,"="&amp;$C27)</f>
        <v>0</v>
      </c>
      <c r="F27" s="37"/>
      <c r="G27" s="35"/>
      <c r="H27" s="32">
        <f t="shared" si="0"/>
        <v>0</v>
      </c>
      <c r="I27" s="32">
        <f>(($E27*40%*$Q27)+($F27*40%*$P27))*3.5%*A_Stammdaten!$E$33</f>
        <v>0</v>
      </c>
      <c r="J27" s="32">
        <f t="shared" si="1"/>
        <v>0</v>
      </c>
      <c r="L27" s="44">
        <v>2027</v>
      </c>
      <c r="M27" s="20">
        <f>VLOOKUP($L27,Listen!$K$38:$P$44,A_Stammdaten!$B$9-2022,FALSE)</f>
        <v>5.0999999999999997E-2</v>
      </c>
      <c r="N27" s="20">
        <f>VLOOKUP($L27,Listen!$Y$38:$AD$44,A_Stammdaten!$B$9-2022,FALSE)</f>
        <v>5.0999999999999997E-2</v>
      </c>
      <c r="P27" s="20">
        <f>VLOOKUP($L27,Listen!$K$12:$P$18,A_Stammdaten!$B$9-2022,FALSE)</f>
        <v>7.2599999999999998E-2</v>
      </c>
      <c r="Q27" s="20">
        <f>VLOOKUP($L27,Listen!$Y$12:$AD$18,A_Stammdaten!$B$9-2022,FALSE)</f>
        <v>7.2599999999999998E-2</v>
      </c>
    </row>
    <row r="28" spans="1:17" ht="15" thickBot="1" x14ac:dyDescent="0.25">
      <c r="A28" s="235"/>
      <c r="B28" s="238"/>
      <c r="C28" s="45">
        <v>2028</v>
      </c>
      <c r="D28" s="38"/>
      <c r="E28" s="39">
        <f>SUMIFS(C_AiB!$H$5:$H$9998,C_AiB!$A$5:$A$9998,$A$22,C_AiB!$C$5:$C$9998,"="&amp;$C28)</f>
        <v>0</v>
      </c>
      <c r="F28" s="40"/>
      <c r="G28" s="38"/>
      <c r="H28" s="33">
        <f t="shared" si="0"/>
        <v>0</v>
      </c>
      <c r="I28" s="33">
        <f>(($E28*40%*$Q28)+($F28*40%*$P28))*3.5%*A_Stammdaten!$E$33</f>
        <v>0</v>
      </c>
      <c r="J28" s="33">
        <f t="shared" si="1"/>
        <v>0</v>
      </c>
      <c r="L28" s="45">
        <v>2028</v>
      </c>
      <c r="M28" s="21">
        <f>VLOOKUP($L28,Listen!$K$38:$P$44,A_Stammdaten!$B$9-2022,FALSE)</f>
        <v>0</v>
      </c>
      <c r="N28" s="21">
        <f>VLOOKUP($L28,Listen!$Y$38:$AD$44,A_Stammdaten!$B$9-2022,FALSE)</f>
        <v>0</v>
      </c>
      <c r="P28" s="21">
        <f>VLOOKUP($L28,Listen!$K$12:$P$18,A_Stammdaten!$B$9-2022,FALSE)</f>
        <v>0</v>
      </c>
      <c r="Q28" s="21">
        <f>VLOOKUP($L28,Listen!$Y$12:$AD$18,A_Stammdaten!$B$9-2022,FALSE)</f>
        <v>0</v>
      </c>
    </row>
    <row r="29" spans="1:17" x14ac:dyDescent="0.2">
      <c r="A29" s="233">
        <f>A_Stammdaten!A36</f>
        <v>0</v>
      </c>
      <c r="B29" s="236">
        <f>A_Stammdaten!B36</f>
        <v>0</v>
      </c>
      <c r="C29" s="23">
        <v>2022</v>
      </c>
      <c r="D29" s="41"/>
      <c r="E29" s="36">
        <f>SUMIFS(C_AiB!$H$5:$H$9998,C_AiB!$A$5:$A$9998,$A$29,C_AiB!$C$5:$C$9998,"&lt;="&amp;$C29)</f>
        <v>0</v>
      </c>
      <c r="F29" s="42"/>
      <c r="G29" s="41"/>
      <c r="H29" s="34">
        <f t="shared" si="0"/>
        <v>0</v>
      </c>
      <c r="I29" s="32">
        <f>(($E29*40%*$Q29)+($F29*40%*$P29))*3.5%*A_Stammdaten!$E$33</f>
        <v>0</v>
      </c>
      <c r="J29" s="34">
        <f t="shared" si="1"/>
        <v>0</v>
      </c>
      <c r="L29" s="23">
        <v>2022</v>
      </c>
      <c r="M29" s="19">
        <f>VLOOKUP($L29,Listen!$K$38:$P$44,A_Stammdaten!$B$9-2022,FALSE)</f>
        <v>3.0499999999999999E-2</v>
      </c>
      <c r="N29" s="19">
        <f>VLOOKUP($L29,Listen!$Y$38:$AD$44,A_Stammdaten!$B$9-2022,FALSE)</f>
        <v>3.0499999999999999E-2</v>
      </c>
      <c r="P29" s="19">
        <f>VLOOKUP($L29,Listen!$K$12:$P$18,A_Stammdaten!$B$9-2022,FALSE)</f>
        <v>5.0700000000000002E-2</v>
      </c>
      <c r="Q29" s="19">
        <f>VLOOKUP($L29,Listen!$Y$12:$AD$18,A_Stammdaten!$B$9-2022,FALSE)</f>
        <v>5.0700000000000002E-2</v>
      </c>
    </row>
    <row r="30" spans="1:17" x14ac:dyDescent="0.2">
      <c r="A30" s="234"/>
      <c r="B30" s="237"/>
      <c r="C30" s="44">
        <v>2023</v>
      </c>
      <c r="D30" s="35"/>
      <c r="E30" s="36">
        <f>SUMIFS(C_AiB!$H$5:$H$9998,C_AiB!$A$5:$A$9998,$A$29,C_AiB!$C$5:$C$9998,"="&amp;$C30)</f>
        <v>0</v>
      </c>
      <c r="F30" s="37"/>
      <c r="G30" s="35"/>
      <c r="H30" s="32">
        <f t="shared" si="0"/>
        <v>0</v>
      </c>
      <c r="I30" s="32">
        <f>(($E30*40%*$Q30)+($F30*40%*$P30))*3.5%*A_Stammdaten!$E$33</f>
        <v>0</v>
      </c>
      <c r="J30" s="32">
        <f t="shared" si="1"/>
        <v>0</v>
      </c>
      <c r="L30" s="44">
        <v>2023</v>
      </c>
      <c r="M30" s="20">
        <f>VLOOKUP($L30,Listen!$K$38:$P$44,A_Stammdaten!$B$9-2022,FALSE)</f>
        <v>3.0499999999999999E-2</v>
      </c>
      <c r="N30" s="20">
        <f>VLOOKUP($L30,Listen!$Y$38:$AD$44,A_Stammdaten!$B$9-2022,FALSE)</f>
        <v>3.0499999999999999E-2</v>
      </c>
      <c r="P30" s="20">
        <f>VLOOKUP($L30,Listen!$K$12:$P$18,A_Stammdaten!$B$9-2022,FALSE)</f>
        <v>5.0700000000000002E-2</v>
      </c>
      <c r="Q30" s="20">
        <f>VLOOKUP($L30,Listen!$Y$12:$AD$18,A_Stammdaten!$B$9-2022,FALSE)</f>
        <v>5.0700000000000002E-2</v>
      </c>
    </row>
    <row r="31" spans="1:17" x14ac:dyDescent="0.2">
      <c r="A31" s="234"/>
      <c r="B31" s="237"/>
      <c r="C31" s="44">
        <v>2024</v>
      </c>
      <c r="D31" s="35"/>
      <c r="E31" s="36">
        <f>SUMIFS(C_AiB!$H$5:$H$9998,C_AiB!$A$5:$A$9998,$A$29,C_AiB!$C$5:$C$9998,"="&amp;$C31)</f>
        <v>0</v>
      </c>
      <c r="F31" s="37"/>
      <c r="G31" s="35"/>
      <c r="H31" s="32">
        <f t="shared" si="0"/>
        <v>0</v>
      </c>
      <c r="I31" s="32">
        <f>(($E31*40%*$Q31)+($F31*40%*$P31))*3.5%*A_Stammdaten!$E$33</f>
        <v>0</v>
      </c>
      <c r="J31" s="32">
        <f t="shared" si="1"/>
        <v>0</v>
      </c>
      <c r="L31" s="44">
        <v>2024</v>
      </c>
      <c r="M31" s="20">
        <f>VLOOKUP($L31,Listen!$K$38:$P$44,A_Stammdaten!$B$9-2022,FALSE)</f>
        <v>5.0900000000000001E-2</v>
      </c>
      <c r="N31" s="20">
        <f>VLOOKUP($L31,Listen!$Y$38:$AD$44,A_Stammdaten!$B$9-2022,FALSE)</f>
        <v>5.0999999999999997E-2</v>
      </c>
      <c r="P31" s="20">
        <f>VLOOKUP($L31,Listen!$K$12:$P$18,A_Stammdaten!$B$9-2022,FALSE)</f>
        <v>6.93E-2</v>
      </c>
      <c r="Q31" s="20">
        <f>VLOOKUP($L31,Listen!$Y$12:$AD$18,A_Stammdaten!$B$9-2022,FALSE)</f>
        <v>7.2599999999999998E-2</v>
      </c>
    </row>
    <row r="32" spans="1:17" x14ac:dyDescent="0.2">
      <c r="A32" s="234"/>
      <c r="B32" s="237"/>
      <c r="C32" s="44">
        <v>2025</v>
      </c>
      <c r="D32" s="35"/>
      <c r="E32" s="36">
        <f>SUMIFS(C_AiB!$H$5:$H$9998,C_AiB!$A$5:$A$9998,$A$29,C_AiB!$C$5:$C$9998,"="&amp;$C32)</f>
        <v>0</v>
      </c>
      <c r="F32" s="37"/>
      <c r="G32" s="35"/>
      <c r="H32" s="32">
        <f t="shared" si="0"/>
        <v>0</v>
      </c>
      <c r="I32" s="32">
        <f>(($E32*40%*$Q32)+($F32*40%*$P32))*3.5%*A_Stammdaten!$E$33</f>
        <v>0</v>
      </c>
      <c r="J32" s="32">
        <f t="shared" si="1"/>
        <v>0</v>
      </c>
      <c r="L32" s="44">
        <v>2025</v>
      </c>
      <c r="M32" s="20">
        <f>VLOOKUP($L32,Listen!$K$38:$P$44,A_Stammdaten!$B$9-2022,FALSE)</f>
        <v>0.05</v>
      </c>
      <c r="N32" s="20">
        <f>VLOOKUP($L32,Listen!$Y$38:$AD$44,A_Stammdaten!$B$9-2022,FALSE)</f>
        <v>5.0999999999999997E-2</v>
      </c>
      <c r="P32" s="20">
        <f>VLOOKUP($L32,Listen!$K$12:$P$18,A_Stammdaten!$B$9-2022,FALSE)</f>
        <v>7.0099999999999996E-2</v>
      </c>
      <c r="Q32" s="20">
        <f>VLOOKUP($L32,Listen!$Y$12:$AD$18,A_Stammdaten!$B$9-2022,FALSE)</f>
        <v>7.2599999999999998E-2</v>
      </c>
    </row>
    <row r="33" spans="1:17" x14ac:dyDescent="0.2">
      <c r="A33" s="234"/>
      <c r="B33" s="237"/>
      <c r="C33" s="44">
        <v>2026</v>
      </c>
      <c r="D33" s="35"/>
      <c r="E33" s="36">
        <f>SUMIFS(C_AiB!$H$5:$H$9998,C_AiB!$A$5:$A$9998,$A$29,C_AiB!$C$5:$C$9998,"="&amp;$C33)</f>
        <v>0</v>
      </c>
      <c r="F33" s="37"/>
      <c r="G33" s="35"/>
      <c r="H33" s="32">
        <f t="shared" si="0"/>
        <v>0</v>
      </c>
      <c r="I33" s="32">
        <f>(($E33*40%*$Q33)+($F33*40%*$P33))*3.5%*A_Stammdaten!$E$33</f>
        <v>0</v>
      </c>
      <c r="J33" s="32">
        <f t="shared" si="1"/>
        <v>0</v>
      </c>
      <c r="L33" s="44">
        <v>2026</v>
      </c>
      <c r="M33" s="20">
        <f>VLOOKUP($L33,Listen!$K$38:$P$44,A_Stammdaten!$B$9-2022,FALSE)</f>
        <v>5.0999999999999997E-2</v>
      </c>
      <c r="N33" s="20">
        <f>VLOOKUP($L33,Listen!$Y$38:$AD$44,A_Stammdaten!$B$9-2022,FALSE)</f>
        <v>5.0999999999999997E-2</v>
      </c>
      <c r="P33" s="20">
        <f>VLOOKUP($L33,Listen!$K$12:$P$18,A_Stammdaten!$B$9-2022,FALSE)</f>
        <v>7.2599999999999998E-2</v>
      </c>
      <c r="Q33" s="20">
        <f>VLOOKUP($L33,Listen!$Y$12:$AD$18,A_Stammdaten!$B$9-2022,FALSE)</f>
        <v>7.2599999999999998E-2</v>
      </c>
    </row>
    <row r="34" spans="1:17" x14ac:dyDescent="0.2">
      <c r="A34" s="234"/>
      <c r="B34" s="237"/>
      <c r="C34" s="44">
        <v>2027</v>
      </c>
      <c r="D34" s="35"/>
      <c r="E34" s="36">
        <f>SUMIFS(C_AiB!$H$5:$H$9998,C_AiB!$A$5:$A$9998,$A$29,C_AiB!$C$5:$C$9998,"="&amp;$C34)</f>
        <v>0</v>
      </c>
      <c r="F34" s="37"/>
      <c r="G34" s="35"/>
      <c r="H34" s="32">
        <f t="shared" si="0"/>
        <v>0</v>
      </c>
      <c r="I34" s="32">
        <f>(($E34*40%*$Q34)+($F34*40%*$P34))*3.5%*A_Stammdaten!$E$33</f>
        <v>0</v>
      </c>
      <c r="J34" s="32">
        <f t="shared" si="1"/>
        <v>0</v>
      </c>
      <c r="L34" s="44">
        <v>2027</v>
      </c>
      <c r="M34" s="20">
        <f>VLOOKUP($L34,Listen!$K$38:$P$44,A_Stammdaten!$B$9-2022,FALSE)</f>
        <v>5.0999999999999997E-2</v>
      </c>
      <c r="N34" s="20">
        <f>VLOOKUP($L34,Listen!$Y$38:$AD$44,A_Stammdaten!$B$9-2022,FALSE)</f>
        <v>5.0999999999999997E-2</v>
      </c>
      <c r="P34" s="20">
        <f>VLOOKUP($L34,Listen!$K$12:$P$18,A_Stammdaten!$B$9-2022,FALSE)</f>
        <v>7.2599999999999998E-2</v>
      </c>
      <c r="Q34" s="20">
        <f>VLOOKUP($L34,Listen!$Y$12:$AD$18,A_Stammdaten!$B$9-2022,FALSE)</f>
        <v>7.2599999999999998E-2</v>
      </c>
    </row>
    <row r="35" spans="1:17" ht="15" thickBot="1" x14ac:dyDescent="0.25">
      <c r="A35" s="235"/>
      <c r="B35" s="238"/>
      <c r="C35" s="45">
        <v>2028</v>
      </c>
      <c r="D35" s="38"/>
      <c r="E35" s="39">
        <f>SUMIFS(C_AiB!$H$5:$H$9998,C_AiB!$A$5:$A$9998,$A$29,C_AiB!$C$5:$C$9998,"="&amp;$C35)</f>
        <v>0</v>
      </c>
      <c r="F35" s="40"/>
      <c r="G35" s="38"/>
      <c r="H35" s="33">
        <f t="shared" si="0"/>
        <v>0</v>
      </c>
      <c r="I35" s="33">
        <f>(($E35*40%*$Q35)+($F35*40%*$P35))*3.5%*A_Stammdaten!$E$33</f>
        <v>0</v>
      </c>
      <c r="J35" s="33">
        <f t="shared" si="1"/>
        <v>0</v>
      </c>
      <c r="L35" s="45">
        <v>2028</v>
      </c>
      <c r="M35" s="21">
        <f>VLOOKUP($L35,Listen!$K$38:$P$44,A_Stammdaten!$B$9-2022,FALSE)</f>
        <v>0</v>
      </c>
      <c r="N35" s="21">
        <f>VLOOKUP($L35,Listen!$Y$38:$AD$44,A_Stammdaten!$B$9-2022,FALSE)</f>
        <v>0</v>
      </c>
      <c r="P35" s="21">
        <f>VLOOKUP($L35,Listen!$K$12:$P$18,A_Stammdaten!$B$9-2022,FALSE)</f>
        <v>0</v>
      </c>
      <c r="Q35" s="21">
        <f>VLOOKUP($L35,Listen!$Y$12:$AD$18,A_Stammdaten!$B$9-2022,FALSE)</f>
        <v>0</v>
      </c>
    </row>
    <row r="36" spans="1:17" x14ac:dyDescent="0.2">
      <c r="A36" s="233">
        <f>A_Stammdaten!A37</f>
        <v>0</v>
      </c>
      <c r="B36" s="236">
        <f>A_Stammdaten!B37</f>
        <v>0</v>
      </c>
      <c r="C36" s="23">
        <v>2022</v>
      </c>
      <c r="D36" s="41"/>
      <c r="E36" s="36">
        <f>SUMIFS(C_AiB!$H$5:$H$9998,C_AiB!$A$5:$A$9998,$A$36,C_AiB!$C$5:$C$9998,"&lt;="&amp;$C36)</f>
        <v>0</v>
      </c>
      <c r="F36" s="42"/>
      <c r="G36" s="41"/>
      <c r="H36" s="34">
        <f t="shared" si="0"/>
        <v>0</v>
      </c>
      <c r="I36" s="32">
        <f>(($E36*40%*$Q36)+($F36*40%*$P36))*3.5%*A_Stammdaten!$E$33</f>
        <v>0</v>
      </c>
      <c r="J36" s="34">
        <f t="shared" si="1"/>
        <v>0</v>
      </c>
      <c r="L36" s="23">
        <v>2022</v>
      </c>
      <c r="M36" s="19">
        <f>VLOOKUP($L36,Listen!$K$38:$P$44,A_Stammdaten!$B$9-2022,FALSE)</f>
        <v>3.0499999999999999E-2</v>
      </c>
      <c r="N36" s="19">
        <f>VLOOKUP($L36,Listen!$Y$38:$AD$44,A_Stammdaten!$B$9-2022,FALSE)</f>
        <v>3.0499999999999999E-2</v>
      </c>
      <c r="P36" s="19">
        <f>VLOOKUP($L36,Listen!$K$12:$P$18,A_Stammdaten!$B$9-2022,FALSE)</f>
        <v>5.0700000000000002E-2</v>
      </c>
      <c r="Q36" s="19">
        <f>VLOOKUP($L36,Listen!$Y$12:$AD$18,A_Stammdaten!$B$9-2022,FALSE)</f>
        <v>5.0700000000000002E-2</v>
      </c>
    </row>
    <row r="37" spans="1:17" x14ac:dyDescent="0.2">
      <c r="A37" s="234"/>
      <c r="B37" s="237"/>
      <c r="C37" s="44">
        <v>2023</v>
      </c>
      <c r="D37" s="35"/>
      <c r="E37" s="36">
        <f>SUMIFS(C_AiB!$H$5:$H$9998,C_AiB!$A$5:$A$9998,$A$36,C_AiB!$C$5:$C$9998,"="&amp;$C37)</f>
        <v>0</v>
      </c>
      <c r="F37" s="37"/>
      <c r="G37" s="35"/>
      <c r="H37" s="32">
        <f t="shared" si="0"/>
        <v>0</v>
      </c>
      <c r="I37" s="32">
        <f>(($E37*40%*$Q37)+($F37*40%*$P37))*3.5%*A_Stammdaten!$E$33</f>
        <v>0</v>
      </c>
      <c r="J37" s="32">
        <f t="shared" si="1"/>
        <v>0</v>
      </c>
      <c r="L37" s="44">
        <v>2023</v>
      </c>
      <c r="M37" s="20">
        <f>VLOOKUP($L37,Listen!$K$38:$P$44,A_Stammdaten!$B$9-2022,FALSE)</f>
        <v>3.0499999999999999E-2</v>
      </c>
      <c r="N37" s="20">
        <f>VLOOKUP($L37,Listen!$Y$38:$AD$44,A_Stammdaten!$B$9-2022,FALSE)</f>
        <v>3.0499999999999999E-2</v>
      </c>
      <c r="P37" s="20">
        <f>VLOOKUP($L37,Listen!$K$12:$P$18,A_Stammdaten!$B$9-2022,FALSE)</f>
        <v>5.0700000000000002E-2</v>
      </c>
      <c r="Q37" s="20">
        <f>VLOOKUP($L37,Listen!$Y$12:$AD$18,A_Stammdaten!$B$9-2022,FALSE)</f>
        <v>5.0700000000000002E-2</v>
      </c>
    </row>
    <row r="38" spans="1:17" x14ac:dyDescent="0.2">
      <c r="A38" s="234"/>
      <c r="B38" s="237"/>
      <c r="C38" s="44">
        <v>2024</v>
      </c>
      <c r="D38" s="35"/>
      <c r="E38" s="36">
        <f>SUMIFS(C_AiB!$H$5:$H$9998,C_AiB!$A$5:$A$9998,$A$36,C_AiB!$C$5:$C$9998,"="&amp;$C38)</f>
        <v>0</v>
      </c>
      <c r="F38" s="37"/>
      <c r="G38" s="35"/>
      <c r="H38" s="32">
        <f t="shared" si="0"/>
        <v>0</v>
      </c>
      <c r="I38" s="32">
        <f>(($E38*40%*$Q38)+($F38*40%*$P38))*3.5%*A_Stammdaten!$E$33</f>
        <v>0</v>
      </c>
      <c r="J38" s="32">
        <f t="shared" si="1"/>
        <v>0</v>
      </c>
      <c r="L38" s="44">
        <v>2024</v>
      </c>
      <c r="M38" s="20">
        <f>VLOOKUP($L38,Listen!$K$38:$P$44,A_Stammdaten!$B$9-2022,FALSE)</f>
        <v>5.0900000000000001E-2</v>
      </c>
      <c r="N38" s="20">
        <f>VLOOKUP($L38,Listen!$Y$38:$AD$44,A_Stammdaten!$B$9-2022,FALSE)</f>
        <v>5.0999999999999997E-2</v>
      </c>
      <c r="P38" s="20">
        <f>VLOOKUP($L38,Listen!$K$12:$P$18,A_Stammdaten!$B$9-2022,FALSE)</f>
        <v>6.93E-2</v>
      </c>
      <c r="Q38" s="20">
        <f>VLOOKUP($L38,Listen!$Y$12:$AD$18,A_Stammdaten!$B$9-2022,FALSE)</f>
        <v>7.2599999999999998E-2</v>
      </c>
    </row>
    <row r="39" spans="1:17" x14ac:dyDescent="0.2">
      <c r="A39" s="234"/>
      <c r="B39" s="237"/>
      <c r="C39" s="44">
        <v>2025</v>
      </c>
      <c r="D39" s="35"/>
      <c r="E39" s="36">
        <f>SUMIFS(C_AiB!$H$5:$H$9998,C_AiB!$A$5:$A$9998,$A$36,C_AiB!$C$5:$C$9998,"="&amp;$C39)</f>
        <v>0</v>
      </c>
      <c r="F39" s="37"/>
      <c r="G39" s="35"/>
      <c r="H39" s="32">
        <f t="shared" si="0"/>
        <v>0</v>
      </c>
      <c r="I39" s="32">
        <f>(($E39*40%*$Q39)+($F39*40%*$P39))*3.5%*A_Stammdaten!$E$33</f>
        <v>0</v>
      </c>
      <c r="J39" s="32">
        <f t="shared" si="1"/>
        <v>0</v>
      </c>
      <c r="L39" s="44">
        <v>2025</v>
      </c>
      <c r="M39" s="20">
        <f>VLOOKUP($L39,Listen!$K$38:$P$44,A_Stammdaten!$B$9-2022,FALSE)</f>
        <v>0.05</v>
      </c>
      <c r="N39" s="20">
        <f>VLOOKUP($L39,Listen!$Y$38:$AD$44,A_Stammdaten!$B$9-2022,FALSE)</f>
        <v>5.0999999999999997E-2</v>
      </c>
      <c r="P39" s="20">
        <f>VLOOKUP($L39,Listen!$K$12:$P$18,A_Stammdaten!$B$9-2022,FALSE)</f>
        <v>7.0099999999999996E-2</v>
      </c>
      <c r="Q39" s="20">
        <f>VLOOKUP($L39,Listen!$Y$12:$AD$18,A_Stammdaten!$B$9-2022,FALSE)</f>
        <v>7.2599999999999998E-2</v>
      </c>
    </row>
    <row r="40" spans="1:17" x14ac:dyDescent="0.2">
      <c r="A40" s="234"/>
      <c r="B40" s="237"/>
      <c r="C40" s="44">
        <v>2026</v>
      </c>
      <c r="D40" s="35"/>
      <c r="E40" s="36">
        <f>SUMIFS(C_AiB!$H$5:$H$9998,C_AiB!$A$5:$A$9998,$A$36,C_AiB!$C$5:$C$9998,"="&amp;$C40)</f>
        <v>0</v>
      </c>
      <c r="F40" s="37"/>
      <c r="G40" s="35"/>
      <c r="H40" s="32">
        <f t="shared" si="0"/>
        <v>0</v>
      </c>
      <c r="I40" s="32">
        <f>(($E40*40%*$Q40)+($F40*40%*$P40))*3.5%*A_Stammdaten!$E$33</f>
        <v>0</v>
      </c>
      <c r="J40" s="32">
        <f t="shared" si="1"/>
        <v>0</v>
      </c>
      <c r="L40" s="44">
        <v>2026</v>
      </c>
      <c r="M40" s="20">
        <f>VLOOKUP($L40,Listen!$K$38:$P$44,A_Stammdaten!$B$9-2022,FALSE)</f>
        <v>5.0999999999999997E-2</v>
      </c>
      <c r="N40" s="20">
        <f>VLOOKUP($L40,Listen!$Y$38:$AD$44,A_Stammdaten!$B$9-2022,FALSE)</f>
        <v>5.0999999999999997E-2</v>
      </c>
      <c r="P40" s="20">
        <f>VLOOKUP($L40,Listen!$K$12:$P$18,A_Stammdaten!$B$9-2022,FALSE)</f>
        <v>7.2599999999999998E-2</v>
      </c>
      <c r="Q40" s="20">
        <f>VLOOKUP($L40,Listen!$Y$12:$AD$18,A_Stammdaten!$B$9-2022,FALSE)</f>
        <v>7.2599999999999998E-2</v>
      </c>
    </row>
    <row r="41" spans="1:17" x14ac:dyDescent="0.2">
      <c r="A41" s="234"/>
      <c r="B41" s="237"/>
      <c r="C41" s="44">
        <v>2027</v>
      </c>
      <c r="D41" s="35"/>
      <c r="E41" s="36">
        <f>SUMIFS(C_AiB!$H$5:$H$9998,C_AiB!$A$5:$A$9998,$A$36,C_AiB!$C$5:$C$9998,"="&amp;$C41)</f>
        <v>0</v>
      </c>
      <c r="F41" s="37"/>
      <c r="G41" s="35"/>
      <c r="H41" s="32">
        <f t="shared" si="0"/>
        <v>0</v>
      </c>
      <c r="I41" s="32">
        <f>(($E41*40%*$Q41)+($F41*40%*$P41))*3.5%*A_Stammdaten!$E$33</f>
        <v>0</v>
      </c>
      <c r="J41" s="32">
        <f t="shared" si="1"/>
        <v>0</v>
      </c>
      <c r="L41" s="44">
        <v>2027</v>
      </c>
      <c r="M41" s="20">
        <f>VLOOKUP($L41,Listen!$K$38:$P$44,A_Stammdaten!$B$9-2022,FALSE)</f>
        <v>5.0999999999999997E-2</v>
      </c>
      <c r="N41" s="20">
        <f>VLOOKUP($L41,Listen!$Y$38:$AD$44,A_Stammdaten!$B$9-2022,FALSE)</f>
        <v>5.0999999999999997E-2</v>
      </c>
      <c r="P41" s="20">
        <f>VLOOKUP($L41,Listen!$K$12:$P$18,A_Stammdaten!$B$9-2022,FALSE)</f>
        <v>7.2599999999999998E-2</v>
      </c>
      <c r="Q41" s="20">
        <f>VLOOKUP($L41,Listen!$Y$12:$AD$18,A_Stammdaten!$B$9-2022,FALSE)</f>
        <v>7.2599999999999998E-2</v>
      </c>
    </row>
    <row r="42" spans="1:17" ht="15" thickBot="1" x14ac:dyDescent="0.25">
      <c r="A42" s="235"/>
      <c r="B42" s="238"/>
      <c r="C42" s="45">
        <v>2028</v>
      </c>
      <c r="D42" s="38"/>
      <c r="E42" s="39">
        <f>SUMIFS(C_AiB!$H$5:$H$9998,C_AiB!$A$5:$A$9998,$A$36,C_AiB!$C$5:$C$9998,"="&amp;$C42)</f>
        <v>0</v>
      </c>
      <c r="F42" s="40"/>
      <c r="G42" s="38"/>
      <c r="H42" s="33">
        <f t="shared" si="0"/>
        <v>0</v>
      </c>
      <c r="I42" s="33">
        <f>(($E42*40%*$Q42)+($F42*40%*$P42))*3.5%*A_Stammdaten!$E$33</f>
        <v>0</v>
      </c>
      <c r="J42" s="33">
        <f t="shared" si="1"/>
        <v>0</v>
      </c>
      <c r="L42" s="45">
        <v>2028</v>
      </c>
      <c r="M42" s="21">
        <f>VLOOKUP($L42,Listen!$K$38:$P$44,A_Stammdaten!$B$9-2022,FALSE)</f>
        <v>0</v>
      </c>
      <c r="N42" s="21">
        <f>VLOOKUP($L42,Listen!$Y$38:$AD$44,A_Stammdaten!$B$9-2022,FALSE)</f>
        <v>0</v>
      </c>
      <c r="P42" s="21">
        <f>VLOOKUP($L42,Listen!$K$12:$P$18,A_Stammdaten!$B$9-2022,FALSE)</f>
        <v>0</v>
      </c>
      <c r="Q42" s="21">
        <f>VLOOKUP($L42,Listen!$Y$12:$AD$18,A_Stammdaten!$B$9-2022,FALSE)</f>
        <v>0</v>
      </c>
    </row>
    <row r="43" spans="1:17" x14ac:dyDescent="0.2">
      <c r="A43" s="233">
        <f>A_Stammdaten!A38</f>
        <v>0</v>
      </c>
      <c r="B43" s="236">
        <f>A_Stammdaten!B38</f>
        <v>0</v>
      </c>
      <c r="C43" s="23">
        <v>2022</v>
      </c>
      <c r="D43" s="41"/>
      <c r="E43" s="36">
        <f>SUMIFS(C_AiB!$H$5:$H$9998,C_AiB!$A$5:$A$9998,$A$43,C_AiB!$C$5:$C$9998,"&lt;="&amp;$C43)</f>
        <v>0</v>
      </c>
      <c r="F43" s="42"/>
      <c r="G43" s="41"/>
      <c r="H43" s="34">
        <f t="shared" si="0"/>
        <v>0</v>
      </c>
      <c r="I43" s="32">
        <f>(($E43*40%*$Q43)+($F43*40%*$P43))*3.5%*A_Stammdaten!$E$33</f>
        <v>0</v>
      </c>
      <c r="J43" s="34">
        <f t="shared" si="1"/>
        <v>0</v>
      </c>
      <c r="L43" s="23">
        <v>2022</v>
      </c>
      <c r="M43" s="19">
        <f>VLOOKUP($L43,Listen!$K$38:$P$44,A_Stammdaten!$B$9-2022,FALSE)</f>
        <v>3.0499999999999999E-2</v>
      </c>
      <c r="N43" s="19">
        <f>VLOOKUP($L43,Listen!$Y$38:$AD$44,A_Stammdaten!$B$9-2022,FALSE)</f>
        <v>3.0499999999999999E-2</v>
      </c>
      <c r="P43" s="19">
        <f>VLOOKUP($L43,Listen!$K$12:$P$18,A_Stammdaten!$B$9-2022,FALSE)</f>
        <v>5.0700000000000002E-2</v>
      </c>
      <c r="Q43" s="19">
        <f>VLOOKUP($L43,Listen!$Y$12:$AD$18,A_Stammdaten!$B$9-2022,FALSE)</f>
        <v>5.0700000000000002E-2</v>
      </c>
    </row>
    <row r="44" spans="1:17" x14ac:dyDescent="0.2">
      <c r="A44" s="234"/>
      <c r="B44" s="237"/>
      <c r="C44" s="44">
        <v>2023</v>
      </c>
      <c r="D44" s="35"/>
      <c r="E44" s="36">
        <f>SUMIFS(C_AiB!$H$5:$H$9998,C_AiB!$A$5:$A$9998,$A$43,C_AiB!$C$5:$C$9998,"="&amp;$C44)</f>
        <v>0</v>
      </c>
      <c r="F44" s="37"/>
      <c r="G44" s="35"/>
      <c r="H44" s="32">
        <f t="shared" si="0"/>
        <v>0</v>
      </c>
      <c r="I44" s="32">
        <f>(($E44*40%*$Q44)+($F44*40%*$P44))*3.5%*A_Stammdaten!$E$33</f>
        <v>0</v>
      </c>
      <c r="J44" s="32">
        <f t="shared" si="1"/>
        <v>0</v>
      </c>
      <c r="L44" s="44">
        <v>2023</v>
      </c>
      <c r="M44" s="20">
        <f>VLOOKUP($L44,Listen!$K$38:$P$44,A_Stammdaten!$B$9-2022,FALSE)</f>
        <v>3.0499999999999999E-2</v>
      </c>
      <c r="N44" s="20">
        <f>VLOOKUP($L44,Listen!$Y$38:$AD$44,A_Stammdaten!$B$9-2022,FALSE)</f>
        <v>3.0499999999999999E-2</v>
      </c>
      <c r="P44" s="20">
        <f>VLOOKUP($L44,Listen!$K$12:$P$18,A_Stammdaten!$B$9-2022,FALSE)</f>
        <v>5.0700000000000002E-2</v>
      </c>
      <c r="Q44" s="20">
        <f>VLOOKUP($L44,Listen!$Y$12:$AD$18,A_Stammdaten!$B$9-2022,FALSE)</f>
        <v>5.0700000000000002E-2</v>
      </c>
    </row>
    <row r="45" spans="1:17" x14ac:dyDescent="0.2">
      <c r="A45" s="234"/>
      <c r="B45" s="237"/>
      <c r="C45" s="44">
        <v>2024</v>
      </c>
      <c r="D45" s="35"/>
      <c r="E45" s="36">
        <f>SUMIFS(C_AiB!$H$5:$H$9998,C_AiB!$A$5:$A$9998,$A$43,C_AiB!$C$5:$C$9998,"="&amp;$C45)</f>
        <v>0</v>
      </c>
      <c r="F45" s="37"/>
      <c r="G45" s="35"/>
      <c r="H45" s="32">
        <f t="shared" si="0"/>
        <v>0</v>
      </c>
      <c r="I45" s="32">
        <f>(($E45*40%*$Q45)+($F45*40%*$P45))*3.5%*A_Stammdaten!$E$33</f>
        <v>0</v>
      </c>
      <c r="J45" s="32">
        <f t="shared" si="1"/>
        <v>0</v>
      </c>
      <c r="L45" s="44">
        <v>2024</v>
      </c>
      <c r="M45" s="20">
        <f>VLOOKUP($L45,Listen!$K$38:$P$44,A_Stammdaten!$B$9-2022,FALSE)</f>
        <v>5.0900000000000001E-2</v>
      </c>
      <c r="N45" s="20">
        <f>VLOOKUP($L45,Listen!$Y$38:$AD$44,A_Stammdaten!$B$9-2022,FALSE)</f>
        <v>5.0999999999999997E-2</v>
      </c>
      <c r="P45" s="20">
        <f>VLOOKUP($L45,Listen!$K$12:$P$18,A_Stammdaten!$B$9-2022,FALSE)</f>
        <v>6.93E-2</v>
      </c>
      <c r="Q45" s="20">
        <f>VLOOKUP($L45,Listen!$Y$12:$AD$18,A_Stammdaten!$B$9-2022,FALSE)</f>
        <v>7.2599999999999998E-2</v>
      </c>
    </row>
    <row r="46" spans="1:17" x14ac:dyDescent="0.2">
      <c r="A46" s="234"/>
      <c r="B46" s="237"/>
      <c r="C46" s="44">
        <v>2025</v>
      </c>
      <c r="D46" s="35"/>
      <c r="E46" s="36">
        <f>SUMIFS(C_AiB!$H$5:$H$9998,C_AiB!$A$5:$A$9998,$A$43,C_AiB!$C$5:$C$9998,"="&amp;$C46)</f>
        <v>0</v>
      </c>
      <c r="F46" s="37"/>
      <c r="G46" s="35"/>
      <c r="H46" s="32">
        <f t="shared" si="0"/>
        <v>0</v>
      </c>
      <c r="I46" s="32">
        <f>(($E46*40%*$Q46)+($F46*40%*$P46))*3.5%*A_Stammdaten!$E$33</f>
        <v>0</v>
      </c>
      <c r="J46" s="32">
        <f t="shared" si="1"/>
        <v>0</v>
      </c>
      <c r="L46" s="44">
        <v>2025</v>
      </c>
      <c r="M46" s="20">
        <f>VLOOKUP($L46,Listen!$K$38:$P$44,A_Stammdaten!$B$9-2022,FALSE)</f>
        <v>0.05</v>
      </c>
      <c r="N46" s="20">
        <f>VLOOKUP($L46,Listen!$Y$38:$AD$44,A_Stammdaten!$B$9-2022,FALSE)</f>
        <v>5.0999999999999997E-2</v>
      </c>
      <c r="P46" s="20">
        <f>VLOOKUP($L46,Listen!$K$12:$P$18,A_Stammdaten!$B$9-2022,FALSE)</f>
        <v>7.0099999999999996E-2</v>
      </c>
      <c r="Q46" s="20">
        <f>VLOOKUP($L46,Listen!$Y$12:$AD$18,A_Stammdaten!$B$9-2022,FALSE)</f>
        <v>7.2599999999999998E-2</v>
      </c>
    </row>
    <row r="47" spans="1:17" x14ac:dyDescent="0.2">
      <c r="A47" s="234"/>
      <c r="B47" s="237"/>
      <c r="C47" s="44">
        <v>2026</v>
      </c>
      <c r="D47" s="35"/>
      <c r="E47" s="36">
        <f>SUMIFS(C_AiB!$H$5:$H$9998,C_AiB!$A$5:$A$9998,$A$43,C_AiB!$C$5:$C$9998,"="&amp;$C47)</f>
        <v>0</v>
      </c>
      <c r="F47" s="37"/>
      <c r="G47" s="35"/>
      <c r="H47" s="32">
        <f t="shared" si="0"/>
        <v>0</v>
      </c>
      <c r="I47" s="32">
        <f>(($E47*40%*$Q47)+($F47*40%*$P47))*3.5%*A_Stammdaten!$E$33</f>
        <v>0</v>
      </c>
      <c r="J47" s="32">
        <f t="shared" si="1"/>
        <v>0</v>
      </c>
      <c r="L47" s="44">
        <v>2026</v>
      </c>
      <c r="M47" s="20">
        <f>VLOOKUP($L47,Listen!$K$38:$P$44,A_Stammdaten!$B$9-2022,FALSE)</f>
        <v>5.0999999999999997E-2</v>
      </c>
      <c r="N47" s="20">
        <f>VLOOKUP($L47,Listen!$Y$38:$AD$44,A_Stammdaten!$B$9-2022,FALSE)</f>
        <v>5.0999999999999997E-2</v>
      </c>
      <c r="P47" s="20">
        <f>VLOOKUP($L47,Listen!$K$12:$P$18,A_Stammdaten!$B$9-2022,FALSE)</f>
        <v>7.2599999999999998E-2</v>
      </c>
      <c r="Q47" s="20">
        <f>VLOOKUP($L47,Listen!$Y$12:$AD$18,A_Stammdaten!$B$9-2022,FALSE)</f>
        <v>7.2599999999999998E-2</v>
      </c>
    </row>
    <row r="48" spans="1:17" x14ac:dyDescent="0.2">
      <c r="A48" s="234"/>
      <c r="B48" s="237"/>
      <c r="C48" s="44">
        <v>2027</v>
      </c>
      <c r="D48" s="35"/>
      <c r="E48" s="36">
        <f>SUMIFS(C_AiB!$H$5:$H$9998,C_AiB!$A$5:$A$9998,$A$43,C_AiB!$C$5:$C$9998,"="&amp;$C48)</f>
        <v>0</v>
      </c>
      <c r="F48" s="37"/>
      <c r="G48" s="35"/>
      <c r="H48" s="32">
        <f t="shared" si="0"/>
        <v>0</v>
      </c>
      <c r="I48" s="32">
        <f>(($E48*40%*$Q48)+($F48*40%*$P48))*3.5%*A_Stammdaten!$E$33</f>
        <v>0</v>
      </c>
      <c r="J48" s="32">
        <f t="shared" si="1"/>
        <v>0</v>
      </c>
      <c r="L48" s="44">
        <v>2027</v>
      </c>
      <c r="M48" s="20">
        <f>VLOOKUP($L48,Listen!$K$38:$P$44,A_Stammdaten!$B$9-2022,FALSE)</f>
        <v>5.0999999999999997E-2</v>
      </c>
      <c r="N48" s="20">
        <f>VLOOKUP($L48,Listen!$Y$38:$AD$44,A_Stammdaten!$B$9-2022,FALSE)</f>
        <v>5.0999999999999997E-2</v>
      </c>
      <c r="P48" s="20">
        <f>VLOOKUP($L48,Listen!$K$12:$P$18,A_Stammdaten!$B$9-2022,FALSE)</f>
        <v>7.2599999999999998E-2</v>
      </c>
      <c r="Q48" s="20">
        <f>VLOOKUP($L48,Listen!$Y$12:$AD$18,A_Stammdaten!$B$9-2022,FALSE)</f>
        <v>7.2599999999999998E-2</v>
      </c>
    </row>
    <row r="49" spans="1:17" ht="15" thickBot="1" x14ac:dyDescent="0.25">
      <c r="A49" s="235"/>
      <c r="B49" s="238"/>
      <c r="C49" s="45">
        <v>2028</v>
      </c>
      <c r="D49" s="38"/>
      <c r="E49" s="39">
        <f>SUMIFS(C_AiB!$H$5:$H$9998,C_AiB!$A$5:$A$9998,$A$43,C_AiB!$C$5:$C$9998,"="&amp;$C49)</f>
        <v>0</v>
      </c>
      <c r="F49" s="40"/>
      <c r="G49" s="38"/>
      <c r="H49" s="33">
        <f t="shared" si="0"/>
        <v>0</v>
      </c>
      <c r="I49" s="33">
        <f>(($E49*40%*$Q49)+($F49*40%*$P49))*3.5%*A_Stammdaten!$E$33</f>
        <v>0</v>
      </c>
      <c r="J49" s="33">
        <f t="shared" si="1"/>
        <v>0</v>
      </c>
      <c r="L49" s="45">
        <v>2028</v>
      </c>
      <c r="M49" s="21">
        <f>VLOOKUP($L49,Listen!$K$38:$P$44,A_Stammdaten!$B$9-2022,FALSE)</f>
        <v>0</v>
      </c>
      <c r="N49" s="21">
        <f>VLOOKUP($L49,Listen!$Y$38:$AD$44,A_Stammdaten!$B$9-2022,FALSE)</f>
        <v>0</v>
      </c>
      <c r="P49" s="21">
        <f>VLOOKUP($L49,Listen!$K$12:$P$18,A_Stammdaten!$B$9-2022,FALSE)</f>
        <v>0</v>
      </c>
      <c r="Q49" s="21">
        <f>VLOOKUP($L49,Listen!$Y$12:$AD$18,A_Stammdaten!$B$9-2022,FALSE)</f>
        <v>0</v>
      </c>
    </row>
    <row r="50" spans="1:17" x14ac:dyDescent="0.2">
      <c r="A50" s="233">
        <f>A_Stammdaten!A39</f>
        <v>0</v>
      </c>
      <c r="B50" s="236">
        <f>A_Stammdaten!B39</f>
        <v>0</v>
      </c>
      <c r="C50" s="23">
        <v>2022</v>
      </c>
      <c r="D50" s="41"/>
      <c r="E50" s="36">
        <f>SUMIFS(C_AiB!$H$5:$H$9998,C_AiB!$A$5:$A$9998,$A$50,C_AiB!$C$5:$C$9998,"&lt;="&amp;$C50)</f>
        <v>0</v>
      </c>
      <c r="F50" s="42"/>
      <c r="G50" s="41"/>
      <c r="H50" s="34">
        <f t="shared" si="0"/>
        <v>0</v>
      </c>
      <c r="I50" s="32">
        <f>(($E50*40%*$Q50)+($F50*40%*$P50))*3.5%*A_Stammdaten!$E$33</f>
        <v>0</v>
      </c>
      <c r="J50" s="34">
        <f t="shared" si="1"/>
        <v>0</v>
      </c>
      <c r="L50" s="23">
        <v>2022</v>
      </c>
      <c r="M50" s="19">
        <f>VLOOKUP($L50,Listen!$K$38:$P$44,A_Stammdaten!$B$9-2022,FALSE)</f>
        <v>3.0499999999999999E-2</v>
      </c>
      <c r="N50" s="19">
        <f>VLOOKUP($L50,Listen!$Y$38:$AD$44,A_Stammdaten!$B$9-2022,FALSE)</f>
        <v>3.0499999999999999E-2</v>
      </c>
      <c r="P50" s="19">
        <f>VLOOKUP($L50,Listen!$K$12:$P$18,A_Stammdaten!$B$9-2022,FALSE)</f>
        <v>5.0700000000000002E-2</v>
      </c>
      <c r="Q50" s="19">
        <f>VLOOKUP($L50,Listen!$Y$12:$AD$18,A_Stammdaten!$B$9-2022,FALSE)</f>
        <v>5.0700000000000002E-2</v>
      </c>
    </row>
    <row r="51" spans="1:17" x14ac:dyDescent="0.2">
      <c r="A51" s="234"/>
      <c r="B51" s="237"/>
      <c r="C51" s="44">
        <v>2023</v>
      </c>
      <c r="D51" s="35"/>
      <c r="E51" s="36">
        <f>SUMIFS(C_AiB!$H$5:$H$9998,C_AiB!$A$5:$A$9998,$A$50,C_AiB!$C$5:$C$9998,"="&amp;$C51)</f>
        <v>0</v>
      </c>
      <c r="F51" s="37"/>
      <c r="G51" s="35"/>
      <c r="H51" s="32">
        <f t="shared" si="0"/>
        <v>0</v>
      </c>
      <c r="I51" s="32">
        <f>(($E51*40%*$Q51)+($F51*40%*$P51))*3.5%*A_Stammdaten!$E$33</f>
        <v>0</v>
      </c>
      <c r="J51" s="32">
        <f t="shared" si="1"/>
        <v>0</v>
      </c>
      <c r="L51" s="44">
        <v>2023</v>
      </c>
      <c r="M51" s="20">
        <f>VLOOKUP($L51,Listen!$K$38:$P$44,A_Stammdaten!$B$9-2022,FALSE)</f>
        <v>3.0499999999999999E-2</v>
      </c>
      <c r="N51" s="20">
        <f>VLOOKUP($L51,Listen!$Y$38:$AD$44,A_Stammdaten!$B$9-2022,FALSE)</f>
        <v>3.0499999999999999E-2</v>
      </c>
      <c r="P51" s="20">
        <f>VLOOKUP($L51,Listen!$K$12:$P$18,A_Stammdaten!$B$9-2022,FALSE)</f>
        <v>5.0700000000000002E-2</v>
      </c>
      <c r="Q51" s="20">
        <f>VLOOKUP($L51,Listen!$Y$12:$AD$18,A_Stammdaten!$B$9-2022,FALSE)</f>
        <v>5.0700000000000002E-2</v>
      </c>
    </row>
    <row r="52" spans="1:17" x14ac:dyDescent="0.2">
      <c r="A52" s="234"/>
      <c r="B52" s="237"/>
      <c r="C52" s="44">
        <v>2024</v>
      </c>
      <c r="D52" s="35"/>
      <c r="E52" s="36">
        <f>SUMIFS(C_AiB!$H$5:$H$9998,C_AiB!$A$5:$A$9998,$A$50,C_AiB!$C$5:$C$9998,"="&amp;$C52)</f>
        <v>0</v>
      </c>
      <c r="F52" s="37"/>
      <c r="G52" s="35"/>
      <c r="H52" s="32">
        <f t="shared" si="0"/>
        <v>0</v>
      </c>
      <c r="I52" s="32">
        <f>(($E52*40%*$Q52)+($F52*40%*$P52))*3.5%*A_Stammdaten!$E$33</f>
        <v>0</v>
      </c>
      <c r="J52" s="32">
        <f t="shared" si="1"/>
        <v>0</v>
      </c>
      <c r="L52" s="44">
        <v>2024</v>
      </c>
      <c r="M52" s="20">
        <f>VLOOKUP($L52,Listen!$K$38:$P$44,A_Stammdaten!$B$9-2022,FALSE)</f>
        <v>5.0900000000000001E-2</v>
      </c>
      <c r="N52" s="20">
        <f>VLOOKUP($L52,Listen!$Y$38:$AD$44,A_Stammdaten!$B$9-2022,FALSE)</f>
        <v>5.0999999999999997E-2</v>
      </c>
      <c r="P52" s="20">
        <f>VLOOKUP($L52,Listen!$K$12:$P$18,A_Stammdaten!$B$9-2022,FALSE)</f>
        <v>6.93E-2</v>
      </c>
      <c r="Q52" s="20">
        <f>VLOOKUP($L52,Listen!$Y$12:$AD$18,A_Stammdaten!$B$9-2022,FALSE)</f>
        <v>7.2599999999999998E-2</v>
      </c>
    </row>
    <row r="53" spans="1:17" x14ac:dyDescent="0.2">
      <c r="A53" s="234"/>
      <c r="B53" s="237"/>
      <c r="C53" s="44">
        <v>2025</v>
      </c>
      <c r="D53" s="35"/>
      <c r="E53" s="36">
        <f>SUMIFS(C_AiB!$H$5:$H$9998,C_AiB!$A$5:$A$9998,$A$50,C_AiB!$C$5:$C$9998,"="&amp;$C53)</f>
        <v>0</v>
      </c>
      <c r="F53" s="37"/>
      <c r="G53" s="35"/>
      <c r="H53" s="32">
        <f t="shared" si="0"/>
        <v>0</v>
      </c>
      <c r="I53" s="32">
        <f>(($E53*40%*$Q53)+($F53*40%*$P53))*3.5%*A_Stammdaten!$E$33</f>
        <v>0</v>
      </c>
      <c r="J53" s="32">
        <f t="shared" si="1"/>
        <v>0</v>
      </c>
      <c r="L53" s="44">
        <v>2025</v>
      </c>
      <c r="M53" s="20">
        <f>VLOOKUP($L53,Listen!$K$38:$P$44,A_Stammdaten!$B$9-2022,FALSE)</f>
        <v>0.05</v>
      </c>
      <c r="N53" s="20">
        <f>VLOOKUP($L53,Listen!$Y$38:$AD$44,A_Stammdaten!$B$9-2022,FALSE)</f>
        <v>5.0999999999999997E-2</v>
      </c>
      <c r="P53" s="20">
        <f>VLOOKUP($L53,Listen!$K$12:$P$18,A_Stammdaten!$B$9-2022,FALSE)</f>
        <v>7.0099999999999996E-2</v>
      </c>
      <c r="Q53" s="20">
        <f>VLOOKUP($L53,Listen!$Y$12:$AD$18,A_Stammdaten!$B$9-2022,FALSE)</f>
        <v>7.2599999999999998E-2</v>
      </c>
    </row>
    <row r="54" spans="1:17" x14ac:dyDescent="0.2">
      <c r="A54" s="234"/>
      <c r="B54" s="237"/>
      <c r="C54" s="44">
        <v>2026</v>
      </c>
      <c r="D54" s="35"/>
      <c r="E54" s="36">
        <f>SUMIFS(C_AiB!$H$5:$H$9998,C_AiB!$A$5:$A$9998,$A$50,C_AiB!$C$5:$C$9998,"="&amp;$C54)</f>
        <v>0</v>
      </c>
      <c r="F54" s="37"/>
      <c r="G54" s="35"/>
      <c r="H54" s="32">
        <f t="shared" si="0"/>
        <v>0</v>
      </c>
      <c r="I54" s="32">
        <f>(($E54*40%*$Q54)+($F54*40%*$P54))*3.5%*A_Stammdaten!$E$33</f>
        <v>0</v>
      </c>
      <c r="J54" s="32">
        <f t="shared" si="1"/>
        <v>0</v>
      </c>
      <c r="L54" s="44">
        <v>2026</v>
      </c>
      <c r="M54" s="20">
        <f>VLOOKUP($L54,Listen!$K$38:$P$44,A_Stammdaten!$B$9-2022,FALSE)</f>
        <v>5.0999999999999997E-2</v>
      </c>
      <c r="N54" s="20">
        <f>VLOOKUP($L54,Listen!$Y$38:$AD$44,A_Stammdaten!$B$9-2022,FALSE)</f>
        <v>5.0999999999999997E-2</v>
      </c>
      <c r="P54" s="20">
        <f>VLOOKUP($L54,Listen!$K$12:$P$18,A_Stammdaten!$B$9-2022,FALSE)</f>
        <v>7.2599999999999998E-2</v>
      </c>
      <c r="Q54" s="20">
        <f>VLOOKUP($L54,Listen!$Y$12:$AD$18,A_Stammdaten!$B$9-2022,FALSE)</f>
        <v>7.2599999999999998E-2</v>
      </c>
    </row>
    <row r="55" spans="1:17" x14ac:dyDescent="0.2">
      <c r="A55" s="234"/>
      <c r="B55" s="237"/>
      <c r="C55" s="44">
        <v>2027</v>
      </c>
      <c r="D55" s="35"/>
      <c r="E55" s="36">
        <f>SUMIFS(C_AiB!$H$5:$H$9998,C_AiB!$A$5:$A$9998,$A$50,C_AiB!$C$5:$C$9998,"="&amp;$C55)</f>
        <v>0</v>
      </c>
      <c r="F55" s="37"/>
      <c r="G55" s="35"/>
      <c r="H55" s="32">
        <f t="shared" si="0"/>
        <v>0</v>
      </c>
      <c r="I55" s="32">
        <f>(($E55*40%*$Q55)+($F55*40%*$P55))*3.5%*A_Stammdaten!$E$33</f>
        <v>0</v>
      </c>
      <c r="J55" s="32">
        <f t="shared" si="1"/>
        <v>0</v>
      </c>
      <c r="L55" s="44">
        <v>2027</v>
      </c>
      <c r="M55" s="20">
        <f>VLOOKUP($L55,Listen!$K$38:$P$44,A_Stammdaten!$B$9-2022,FALSE)</f>
        <v>5.0999999999999997E-2</v>
      </c>
      <c r="N55" s="20">
        <f>VLOOKUP($L55,Listen!$Y$38:$AD$44,A_Stammdaten!$B$9-2022,FALSE)</f>
        <v>5.0999999999999997E-2</v>
      </c>
      <c r="P55" s="20">
        <f>VLOOKUP($L55,Listen!$K$12:$P$18,A_Stammdaten!$B$9-2022,FALSE)</f>
        <v>7.2599999999999998E-2</v>
      </c>
      <c r="Q55" s="20">
        <f>VLOOKUP($L55,Listen!$Y$12:$AD$18,A_Stammdaten!$B$9-2022,FALSE)</f>
        <v>7.2599999999999998E-2</v>
      </c>
    </row>
    <row r="56" spans="1:17" ht="15" thickBot="1" x14ac:dyDescent="0.25">
      <c r="A56" s="235"/>
      <c r="B56" s="238"/>
      <c r="C56" s="45">
        <v>2028</v>
      </c>
      <c r="D56" s="38"/>
      <c r="E56" s="39">
        <f>SUMIFS(C_AiB!$H$5:$H$9998,C_AiB!$A$5:$A$9998,$A$50,C_AiB!$C$5:$C$9998,"="&amp;$C56)</f>
        <v>0</v>
      </c>
      <c r="F56" s="40"/>
      <c r="G56" s="38"/>
      <c r="H56" s="33">
        <f t="shared" si="0"/>
        <v>0</v>
      </c>
      <c r="I56" s="33">
        <f>(($E56*40%*$Q56)+($F56*40%*$P56))*3.5%*A_Stammdaten!$E$33</f>
        <v>0</v>
      </c>
      <c r="J56" s="33">
        <f t="shared" si="1"/>
        <v>0</v>
      </c>
      <c r="L56" s="45">
        <v>2028</v>
      </c>
      <c r="M56" s="21">
        <f>VLOOKUP($L56,Listen!$K$38:$P$44,A_Stammdaten!$B$9-2022,FALSE)</f>
        <v>0</v>
      </c>
      <c r="N56" s="21">
        <f>VLOOKUP($L56,Listen!$Y$38:$AD$44,A_Stammdaten!$B$9-2022,FALSE)</f>
        <v>0</v>
      </c>
      <c r="P56" s="21">
        <f>VLOOKUP($L56,Listen!$K$12:$P$18,A_Stammdaten!$B$9-2022,FALSE)</f>
        <v>0</v>
      </c>
      <c r="Q56" s="21">
        <f>VLOOKUP($L56,Listen!$Y$12:$AD$18,A_Stammdaten!$B$9-2022,FALSE)</f>
        <v>0</v>
      </c>
    </row>
    <row r="57" spans="1:17" x14ac:dyDescent="0.2">
      <c r="A57" s="233">
        <f>A_Stammdaten!A40</f>
        <v>0</v>
      </c>
      <c r="B57" s="236">
        <f>A_Stammdaten!B40</f>
        <v>0</v>
      </c>
      <c r="C57" s="23">
        <v>2022</v>
      </c>
      <c r="D57" s="41"/>
      <c r="E57" s="36">
        <f>SUMIFS(C_AiB!$H$5:$H$9998,C_AiB!$A$5:$A$9998,$A$57,C_AiB!$C$5:$C$9998,"&lt;="&amp;$C57)</f>
        <v>0</v>
      </c>
      <c r="F57" s="42"/>
      <c r="G57" s="41"/>
      <c r="H57" s="34">
        <f t="shared" si="0"/>
        <v>0</v>
      </c>
      <c r="I57" s="32">
        <f>(($E57*40%*$Q57)+($F57*40%*$P57))*3.5%*A_Stammdaten!$E$33</f>
        <v>0</v>
      </c>
      <c r="J57" s="34">
        <f t="shared" si="1"/>
        <v>0</v>
      </c>
      <c r="L57" s="23">
        <v>2022</v>
      </c>
      <c r="M57" s="19">
        <f>VLOOKUP($L57,Listen!$K$38:$P$44,A_Stammdaten!$B$9-2022,FALSE)</f>
        <v>3.0499999999999999E-2</v>
      </c>
      <c r="N57" s="19">
        <f>VLOOKUP($L57,Listen!$Y$38:$AD$44,A_Stammdaten!$B$9-2022,FALSE)</f>
        <v>3.0499999999999999E-2</v>
      </c>
      <c r="P57" s="19">
        <f>VLOOKUP($L57,Listen!$K$12:$P$18,A_Stammdaten!$B$9-2022,FALSE)</f>
        <v>5.0700000000000002E-2</v>
      </c>
      <c r="Q57" s="19">
        <f>VLOOKUP($L57,Listen!$Y$12:$AD$18,A_Stammdaten!$B$9-2022,FALSE)</f>
        <v>5.0700000000000002E-2</v>
      </c>
    </row>
    <row r="58" spans="1:17" x14ac:dyDescent="0.2">
      <c r="A58" s="234"/>
      <c r="B58" s="237"/>
      <c r="C58" s="44">
        <v>2023</v>
      </c>
      <c r="D58" s="35"/>
      <c r="E58" s="36">
        <f>SUMIFS(C_AiB!$H$5:$H$9998,C_AiB!$A$5:$A$9998,$A$57,C_AiB!$C$5:$C$9998,"="&amp;$C58)</f>
        <v>0</v>
      </c>
      <c r="F58" s="37"/>
      <c r="G58" s="35"/>
      <c r="H58" s="32">
        <f t="shared" si="0"/>
        <v>0</v>
      </c>
      <c r="I58" s="32">
        <f>(($E58*40%*$Q58)+($F58*40%*$P58))*3.5%*A_Stammdaten!$E$33</f>
        <v>0</v>
      </c>
      <c r="J58" s="32">
        <f t="shared" si="1"/>
        <v>0</v>
      </c>
      <c r="L58" s="44">
        <v>2023</v>
      </c>
      <c r="M58" s="20">
        <f>VLOOKUP($L58,Listen!$K$38:$P$44,A_Stammdaten!$B$9-2022,FALSE)</f>
        <v>3.0499999999999999E-2</v>
      </c>
      <c r="N58" s="20">
        <f>VLOOKUP($L58,Listen!$Y$38:$AD$44,A_Stammdaten!$B$9-2022,FALSE)</f>
        <v>3.0499999999999999E-2</v>
      </c>
      <c r="P58" s="20">
        <f>VLOOKUP($L58,Listen!$K$12:$P$18,A_Stammdaten!$B$9-2022,FALSE)</f>
        <v>5.0700000000000002E-2</v>
      </c>
      <c r="Q58" s="20">
        <f>VLOOKUP($L58,Listen!$Y$12:$AD$18,A_Stammdaten!$B$9-2022,FALSE)</f>
        <v>5.0700000000000002E-2</v>
      </c>
    </row>
    <row r="59" spans="1:17" x14ac:dyDescent="0.2">
      <c r="A59" s="234"/>
      <c r="B59" s="237"/>
      <c r="C59" s="44">
        <v>2024</v>
      </c>
      <c r="D59" s="35"/>
      <c r="E59" s="36">
        <f>SUMIFS(C_AiB!$H$5:$H$9998,C_AiB!$A$5:$A$9998,$A$57,C_AiB!$C$5:$C$9998,"="&amp;$C59)</f>
        <v>0</v>
      </c>
      <c r="F59" s="37"/>
      <c r="G59" s="35"/>
      <c r="H59" s="32">
        <f t="shared" si="0"/>
        <v>0</v>
      </c>
      <c r="I59" s="32">
        <f>(($E59*40%*$Q59)+($F59*40%*$P59))*3.5%*A_Stammdaten!$E$33</f>
        <v>0</v>
      </c>
      <c r="J59" s="32">
        <f t="shared" si="1"/>
        <v>0</v>
      </c>
      <c r="L59" s="44">
        <v>2024</v>
      </c>
      <c r="M59" s="20">
        <f>VLOOKUP($L59,Listen!$K$38:$P$44,A_Stammdaten!$B$9-2022,FALSE)</f>
        <v>5.0900000000000001E-2</v>
      </c>
      <c r="N59" s="20">
        <f>VLOOKUP($L59,Listen!$Y$38:$AD$44,A_Stammdaten!$B$9-2022,FALSE)</f>
        <v>5.0999999999999997E-2</v>
      </c>
      <c r="P59" s="20">
        <f>VLOOKUP($L59,Listen!$K$12:$P$18,A_Stammdaten!$B$9-2022,FALSE)</f>
        <v>6.93E-2</v>
      </c>
      <c r="Q59" s="20">
        <f>VLOOKUP($L59,Listen!$Y$12:$AD$18,A_Stammdaten!$B$9-2022,FALSE)</f>
        <v>7.2599999999999998E-2</v>
      </c>
    </row>
    <row r="60" spans="1:17" x14ac:dyDescent="0.2">
      <c r="A60" s="234"/>
      <c r="B60" s="237"/>
      <c r="C60" s="44">
        <v>2025</v>
      </c>
      <c r="D60" s="35"/>
      <c r="E60" s="36">
        <f>SUMIFS(C_AiB!$H$5:$H$9998,C_AiB!$A$5:$A$9998,$A$57,C_AiB!$C$5:$C$9998,"="&amp;$C60)</f>
        <v>0</v>
      </c>
      <c r="F60" s="37"/>
      <c r="G60" s="35"/>
      <c r="H60" s="32">
        <f t="shared" si="0"/>
        <v>0</v>
      </c>
      <c r="I60" s="32">
        <f>(($E60*40%*$Q60)+($F60*40%*$P60))*3.5%*A_Stammdaten!$E$33</f>
        <v>0</v>
      </c>
      <c r="J60" s="32">
        <f t="shared" si="1"/>
        <v>0</v>
      </c>
      <c r="L60" s="44">
        <v>2025</v>
      </c>
      <c r="M60" s="20">
        <f>VLOOKUP($L60,Listen!$K$38:$P$44,A_Stammdaten!$B$9-2022,FALSE)</f>
        <v>0.05</v>
      </c>
      <c r="N60" s="20">
        <f>VLOOKUP($L60,Listen!$Y$38:$AD$44,A_Stammdaten!$B$9-2022,FALSE)</f>
        <v>5.0999999999999997E-2</v>
      </c>
      <c r="P60" s="20">
        <f>VLOOKUP($L60,Listen!$K$12:$P$18,A_Stammdaten!$B$9-2022,FALSE)</f>
        <v>7.0099999999999996E-2</v>
      </c>
      <c r="Q60" s="20">
        <f>VLOOKUP($L60,Listen!$Y$12:$AD$18,A_Stammdaten!$B$9-2022,FALSE)</f>
        <v>7.2599999999999998E-2</v>
      </c>
    </row>
    <row r="61" spans="1:17" x14ac:dyDescent="0.2">
      <c r="A61" s="234"/>
      <c r="B61" s="237"/>
      <c r="C61" s="44">
        <v>2026</v>
      </c>
      <c r="D61" s="35"/>
      <c r="E61" s="36">
        <f>SUMIFS(C_AiB!$H$5:$H$9998,C_AiB!$A$5:$A$9998,$A$57,C_AiB!$C$5:$C$9998,"="&amp;$C61)</f>
        <v>0</v>
      </c>
      <c r="F61" s="37"/>
      <c r="G61" s="35"/>
      <c r="H61" s="32">
        <f t="shared" si="0"/>
        <v>0</v>
      </c>
      <c r="I61" s="32">
        <f>(($E61*40%*$Q61)+($F61*40%*$P61))*3.5%*A_Stammdaten!$E$33</f>
        <v>0</v>
      </c>
      <c r="J61" s="32">
        <f t="shared" si="1"/>
        <v>0</v>
      </c>
      <c r="L61" s="44">
        <v>2026</v>
      </c>
      <c r="M61" s="20">
        <f>VLOOKUP($L61,Listen!$K$38:$P$44,A_Stammdaten!$B$9-2022,FALSE)</f>
        <v>5.0999999999999997E-2</v>
      </c>
      <c r="N61" s="20">
        <f>VLOOKUP($L61,Listen!$Y$38:$AD$44,A_Stammdaten!$B$9-2022,FALSE)</f>
        <v>5.0999999999999997E-2</v>
      </c>
      <c r="P61" s="20">
        <f>VLOOKUP($L61,Listen!$K$12:$P$18,A_Stammdaten!$B$9-2022,FALSE)</f>
        <v>7.2599999999999998E-2</v>
      </c>
      <c r="Q61" s="20">
        <f>VLOOKUP($L61,Listen!$Y$12:$AD$18,A_Stammdaten!$B$9-2022,FALSE)</f>
        <v>7.2599999999999998E-2</v>
      </c>
    </row>
    <row r="62" spans="1:17" x14ac:dyDescent="0.2">
      <c r="A62" s="234"/>
      <c r="B62" s="237"/>
      <c r="C62" s="44">
        <v>2027</v>
      </c>
      <c r="D62" s="35"/>
      <c r="E62" s="36">
        <f>SUMIFS(C_AiB!$H$5:$H$9998,C_AiB!$A$5:$A$9998,$A$57,C_AiB!$C$5:$C$9998,"="&amp;$C62)</f>
        <v>0</v>
      </c>
      <c r="F62" s="37"/>
      <c r="G62" s="35"/>
      <c r="H62" s="32">
        <f t="shared" si="0"/>
        <v>0</v>
      </c>
      <c r="I62" s="32">
        <f>(($E62*40%*$Q62)+($F62*40%*$P62))*3.5%*A_Stammdaten!$E$33</f>
        <v>0</v>
      </c>
      <c r="J62" s="32">
        <f t="shared" si="1"/>
        <v>0</v>
      </c>
      <c r="L62" s="44">
        <v>2027</v>
      </c>
      <c r="M62" s="20">
        <f>VLOOKUP($L62,Listen!$K$38:$P$44,A_Stammdaten!$B$9-2022,FALSE)</f>
        <v>5.0999999999999997E-2</v>
      </c>
      <c r="N62" s="20">
        <f>VLOOKUP($L62,Listen!$Y$38:$AD$44,A_Stammdaten!$B$9-2022,FALSE)</f>
        <v>5.0999999999999997E-2</v>
      </c>
      <c r="P62" s="20">
        <f>VLOOKUP($L62,Listen!$K$12:$P$18,A_Stammdaten!$B$9-2022,FALSE)</f>
        <v>7.2599999999999998E-2</v>
      </c>
      <c r="Q62" s="20">
        <f>VLOOKUP($L62,Listen!$Y$12:$AD$18,A_Stammdaten!$B$9-2022,FALSE)</f>
        <v>7.2599999999999998E-2</v>
      </c>
    </row>
    <row r="63" spans="1:17" ht="15" thickBot="1" x14ac:dyDescent="0.25">
      <c r="A63" s="235"/>
      <c r="B63" s="238"/>
      <c r="C63" s="45">
        <v>2028</v>
      </c>
      <c r="D63" s="38"/>
      <c r="E63" s="39">
        <f>SUMIFS(C_AiB!$H$5:$H$9998,C_AiB!$A$5:$A$9998,$A$57,C_AiB!$C$5:$C$9998,"="&amp;$C63)</f>
        <v>0</v>
      </c>
      <c r="F63" s="40"/>
      <c r="G63" s="38"/>
      <c r="H63" s="33">
        <f t="shared" si="0"/>
        <v>0</v>
      </c>
      <c r="I63" s="33">
        <f>(($E63*40%*$Q63)+($F63*40%*$P63))*3.5%*A_Stammdaten!$E$33</f>
        <v>0</v>
      </c>
      <c r="J63" s="33">
        <f t="shared" si="1"/>
        <v>0</v>
      </c>
      <c r="L63" s="45">
        <v>2028</v>
      </c>
      <c r="M63" s="21">
        <f>VLOOKUP($L63,Listen!$K$38:$P$44,A_Stammdaten!$B$9-2022,FALSE)</f>
        <v>0</v>
      </c>
      <c r="N63" s="21">
        <f>VLOOKUP($L63,Listen!$Y$38:$AD$44,A_Stammdaten!$B$9-2022,FALSE)</f>
        <v>0</v>
      </c>
      <c r="P63" s="21">
        <f>VLOOKUP($L63,Listen!$K$12:$P$18,A_Stammdaten!$B$9-2022,FALSE)</f>
        <v>0</v>
      </c>
      <c r="Q63" s="21">
        <f>VLOOKUP($L63,Listen!$Y$12:$AD$18,A_Stammdaten!$B$9-2022,FALSE)</f>
        <v>0</v>
      </c>
    </row>
    <row r="64" spans="1:17" x14ac:dyDescent="0.2">
      <c r="A64" s="233">
        <f>A_Stammdaten!A41</f>
        <v>0</v>
      </c>
      <c r="B64" s="236">
        <f>A_Stammdaten!B41</f>
        <v>0</v>
      </c>
      <c r="C64" s="23">
        <v>2022</v>
      </c>
      <c r="D64" s="41"/>
      <c r="E64" s="36">
        <f>SUMIFS(C_AiB!$H$5:$H$9998,C_AiB!$A$5:$A$9998,$A$64,C_AiB!$C$5:$C$9998,"&lt;="&amp;$C64)</f>
        <v>0</v>
      </c>
      <c r="F64" s="42"/>
      <c r="G64" s="41"/>
      <c r="H64" s="34">
        <f t="shared" si="0"/>
        <v>0</v>
      </c>
      <c r="I64" s="32">
        <f>(($E64*40%*$Q64)+($F64*40%*$P64))*3.5%*A_Stammdaten!$E$33</f>
        <v>0</v>
      </c>
      <c r="J64" s="34">
        <f t="shared" si="1"/>
        <v>0</v>
      </c>
      <c r="L64" s="23">
        <v>2022</v>
      </c>
      <c r="M64" s="19">
        <f>VLOOKUP($L64,Listen!$K$38:$P$44,A_Stammdaten!$B$9-2022,FALSE)</f>
        <v>3.0499999999999999E-2</v>
      </c>
      <c r="N64" s="19">
        <f>VLOOKUP($L64,Listen!$Y$38:$AD$44,A_Stammdaten!$B$9-2022,FALSE)</f>
        <v>3.0499999999999999E-2</v>
      </c>
      <c r="P64" s="19">
        <f>VLOOKUP($L64,Listen!$K$12:$P$18,A_Stammdaten!$B$9-2022,FALSE)</f>
        <v>5.0700000000000002E-2</v>
      </c>
      <c r="Q64" s="19">
        <f>VLOOKUP($L64,Listen!$Y$12:$AD$18,A_Stammdaten!$B$9-2022,FALSE)</f>
        <v>5.0700000000000002E-2</v>
      </c>
    </row>
    <row r="65" spans="1:17" x14ac:dyDescent="0.2">
      <c r="A65" s="234"/>
      <c r="B65" s="237"/>
      <c r="C65" s="44">
        <v>2023</v>
      </c>
      <c r="D65" s="35"/>
      <c r="E65" s="36">
        <f>SUMIFS(C_AiB!$H$5:$H$9998,C_AiB!$A$5:$A$9998,$A$64,C_AiB!$C$5:$C$9998,"="&amp;$C65)</f>
        <v>0</v>
      </c>
      <c r="F65" s="37"/>
      <c r="G65" s="35"/>
      <c r="H65" s="32">
        <f t="shared" si="0"/>
        <v>0</v>
      </c>
      <c r="I65" s="32">
        <f>(($E65*40%*$Q65)+($F65*40%*$P65))*3.5%*A_Stammdaten!$E$33</f>
        <v>0</v>
      </c>
      <c r="J65" s="32">
        <f t="shared" si="1"/>
        <v>0</v>
      </c>
      <c r="L65" s="44">
        <v>2023</v>
      </c>
      <c r="M65" s="20">
        <f>VLOOKUP($L65,Listen!$K$38:$P$44,A_Stammdaten!$B$9-2022,FALSE)</f>
        <v>3.0499999999999999E-2</v>
      </c>
      <c r="N65" s="20">
        <f>VLOOKUP($L65,Listen!$Y$38:$AD$44,A_Stammdaten!$B$9-2022,FALSE)</f>
        <v>3.0499999999999999E-2</v>
      </c>
      <c r="P65" s="20">
        <f>VLOOKUP($L65,Listen!$K$12:$P$18,A_Stammdaten!$B$9-2022,FALSE)</f>
        <v>5.0700000000000002E-2</v>
      </c>
      <c r="Q65" s="20">
        <f>VLOOKUP($L65,Listen!$Y$12:$AD$18,A_Stammdaten!$B$9-2022,FALSE)</f>
        <v>5.0700000000000002E-2</v>
      </c>
    </row>
    <row r="66" spans="1:17" x14ac:dyDescent="0.2">
      <c r="A66" s="234"/>
      <c r="B66" s="237"/>
      <c r="C66" s="44">
        <v>2024</v>
      </c>
      <c r="D66" s="35"/>
      <c r="E66" s="36">
        <f>SUMIFS(C_AiB!$H$5:$H$9998,C_AiB!$A$5:$A$9998,$A$64,C_AiB!$C$5:$C$9998,"="&amp;$C66)</f>
        <v>0</v>
      </c>
      <c r="F66" s="37"/>
      <c r="G66" s="35"/>
      <c r="H66" s="32">
        <f t="shared" si="0"/>
        <v>0</v>
      </c>
      <c r="I66" s="32">
        <f>(($E66*40%*$Q66)+($F66*40%*$P66))*3.5%*A_Stammdaten!$E$33</f>
        <v>0</v>
      </c>
      <c r="J66" s="32">
        <f t="shared" si="1"/>
        <v>0</v>
      </c>
      <c r="L66" s="44">
        <v>2024</v>
      </c>
      <c r="M66" s="20">
        <f>VLOOKUP($L66,Listen!$K$38:$P$44,A_Stammdaten!$B$9-2022,FALSE)</f>
        <v>5.0900000000000001E-2</v>
      </c>
      <c r="N66" s="20">
        <f>VLOOKUP($L66,Listen!$Y$38:$AD$44,A_Stammdaten!$B$9-2022,FALSE)</f>
        <v>5.0999999999999997E-2</v>
      </c>
      <c r="P66" s="20">
        <f>VLOOKUP($L66,Listen!$K$12:$P$18,A_Stammdaten!$B$9-2022,FALSE)</f>
        <v>6.93E-2</v>
      </c>
      <c r="Q66" s="20">
        <f>VLOOKUP($L66,Listen!$Y$12:$AD$18,A_Stammdaten!$B$9-2022,FALSE)</f>
        <v>7.2599999999999998E-2</v>
      </c>
    </row>
    <row r="67" spans="1:17" x14ac:dyDescent="0.2">
      <c r="A67" s="234"/>
      <c r="B67" s="237"/>
      <c r="C67" s="44">
        <v>2025</v>
      </c>
      <c r="D67" s="35"/>
      <c r="E67" s="36">
        <f>SUMIFS(C_AiB!$H$5:$H$9998,C_AiB!$A$5:$A$9998,$A$64,C_AiB!$C$5:$C$9998,"="&amp;$C67)</f>
        <v>0</v>
      </c>
      <c r="F67" s="37"/>
      <c r="G67" s="35"/>
      <c r="H67" s="32">
        <f t="shared" si="0"/>
        <v>0</v>
      </c>
      <c r="I67" s="32">
        <f>(($E67*40%*$Q67)+($F67*40%*$P67))*3.5%*A_Stammdaten!$E$33</f>
        <v>0</v>
      </c>
      <c r="J67" s="32">
        <f t="shared" si="1"/>
        <v>0</v>
      </c>
      <c r="L67" s="44">
        <v>2025</v>
      </c>
      <c r="M67" s="20">
        <f>VLOOKUP($L67,Listen!$K$38:$P$44,A_Stammdaten!$B$9-2022,FALSE)</f>
        <v>0.05</v>
      </c>
      <c r="N67" s="20">
        <f>VLOOKUP($L67,Listen!$Y$38:$AD$44,A_Stammdaten!$B$9-2022,FALSE)</f>
        <v>5.0999999999999997E-2</v>
      </c>
      <c r="P67" s="20">
        <f>VLOOKUP($L67,Listen!$K$12:$P$18,A_Stammdaten!$B$9-2022,FALSE)</f>
        <v>7.0099999999999996E-2</v>
      </c>
      <c r="Q67" s="20">
        <f>VLOOKUP($L67,Listen!$Y$12:$AD$18,A_Stammdaten!$B$9-2022,FALSE)</f>
        <v>7.2599999999999998E-2</v>
      </c>
    </row>
    <row r="68" spans="1:17" x14ac:dyDescent="0.2">
      <c r="A68" s="234"/>
      <c r="B68" s="237"/>
      <c r="C68" s="44">
        <v>2026</v>
      </c>
      <c r="D68" s="35"/>
      <c r="E68" s="36">
        <f>SUMIFS(C_AiB!$H$5:$H$9998,C_AiB!$A$5:$A$9998,$A$64,C_AiB!$C$5:$C$9998,"="&amp;$C68)</f>
        <v>0</v>
      </c>
      <c r="F68" s="37"/>
      <c r="G68" s="35"/>
      <c r="H68" s="32">
        <f t="shared" si="0"/>
        <v>0</v>
      </c>
      <c r="I68" s="32">
        <f>(($E68*40%*$Q68)+($F68*40%*$P68))*3.5%*A_Stammdaten!$E$33</f>
        <v>0</v>
      </c>
      <c r="J68" s="32">
        <f t="shared" si="1"/>
        <v>0</v>
      </c>
      <c r="L68" s="44">
        <v>2026</v>
      </c>
      <c r="M68" s="20">
        <f>VLOOKUP($L68,Listen!$K$38:$P$44,A_Stammdaten!$B$9-2022,FALSE)</f>
        <v>5.0999999999999997E-2</v>
      </c>
      <c r="N68" s="20">
        <f>VLOOKUP($L68,Listen!$Y$38:$AD$44,A_Stammdaten!$B$9-2022,FALSE)</f>
        <v>5.0999999999999997E-2</v>
      </c>
      <c r="P68" s="20">
        <f>VLOOKUP($L68,Listen!$K$12:$P$18,A_Stammdaten!$B$9-2022,FALSE)</f>
        <v>7.2599999999999998E-2</v>
      </c>
      <c r="Q68" s="20">
        <f>VLOOKUP($L68,Listen!$Y$12:$AD$18,A_Stammdaten!$B$9-2022,FALSE)</f>
        <v>7.2599999999999998E-2</v>
      </c>
    </row>
    <row r="69" spans="1:17" x14ac:dyDescent="0.2">
      <c r="A69" s="234"/>
      <c r="B69" s="237"/>
      <c r="C69" s="44">
        <v>2027</v>
      </c>
      <c r="D69" s="35"/>
      <c r="E69" s="36">
        <f>SUMIFS(C_AiB!$H$5:$H$9998,C_AiB!$A$5:$A$9998,$A$64,C_AiB!$C$5:$C$9998,"="&amp;$C69)</f>
        <v>0</v>
      </c>
      <c r="F69" s="37"/>
      <c r="G69" s="35"/>
      <c r="H69" s="32">
        <f t="shared" si="0"/>
        <v>0</v>
      </c>
      <c r="I69" s="32">
        <f>(($E69*40%*$Q69)+($F69*40%*$P69))*3.5%*A_Stammdaten!$E$33</f>
        <v>0</v>
      </c>
      <c r="J69" s="32">
        <f t="shared" si="1"/>
        <v>0</v>
      </c>
      <c r="L69" s="44">
        <v>2027</v>
      </c>
      <c r="M69" s="20">
        <f>VLOOKUP($L69,Listen!$K$38:$P$44,A_Stammdaten!$B$9-2022,FALSE)</f>
        <v>5.0999999999999997E-2</v>
      </c>
      <c r="N69" s="20">
        <f>VLOOKUP($L69,Listen!$Y$38:$AD$44,A_Stammdaten!$B$9-2022,FALSE)</f>
        <v>5.0999999999999997E-2</v>
      </c>
      <c r="P69" s="20">
        <f>VLOOKUP($L69,Listen!$K$12:$P$18,A_Stammdaten!$B$9-2022,FALSE)</f>
        <v>7.2599999999999998E-2</v>
      </c>
      <c r="Q69" s="20">
        <f>VLOOKUP($L69,Listen!$Y$12:$AD$18,A_Stammdaten!$B$9-2022,FALSE)</f>
        <v>7.2599999999999998E-2</v>
      </c>
    </row>
    <row r="70" spans="1:17" ht="15" thickBot="1" x14ac:dyDescent="0.25">
      <c r="A70" s="235"/>
      <c r="B70" s="238"/>
      <c r="C70" s="45">
        <v>2028</v>
      </c>
      <c r="D70" s="38"/>
      <c r="E70" s="39">
        <f>SUMIFS(C_AiB!$H$5:$H$9998,C_AiB!$A$5:$A$9998,$A$64,C_AiB!$C$5:$C$9998,"="&amp;$C70)</f>
        <v>0</v>
      </c>
      <c r="F70" s="40"/>
      <c r="G70" s="38"/>
      <c r="H70" s="33">
        <f t="shared" si="0"/>
        <v>0</v>
      </c>
      <c r="I70" s="33">
        <f>(($E70*40%*$Q70)+($F70*40%*$P70))*3.5%*A_Stammdaten!$E$33</f>
        <v>0</v>
      </c>
      <c r="J70" s="33">
        <f t="shared" si="1"/>
        <v>0</v>
      </c>
      <c r="L70" s="45">
        <v>2028</v>
      </c>
      <c r="M70" s="21">
        <f>VLOOKUP($L70,Listen!$K$38:$P$44,A_Stammdaten!$B$9-2022,FALSE)</f>
        <v>0</v>
      </c>
      <c r="N70" s="21">
        <f>VLOOKUP($L70,Listen!$Y$38:$AD$44,A_Stammdaten!$B$9-2022,FALSE)</f>
        <v>0</v>
      </c>
      <c r="P70" s="21">
        <f>VLOOKUP($L70,Listen!$K$12:$P$18,A_Stammdaten!$B$9-2022,FALSE)</f>
        <v>0</v>
      </c>
      <c r="Q70" s="21">
        <f>VLOOKUP($L70,Listen!$Y$12:$AD$18,A_Stammdaten!$B$9-2022,FALSE)</f>
        <v>0</v>
      </c>
    </row>
    <row r="71" spans="1:17" x14ac:dyDescent="0.2">
      <c r="A71" s="233">
        <f>A_Stammdaten!A42</f>
        <v>0</v>
      </c>
      <c r="B71" s="236">
        <f>A_Stammdaten!B42</f>
        <v>0</v>
      </c>
      <c r="C71" s="23">
        <v>2022</v>
      </c>
      <c r="D71" s="41"/>
      <c r="E71" s="36">
        <f>SUMIFS(C_AiB!$H$5:$H$9998,C_AiB!$A$5:$A$9998,$A$71,C_AiB!$C$5:$C$9998,"&lt;="&amp;$C71)</f>
        <v>0</v>
      </c>
      <c r="F71" s="42"/>
      <c r="G71" s="41"/>
      <c r="H71" s="34">
        <f t="shared" si="0"/>
        <v>0</v>
      </c>
      <c r="I71" s="32">
        <f>(($E71*40%*$Q71)+($F71*40%*$P71))*3.5%*A_Stammdaten!$E$33</f>
        <v>0</v>
      </c>
      <c r="J71" s="34">
        <f t="shared" si="1"/>
        <v>0</v>
      </c>
      <c r="L71" s="23">
        <v>2022</v>
      </c>
      <c r="M71" s="19">
        <f>VLOOKUP($L71,Listen!$K$38:$P$44,A_Stammdaten!$B$9-2022,FALSE)</f>
        <v>3.0499999999999999E-2</v>
      </c>
      <c r="N71" s="19">
        <f>VLOOKUP($L71,Listen!$Y$38:$AD$44,A_Stammdaten!$B$9-2022,FALSE)</f>
        <v>3.0499999999999999E-2</v>
      </c>
      <c r="P71" s="19">
        <f>VLOOKUP($L71,Listen!$K$12:$P$18,A_Stammdaten!$B$9-2022,FALSE)</f>
        <v>5.0700000000000002E-2</v>
      </c>
      <c r="Q71" s="19">
        <f>VLOOKUP($L71,Listen!$Y$12:$AD$18,A_Stammdaten!$B$9-2022,FALSE)</f>
        <v>5.0700000000000002E-2</v>
      </c>
    </row>
    <row r="72" spans="1:17" x14ac:dyDescent="0.2">
      <c r="A72" s="234"/>
      <c r="B72" s="237"/>
      <c r="C72" s="44">
        <v>2023</v>
      </c>
      <c r="D72" s="35"/>
      <c r="E72" s="36">
        <f>SUMIFS(C_AiB!$H$5:$H$9998,C_AiB!$A$5:$A$9998,$A$71,C_AiB!$C$5:$C$9998,"="&amp;$C72)</f>
        <v>0</v>
      </c>
      <c r="F72" s="37"/>
      <c r="G72" s="35"/>
      <c r="H72" s="32">
        <f t="shared" si="0"/>
        <v>0</v>
      </c>
      <c r="I72" s="32">
        <f>(($E72*40%*$Q72)+($F72*40%*$P72))*3.5%*A_Stammdaten!$E$33</f>
        <v>0</v>
      </c>
      <c r="J72" s="32">
        <f t="shared" si="1"/>
        <v>0</v>
      </c>
      <c r="L72" s="44">
        <v>2023</v>
      </c>
      <c r="M72" s="20">
        <f>VLOOKUP($L72,Listen!$K$38:$P$44,A_Stammdaten!$B$9-2022,FALSE)</f>
        <v>3.0499999999999999E-2</v>
      </c>
      <c r="N72" s="20">
        <f>VLOOKUP($L72,Listen!$Y$38:$AD$44,A_Stammdaten!$B$9-2022,FALSE)</f>
        <v>3.0499999999999999E-2</v>
      </c>
      <c r="P72" s="20">
        <f>VLOOKUP($L72,Listen!$K$12:$P$18,A_Stammdaten!$B$9-2022,FALSE)</f>
        <v>5.0700000000000002E-2</v>
      </c>
      <c r="Q72" s="20">
        <f>VLOOKUP($L72,Listen!$Y$12:$AD$18,A_Stammdaten!$B$9-2022,FALSE)</f>
        <v>5.0700000000000002E-2</v>
      </c>
    </row>
    <row r="73" spans="1:17" x14ac:dyDescent="0.2">
      <c r="A73" s="234"/>
      <c r="B73" s="237"/>
      <c r="C73" s="44">
        <v>2024</v>
      </c>
      <c r="D73" s="35"/>
      <c r="E73" s="36">
        <f>SUMIFS(C_AiB!$H$5:$H$9998,C_AiB!$A$5:$A$9998,$A$71,C_AiB!$C$5:$C$9998,"="&amp;$C73)</f>
        <v>0</v>
      </c>
      <c r="F73" s="37"/>
      <c r="G73" s="35"/>
      <c r="H73" s="32">
        <f t="shared" ref="H73:H136" si="2">($E73*$N73)+($F73*$M73)</f>
        <v>0</v>
      </c>
      <c r="I73" s="32">
        <f>(($E73*40%*$Q73)+($F73*40%*$P73))*3.5%*A_Stammdaten!$E$33</f>
        <v>0</v>
      </c>
      <c r="J73" s="32">
        <f t="shared" ref="J73:J136" si="3">SUM(G73:I73)</f>
        <v>0</v>
      </c>
      <c r="L73" s="44">
        <v>2024</v>
      </c>
      <c r="M73" s="20">
        <f>VLOOKUP($L73,Listen!$K$38:$P$44,A_Stammdaten!$B$9-2022,FALSE)</f>
        <v>5.0900000000000001E-2</v>
      </c>
      <c r="N73" s="20">
        <f>VLOOKUP($L73,Listen!$Y$38:$AD$44,A_Stammdaten!$B$9-2022,FALSE)</f>
        <v>5.0999999999999997E-2</v>
      </c>
      <c r="P73" s="20">
        <f>VLOOKUP($L73,Listen!$K$12:$P$18,A_Stammdaten!$B$9-2022,FALSE)</f>
        <v>6.93E-2</v>
      </c>
      <c r="Q73" s="20">
        <f>VLOOKUP($L73,Listen!$Y$12:$AD$18,A_Stammdaten!$B$9-2022,FALSE)</f>
        <v>7.2599999999999998E-2</v>
      </c>
    </row>
    <row r="74" spans="1:17" x14ac:dyDescent="0.2">
      <c r="A74" s="234"/>
      <c r="B74" s="237"/>
      <c r="C74" s="44">
        <v>2025</v>
      </c>
      <c r="D74" s="35"/>
      <c r="E74" s="36">
        <f>SUMIFS(C_AiB!$H$5:$H$9998,C_AiB!$A$5:$A$9998,$A$71,C_AiB!$C$5:$C$9998,"="&amp;$C74)</f>
        <v>0</v>
      </c>
      <c r="F74" s="37"/>
      <c r="G74" s="35"/>
      <c r="H74" s="32">
        <f t="shared" si="2"/>
        <v>0</v>
      </c>
      <c r="I74" s="32">
        <f>(($E74*40%*$Q74)+($F74*40%*$P74))*3.5%*A_Stammdaten!$E$33</f>
        <v>0</v>
      </c>
      <c r="J74" s="32">
        <f t="shared" si="3"/>
        <v>0</v>
      </c>
      <c r="L74" s="44">
        <v>2025</v>
      </c>
      <c r="M74" s="20">
        <f>VLOOKUP($L74,Listen!$K$38:$P$44,A_Stammdaten!$B$9-2022,FALSE)</f>
        <v>0.05</v>
      </c>
      <c r="N74" s="20">
        <f>VLOOKUP($L74,Listen!$Y$38:$AD$44,A_Stammdaten!$B$9-2022,FALSE)</f>
        <v>5.0999999999999997E-2</v>
      </c>
      <c r="P74" s="20">
        <f>VLOOKUP($L74,Listen!$K$12:$P$18,A_Stammdaten!$B$9-2022,FALSE)</f>
        <v>7.0099999999999996E-2</v>
      </c>
      <c r="Q74" s="20">
        <f>VLOOKUP($L74,Listen!$Y$12:$AD$18,A_Stammdaten!$B$9-2022,FALSE)</f>
        <v>7.2599999999999998E-2</v>
      </c>
    </row>
    <row r="75" spans="1:17" x14ac:dyDescent="0.2">
      <c r="A75" s="234"/>
      <c r="B75" s="237"/>
      <c r="C75" s="44">
        <v>2026</v>
      </c>
      <c r="D75" s="35"/>
      <c r="E75" s="36">
        <f>SUMIFS(C_AiB!$H$5:$H$9998,C_AiB!$A$5:$A$9998,$A$71,C_AiB!$C$5:$C$9998,"="&amp;$C75)</f>
        <v>0</v>
      </c>
      <c r="F75" s="37"/>
      <c r="G75" s="35"/>
      <c r="H75" s="32">
        <f t="shared" si="2"/>
        <v>0</v>
      </c>
      <c r="I75" s="32">
        <f>(($E75*40%*$Q75)+($F75*40%*$P75))*3.5%*A_Stammdaten!$E$33</f>
        <v>0</v>
      </c>
      <c r="J75" s="32">
        <f t="shared" si="3"/>
        <v>0</v>
      </c>
      <c r="L75" s="44">
        <v>2026</v>
      </c>
      <c r="M75" s="20">
        <f>VLOOKUP($L75,Listen!$K$38:$P$44,A_Stammdaten!$B$9-2022,FALSE)</f>
        <v>5.0999999999999997E-2</v>
      </c>
      <c r="N75" s="20">
        <f>VLOOKUP($L75,Listen!$Y$38:$AD$44,A_Stammdaten!$B$9-2022,FALSE)</f>
        <v>5.0999999999999997E-2</v>
      </c>
      <c r="P75" s="20">
        <f>VLOOKUP($L75,Listen!$K$12:$P$18,A_Stammdaten!$B$9-2022,FALSE)</f>
        <v>7.2599999999999998E-2</v>
      </c>
      <c r="Q75" s="20">
        <f>VLOOKUP($L75,Listen!$Y$12:$AD$18,A_Stammdaten!$B$9-2022,FALSE)</f>
        <v>7.2599999999999998E-2</v>
      </c>
    </row>
    <row r="76" spans="1:17" x14ac:dyDescent="0.2">
      <c r="A76" s="234"/>
      <c r="B76" s="237"/>
      <c r="C76" s="44">
        <v>2027</v>
      </c>
      <c r="D76" s="35"/>
      <c r="E76" s="36">
        <f>SUMIFS(C_AiB!$H$5:$H$9998,C_AiB!$A$5:$A$9998,$A$71,C_AiB!$C$5:$C$9998,"="&amp;$C76)</f>
        <v>0</v>
      </c>
      <c r="F76" s="37"/>
      <c r="G76" s="35"/>
      <c r="H76" s="32">
        <f t="shared" si="2"/>
        <v>0</v>
      </c>
      <c r="I76" s="32">
        <f>(($E76*40%*$Q76)+($F76*40%*$P76))*3.5%*A_Stammdaten!$E$33</f>
        <v>0</v>
      </c>
      <c r="J76" s="32">
        <f t="shared" si="3"/>
        <v>0</v>
      </c>
      <c r="L76" s="44">
        <v>2027</v>
      </c>
      <c r="M76" s="20">
        <f>VLOOKUP($L76,Listen!$K$38:$P$44,A_Stammdaten!$B$9-2022,FALSE)</f>
        <v>5.0999999999999997E-2</v>
      </c>
      <c r="N76" s="20">
        <f>VLOOKUP($L76,Listen!$Y$38:$AD$44,A_Stammdaten!$B$9-2022,FALSE)</f>
        <v>5.0999999999999997E-2</v>
      </c>
      <c r="P76" s="20">
        <f>VLOOKUP($L76,Listen!$K$12:$P$18,A_Stammdaten!$B$9-2022,FALSE)</f>
        <v>7.2599999999999998E-2</v>
      </c>
      <c r="Q76" s="20">
        <f>VLOOKUP($L76,Listen!$Y$12:$AD$18,A_Stammdaten!$B$9-2022,FALSE)</f>
        <v>7.2599999999999998E-2</v>
      </c>
    </row>
    <row r="77" spans="1:17" ht="15" thickBot="1" x14ac:dyDescent="0.25">
      <c r="A77" s="235"/>
      <c r="B77" s="238"/>
      <c r="C77" s="45">
        <v>2028</v>
      </c>
      <c r="D77" s="38"/>
      <c r="E77" s="39">
        <f>SUMIFS(C_AiB!$H$5:$H$9998,C_AiB!$A$5:$A$9998,$A$71,C_AiB!$C$5:$C$9998,"="&amp;$C77)</f>
        <v>0</v>
      </c>
      <c r="F77" s="40"/>
      <c r="G77" s="38"/>
      <c r="H77" s="33">
        <f t="shared" si="2"/>
        <v>0</v>
      </c>
      <c r="I77" s="33">
        <f>(($E77*40%*$Q77)+($F77*40%*$P77))*3.5%*A_Stammdaten!$E$33</f>
        <v>0</v>
      </c>
      <c r="J77" s="33">
        <f t="shared" si="3"/>
        <v>0</v>
      </c>
      <c r="L77" s="45">
        <v>2028</v>
      </c>
      <c r="M77" s="21">
        <f>VLOOKUP($L77,Listen!$K$38:$P$44,A_Stammdaten!$B$9-2022,FALSE)</f>
        <v>0</v>
      </c>
      <c r="N77" s="21">
        <f>VLOOKUP($L77,Listen!$Y$38:$AD$44,A_Stammdaten!$B$9-2022,FALSE)</f>
        <v>0</v>
      </c>
      <c r="P77" s="21">
        <f>VLOOKUP($L77,Listen!$K$12:$P$18,A_Stammdaten!$B$9-2022,FALSE)</f>
        <v>0</v>
      </c>
      <c r="Q77" s="21">
        <f>VLOOKUP($L77,Listen!$Y$12:$AD$18,A_Stammdaten!$B$9-2022,FALSE)</f>
        <v>0</v>
      </c>
    </row>
    <row r="78" spans="1:17" x14ac:dyDescent="0.2">
      <c r="A78" s="233">
        <f>A_Stammdaten!A43</f>
        <v>0</v>
      </c>
      <c r="B78" s="236">
        <f>A_Stammdaten!B43</f>
        <v>0</v>
      </c>
      <c r="C78" s="23">
        <v>2022</v>
      </c>
      <c r="D78" s="41"/>
      <c r="E78" s="36">
        <f>SUMIFS(C_AiB!$H$5:$H$9998,C_AiB!$A$5:$A$9998,$A$78,C_AiB!$C$5:$C$9998,"&lt;="&amp;$C78)</f>
        <v>0</v>
      </c>
      <c r="F78" s="42"/>
      <c r="G78" s="41"/>
      <c r="H78" s="34">
        <f t="shared" si="2"/>
        <v>0</v>
      </c>
      <c r="I78" s="32">
        <f>(($E78*40%*$Q78)+($F78*40%*$P78))*3.5%*A_Stammdaten!$E$33</f>
        <v>0</v>
      </c>
      <c r="J78" s="34">
        <f t="shared" si="3"/>
        <v>0</v>
      </c>
      <c r="L78" s="23">
        <v>2022</v>
      </c>
      <c r="M78" s="19">
        <f>VLOOKUP($L78,Listen!$K$38:$P$44,A_Stammdaten!$B$9-2022,FALSE)</f>
        <v>3.0499999999999999E-2</v>
      </c>
      <c r="N78" s="19">
        <f>VLOOKUP($L78,Listen!$Y$38:$AD$44,A_Stammdaten!$B$9-2022,FALSE)</f>
        <v>3.0499999999999999E-2</v>
      </c>
      <c r="P78" s="19">
        <f>VLOOKUP($L78,Listen!$K$12:$P$18,A_Stammdaten!$B$9-2022,FALSE)</f>
        <v>5.0700000000000002E-2</v>
      </c>
      <c r="Q78" s="19">
        <f>VLOOKUP($L78,Listen!$Y$12:$AD$18,A_Stammdaten!$B$9-2022,FALSE)</f>
        <v>5.0700000000000002E-2</v>
      </c>
    </row>
    <row r="79" spans="1:17" x14ac:dyDescent="0.2">
      <c r="A79" s="234"/>
      <c r="B79" s="237"/>
      <c r="C79" s="44">
        <v>2023</v>
      </c>
      <c r="D79" s="35"/>
      <c r="E79" s="36">
        <f>SUMIFS(C_AiB!$H$5:$H$9998,C_AiB!$A$5:$A$9998,$A$78,C_AiB!$C$5:$C$9998,"="&amp;$C79)</f>
        <v>0</v>
      </c>
      <c r="F79" s="37"/>
      <c r="G79" s="35"/>
      <c r="H79" s="32">
        <f t="shared" si="2"/>
        <v>0</v>
      </c>
      <c r="I79" s="32">
        <f>(($E79*40%*$Q79)+($F79*40%*$P79))*3.5%*A_Stammdaten!$E$33</f>
        <v>0</v>
      </c>
      <c r="J79" s="32">
        <f t="shared" si="3"/>
        <v>0</v>
      </c>
      <c r="L79" s="44">
        <v>2023</v>
      </c>
      <c r="M79" s="20">
        <f>VLOOKUP($L79,Listen!$K$38:$P$44,A_Stammdaten!$B$9-2022,FALSE)</f>
        <v>3.0499999999999999E-2</v>
      </c>
      <c r="N79" s="20">
        <f>VLOOKUP($L79,Listen!$Y$38:$AD$44,A_Stammdaten!$B$9-2022,FALSE)</f>
        <v>3.0499999999999999E-2</v>
      </c>
      <c r="P79" s="20">
        <f>VLOOKUP($L79,Listen!$K$12:$P$18,A_Stammdaten!$B$9-2022,FALSE)</f>
        <v>5.0700000000000002E-2</v>
      </c>
      <c r="Q79" s="20">
        <f>VLOOKUP($L79,Listen!$Y$12:$AD$18,A_Stammdaten!$B$9-2022,FALSE)</f>
        <v>5.0700000000000002E-2</v>
      </c>
    </row>
    <row r="80" spans="1:17" x14ac:dyDescent="0.2">
      <c r="A80" s="234"/>
      <c r="B80" s="237"/>
      <c r="C80" s="44">
        <v>2024</v>
      </c>
      <c r="D80" s="35"/>
      <c r="E80" s="36">
        <f>SUMIFS(C_AiB!$H$5:$H$9998,C_AiB!$A$5:$A$9998,$A$78,C_AiB!$C$5:$C$9998,"="&amp;$C80)</f>
        <v>0</v>
      </c>
      <c r="F80" s="37"/>
      <c r="G80" s="35"/>
      <c r="H80" s="32">
        <f t="shared" si="2"/>
        <v>0</v>
      </c>
      <c r="I80" s="32">
        <f>(($E80*40%*$Q80)+($F80*40%*$P80))*3.5%*A_Stammdaten!$E$33</f>
        <v>0</v>
      </c>
      <c r="J80" s="32">
        <f t="shared" si="3"/>
        <v>0</v>
      </c>
      <c r="L80" s="44">
        <v>2024</v>
      </c>
      <c r="M80" s="20">
        <f>VLOOKUP($L80,Listen!$K$38:$P$44,A_Stammdaten!$B$9-2022,FALSE)</f>
        <v>5.0900000000000001E-2</v>
      </c>
      <c r="N80" s="20">
        <f>VLOOKUP($L80,Listen!$Y$38:$AD$44,A_Stammdaten!$B$9-2022,FALSE)</f>
        <v>5.0999999999999997E-2</v>
      </c>
      <c r="P80" s="20">
        <f>VLOOKUP($L80,Listen!$K$12:$P$18,A_Stammdaten!$B$9-2022,FALSE)</f>
        <v>6.93E-2</v>
      </c>
      <c r="Q80" s="20">
        <f>VLOOKUP($L80,Listen!$Y$12:$AD$18,A_Stammdaten!$B$9-2022,FALSE)</f>
        <v>7.2599999999999998E-2</v>
      </c>
    </row>
    <row r="81" spans="1:17" x14ac:dyDescent="0.2">
      <c r="A81" s="234"/>
      <c r="B81" s="237"/>
      <c r="C81" s="44">
        <v>2025</v>
      </c>
      <c r="D81" s="35"/>
      <c r="E81" s="36">
        <f>SUMIFS(C_AiB!$H$5:$H$9998,C_AiB!$A$5:$A$9998,$A$78,C_AiB!$C$5:$C$9998,"="&amp;$C81)</f>
        <v>0</v>
      </c>
      <c r="F81" s="37"/>
      <c r="G81" s="35"/>
      <c r="H81" s="32">
        <f t="shared" si="2"/>
        <v>0</v>
      </c>
      <c r="I81" s="32">
        <f>(($E81*40%*$Q81)+($F81*40%*$P81))*3.5%*A_Stammdaten!$E$33</f>
        <v>0</v>
      </c>
      <c r="J81" s="32">
        <f t="shared" si="3"/>
        <v>0</v>
      </c>
      <c r="L81" s="44">
        <v>2025</v>
      </c>
      <c r="M81" s="20">
        <f>VLOOKUP($L81,Listen!$K$38:$P$44,A_Stammdaten!$B$9-2022,FALSE)</f>
        <v>0.05</v>
      </c>
      <c r="N81" s="20">
        <f>VLOOKUP($L81,Listen!$Y$38:$AD$44,A_Stammdaten!$B$9-2022,FALSE)</f>
        <v>5.0999999999999997E-2</v>
      </c>
      <c r="P81" s="20">
        <f>VLOOKUP($L81,Listen!$K$12:$P$18,A_Stammdaten!$B$9-2022,FALSE)</f>
        <v>7.0099999999999996E-2</v>
      </c>
      <c r="Q81" s="20">
        <f>VLOOKUP($L81,Listen!$Y$12:$AD$18,A_Stammdaten!$B$9-2022,FALSE)</f>
        <v>7.2599999999999998E-2</v>
      </c>
    </row>
    <row r="82" spans="1:17" x14ac:dyDescent="0.2">
      <c r="A82" s="234"/>
      <c r="B82" s="237"/>
      <c r="C82" s="44">
        <v>2026</v>
      </c>
      <c r="D82" s="35"/>
      <c r="E82" s="36">
        <f>SUMIFS(C_AiB!$H$5:$H$9998,C_AiB!$A$5:$A$9998,$A$78,C_AiB!$C$5:$C$9998,"="&amp;$C82)</f>
        <v>0</v>
      </c>
      <c r="F82" s="37"/>
      <c r="G82" s="35"/>
      <c r="H82" s="32">
        <f t="shared" si="2"/>
        <v>0</v>
      </c>
      <c r="I82" s="32">
        <f>(($E82*40%*$Q82)+($F82*40%*$P82))*3.5%*A_Stammdaten!$E$33</f>
        <v>0</v>
      </c>
      <c r="J82" s="32">
        <f t="shared" si="3"/>
        <v>0</v>
      </c>
      <c r="L82" s="44">
        <v>2026</v>
      </c>
      <c r="M82" s="20">
        <f>VLOOKUP($L82,Listen!$K$38:$P$44,A_Stammdaten!$B$9-2022,FALSE)</f>
        <v>5.0999999999999997E-2</v>
      </c>
      <c r="N82" s="20">
        <f>VLOOKUP($L82,Listen!$Y$38:$AD$44,A_Stammdaten!$B$9-2022,FALSE)</f>
        <v>5.0999999999999997E-2</v>
      </c>
      <c r="P82" s="20">
        <f>VLOOKUP($L82,Listen!$K$12:$P$18,A_Stammdaten!$B$9-2022,FALSE)</f>
        <v>7.2599999999999998E-2</v>
      </c>
      <c r="Q82" s="20">
        <f>VLOOKUP($L82,Listen!$Y$12:$AD$18,A_Stammdaten!$B$9-2022,FALSE)</f>
        <v>7.2599999999999998E-2</v>
      </c>
    </row>
    <row r="83" spans="1:17" x14ac:dyDescent="0.2">
      <c r="A83" s="234"/>
      <c r="B83" s="237"/>
      <c r="C83" s="44">
        <v>2027</v>
      </c>
      <c r="D83" s="35"/>
      <c r="E83" s="36">
        <f>SUMIFS(C_AiB!$H$5:$H$9998,C_AiB!$A$5:$A$9998,$A$78,C_AiB!$C$5:$C$9998,"="&amp;$C83)</f>
        <v>0</v>
      </c>
      <c r="F83" s="37"/>
      <c r="G83" s="35"/>
      <c r="H83" s="32">
        <f t="shared" si="2"/>
        <v>0</v>
      </c>
      <c r="I83" s="32">
        <f>(($E83*40%*$Q83)+($F83*40%*$P83))*3.5%*A_Stammdaten!$E$33</f>
        <v>0</v>
      </c>
      <c r="J83" s="32">
        <f t="shared" si="3"/>
        <v>0</v>
      </c>
      <c r="L83" s="44">
        <v>2027</v>
      </c>
      <c r="M83" s="20">
        <f>VLOOKUP($L83,Listen!$K$38:$P$44,A_Stammdaten!$B$9-2022,FALSE)</f>
        <v>5.0999999999999997E-2</v>
      </c>
      <c r="N83" s="20">
        <f>VLOOKUP($L83,Listen!$Y$38:$AD$44,A_Stammdaten!$B$9-2022,FALSE)</f>
        <v>5.0999999999999997E-2</v>
      </c>
      <c r="P83" s="20">
        <f>VLOOKUP($L83,Listen!$K$12:$P$18,A_Stammdaten!$B$9-2022,FALSE)</f>
        <v>7.2599999999999998E-2</v>
      </c>
      <c r="Q83" s="20">
        <f>VLOOKUP($L83,Listen!$Y$12:$AD$18,A_Stammdaten!$B$9-2022,FALSE)</f>
        <v>7.2599999999999998E-2</v>
      </c>
    </row>
    <row r="84" spans="1:17" ht="15" thickBot="1" x14ac:dyDescent="0.25">
      <c r="A84" s="235"/>
      <c r="B84" s="238"/>
      <c r="C84" s="45">
        <v>2028</v>
      </c>
      <c r="D84" s="38"/>
      <c r="E84" s="39">
        <f>SUMIFS(C_AiB!$H$5:$H$9998,C_AiB!$A$5:$A$9998,$A$78,C_AiB!$C$5:$C$9998,"="&amp;$C84)</f>
        <v>0</v>
      </c>
      <c r="F84" s="40"/>
      <c r="G84" s="38"/>
      <c r="H84" s="33">
        <f t="shared" si="2"/>
        <v>0</v>
      </c>
      <c r="I84" s="33">
        <f>(($E84*40%*$Q84)+($F84*40%*$P84))*3.5%*A_Stammdaten!$E$33</f>
        <v>0</v>
      </c>
      <c r="J84" s="33">
        <f t="shared" si="3"/>
        <v>0</v>
      </c>
      <c r="L84" s="45">
        <v>2028</v>
      </c>
      <c r="M84" s="21">
        <f>VLOOKUP($L84,Listen!$K$38:$P$44,A_Stammdaten!$B$9-2022,FALSE)</f>
        <v>0</v>
      </c>
      <c r="N84" s="21">
        <f>VLOOKUP($L84,Listen!$Y$38:$AD$44,A_Stammdaten!$B$9-2022,FALSE)</f>
        <v>0</v>
      </c>
      <c r="P84" s="21">
        <f>VLOOKUP($L84,Listen!$K$12:$P$18,A_Stammdaten!$B$9-2022,FALSE)</f>
        <v>0</v>
      </c>
      <c r="Q84" s="21">
        <f>VLOOKUP($L84,Listen!$Y$12:$AD$18,A_Stammdaten!$B$9-2022,FALSE)</f>
        <v>0</v>
      </c>
    </row>
    <row r="85" spans="1:17" x14ac:dyDescent="0.2">
      <c r="A85" s="233">
        <f>A_Stammdaten!A44</f>
        <v>0</v>
      </c>
      <c r="B85" s="236">
        <f>A_Stammdaten!B44</f>
        <v>0</v>
      </c>
      <c r="C85" s="23">
        <v>2022</v>
      </c>
      <c r="D85" s="41"/>
      <c r="E85" s="36">
        <f>SUMIFS(C_AiB!$H$5:$H$9998,C_AiB!$A$5:$A$9998,$A$85,C_AiB!$C$5:$C$9998,"&lt;="&amp;$C85)</f>
        <v>0</v>
      </c>
      <c r="F85" s="42"/>
      <c r="G85" s="41"/>
      <c r="H85" s="34">
        <f t="shared" si="2"/>
        <v>0</v>
      </c>
      <c r="I85" s="32">
        <f>(($E85*40%*$Q85)+($F85*40%*$P85))*3.5%*A_Stammdaten!$E$33</f>
        <v>0</v>
      </c>
      <c r="J85" s="34">
        <f t="shared" si="3"/>
        <v>0</v>
      </c>
      <c r="L85" s="23">
        <v>2022</v>
      </c>
      <c r="M85" s="19">
        <f>VLOOKUP($L85,Listen!$K$38:$P$44,A_Stammdaten!$B$9-2022,FALSE)</f>
        <v>3.0499999999999999E-2</v>
      </c>
      <c r="N85" s="19">
        <f>VLOOKUP($L85,Listen!$Y$38:$AD$44,A_Stammdaten!$B$9-2022,FALSE)</f>
        <v>3.0499999999999999E-2</v>
      </c>
      <c r="P85" s="19">
        <f>VLOOKUP($L85,Listen!$K$12:$P$18,A_Stammdaten!$B$9-2022,FALSE)</f>
        <v>5.0700000000000002E-2</v>
      </c>
      <c r="Q85" s="19">
        <f>VLOOKUP($L85,Listen!$Y$12:$AD$18,A_Stammdaten!$B$9-2022,FALSE)</f>
        <v>5.0700000000000002E-2</v>
      </c>
    </row>
    <row r="86" spans="1:17" x14ac:dyDescent="0.2">
      <c r="A86" s="234"/>
      <c r="B86" s="237"/>
      <c r="C86" s="44">
        <v>2023</v>
      </c>
      <c r="D86" s="35"/>
      <c r="E86" s="36">
        <f>SUMIFS(C_AiB!$H$5:$H$9998,C_AiB!$A$5:$A$9998,$A$85,C_AiB!$C$5:$C$9998,"="&amp;$C86)</f>
        <v>0</v>
      </c>
      <c r="F86" s="37"/>
      <c r="G86" s="35"/>
      <c r="H86" s="32">
        <f t="shared" si="2"/>
        <v>0</v>
      </c>
      <c r="I86" s="32">
        <f>(($E86*40%*$Q86)+($F86*40%*$P86))*3.5%*A_Stammdaten!$E$33</f>
        <v>0</v>
      </c>
      <c r="J86" s="32">
        <f t="shared" si="3"/>
        <v>0</v>
      </c>
      <c r="L86" s="44">
        <v>2023</v>
      </c>
      <c r="M86" s="20">
        <f>VLOOKUP($L86,Listen!$K$38:$P$44,A_Stammdaten!$B$9-2022,FALSE)</f>
        <v>3.0499999999999999E-2</v>
      </c>
      <c r="N86" s="20">
        <f>VLOOKUP($L86,Listen!$Y$38:$AD$44,A_Stammdaten!$B$9-2022,FALSE)</f>
        <v>3.0499999999999999E-2</v>
      </c>
      <c r="P86" s="20">
        <f>VLOOKUP($L86,Listen!$K$12:$P$18,A_Stammdaten!$B$9-2022,FALSE)</f>
        <v>5.0700000000000002E-2</v>
      </c>
      <c r="Q86" s="20">
        <f>VLOOKUP($L86,Listen!$Y$12:$AD$18,A_Stammdaten!$B$9-2022,FALSE)</f>
        <v>5.0700000000000002E-2</v>
      </c>
    </row>
    <row r="87" spans="1:17" x14ac:dyDescent="0.2">
      <c r="A87" s="234"/>
      <c r="B87" s="237"/>
      <c r="C87" s="44">
        <v>2024</v>
      </c>
      <c r="D87" s="35"/>
      <c r="E87" s="36">
        <f>SUMIFS(C_AiB!$H$5:$H$9998,C_AiB!$A$5:$A$9998,$A$85,C_AiB!$C$5:$C$9998,"="&amp;$C87)</f>
        <v>0</v>
      </c>
      <c r="F87" s="37"/>
      <c r="G87" s="35"/>
      <c r="H87" s="32">
        <f t="shared" si="2"/>
        <v>0</v>
      </c>
      <c r="I87" s="32">
        <f>(($E87*40%*$Q87)+($F87*40%*$P87))*3.5%*A_Stammdaten!$E$33</f>
        <v>0</v>
      </c>
      <c r="J87" s="32">
        <f t="shared" si="3"/>
        <v>0</v>
      </c>
      <c r="L87" s="44">
        <v>2024</v>
      </c>
      <c r="M87" s="20">
        <f>VLOOKUP($L87,Listen!$K$38:$P$44,A_Stammdaten!$B$9-2022,FALSE)</f>
        <v>5.0900000000000001E-2</v>
      </c>
      <c r="N87" s="20">
        <f>VLOOKUP($L87,Listen!$Y$38:$AD$44,A_Stammdaten!$B$9-2022,FALSE)</f>
        <v>5.0999999999999997E-2</v>
      </c>
      <c r="P87" s="20">
        <f>VLOOKUP($L87,Listen!$K$12:$P$18,A_Stammdaten!$B$9-2022,FALSE)</f>
        <v>6.93E-2</v>
      </c>
      <c r="Q87" s="20">
        <f>VLOOKUP($L87,Listen!$Y$12:$AD$18,A_Stammdaten!$B$9-2022,FALSE)</f>
        <v>7.2599999999999998E-2</v>
      </c>
    </row>
    <row r="88" spans="1:17" x14ac:dyDescent="0.2">
      <c r="A88" s="234"/>
      <c r="B88" s="237"/>
      <c r="C88" s="44">
        <v>2025</v>
      </c>
      <c r="D88" s="35"/>
      <c r="E88" s="36">
        <f>SUMIFS(C_AiB!$H$5:$H$9998,C_AiB!$A$5:$A$9998,$A$85,C_AiB!$C$5:$C$9998,"="&amp;$C88)</f>
        <v>0</v>
      </c>
      <c r="F88" s="37"/>
      <c r="G88" s="35"/>
      <c r="H88" s="32">
        <f t="shared" si="2"/>
        <v>0</v>
      </c>
      <c r="I88" s="32">
        <f>(($E88*40%*$Q88)+($F88*40%*$P88))*3.5%*A_Stammdaten!$E$33</f>
        <v>0</v>
      </c>
      <c r="J88" s="32">
        <f t="shared" si="3"/>
        <v>0</v>
      </c>
      <c r="L88" s="44">
        <v>2025</v>
      </c>
      <c r="M88" s="20">
        <f>VLOOKUP($L88,Listen!$K$38:$P$44,A_Stammdaten!$B$9-2022,FALSE)</f>
        <v>0.05</v>
      </c>
      <c r="N88" s="20">
        <f>VLOOKUP($L88,Listen!$Y$38:$AD$44,A_Stammdaten!$B$9-2022,FALSE)</f>
        <v>5.0999999999999997E-2</v>
      </c>
      <c r="P88" s="20">
        <f>VLOOKUP($L88,Listen!$K$12:$P$18,A_Stammdaten!$B$9-2022,FALSE)</f>
        <v>7.0099999999999996E-2</v>
      </c>
      <c r="Q88" s="20">
        <f>VLOOKUP($L88,Listen!$Y$12:$AD$18,A_Stammdaten!$B$9-2022,FALSE)</f>
        <v>7.2599999999999998E-2</v>
      </c>
    </row>
    <row r="89" spans="1:17" x14ac:dyDescent="0.2">
      <c r="A89" s="234"/>
      <c r="B89" s="237"/>
      <c r="C89" s="44">
        <v>2026</v>
      </c>
      <c r="D89" s="35"/>
      <c r="E89" s="36">
        <f>SUMIFS(C_AiB!$H$5:$H$9998,C_AiB!$A$5:$A$9998,$A$85,C_AiB!$C$5:$C$9998,"="&amp;$C89)</f>
        <v>0</v>
      </c>
      <c r="F89" s="37"/>
      <c r="G89" s="35"/>
      <c r="H89" s="32">
        <f t="shared" si="2"/>
        <v>0</v>
      </c>
      <c r="I89" s="32">
        <f>(($E89*40%*$Q89)+($F89*40%*$P89))*3.5%*A_Stammdaten!$E$33</f>
        <v>0</v>
      </c>
      <c r="J89" s="32">
        <f t="shared" si="3"/>
        <v>0</v>
      </c>
      <c r="L89" s="44">
        <v>2026</v>
      </c>
      <c r="M89" s="20">
        <f>VLOOKUP($L89,Listen!$K$38:$P$44,A_Stammdaten!$B$9-2022,FALSE)</f>
        <v>5.0999999999999997E-2</v>
      </c>
      <c r="N89" s="20">
        <f>VLOOKUP($L89,Listen!$Y$38:$AD$44,A_Stammdaten!$B$9-2022,FALSE)</f>
        <v>5.0999999999999997E-2</v>
      </c>
      <c r="P89" s="20">
        <f>VLOOKUP($L89,Listen!$K$12:$P$18,A_Stammdaten!$B$9-2022,FALSE)</f>
        <v>7.2599999999999998E-2</v>
      </c>
      <c r="Q89" s="20">
        <f>VLOOKUP($L89,Listen!$Y$12:$AD$18,A_Stammdaten!$B$9-2022,FALSE)</f>
        <v>7.2599999999999998E-2</v>
      </c>
    </row>
    <row r="90" spans="1:17" x14ac:dyDescent="0.2">
      <c r="A90" s="234"/>
      <c r="B90" s="237"/>
      <c r="C90" s="44">
        <v>2027</v>
      </c>
      <c r="D90" s="35"/>
      <c r="E90" s="36">
        <f>SUMIFS(C_AiB!$H$5:$H$9998,C_AiB!$A$5:$A$9998,$A$85,C_AiB!$C$5:$C$9998,"="&amp;$C90)</f>
        <v>0</v>
      </c>
      <c r="F90" s="37"/>
      <c r="G90" s="35"/>
      <c r="H90" s="32">
        <f t="shared" si="2"/>
        <v>0</v>
      </c>
      <c r="I90" s="32">
        <f>(($E90*40%*$Q90)+($F90*40%*$P90))*3.5%*A_Stammdaten!$E$33</f>
        <v>0</v>
      </c>
      <c r="J90" s="32">
        <f t="shared" si="3"/>
        <v>0</v>
      </c>
      <c r="L90" s="44">
        <v>2027</v>
      </c>
      <c r="M90" s="20">
        <f>VLOOKUP($L90,Listen!$K$38:$P$44,A_Stammdaten!$B$9-2022,FALSE)</f>
        <v>5.0999999999999997E-2</v>
      </c>
      <c r="N90" s="20">
        <f>VLOOKUP($L90,Listen!$Y$38:$AD$44,A_Stammdaten!$B$9-2022,FALSE)</f>
        <v>5.0999999999999997E-2</v>
      </c>
      <c r="P90" s="20">
        <f>VLOOKUP($L90,Listen!$K$12:$P$18,A_Stammdaten!$B$9-2022,FALSE)</f>
        <v>7.2599999999999998E-2</v>
      </c>
      <c r="Q90" s="20">
        <f>VLOOKUP($L90,Listen!$Y$12:$AD$18,A_Stammdaten!$B$9-2022,FALSE)</f>
        <v>7.2599999999999998E-2</v>
      </c>
    </row>
    <row r="91" spans="1:17" ht="15" thickBot="1" x14ac:dyDescent="0.25">
      <c r="A91" s="235"/>
      <c r="B91" s="238"/>
      <c r="C91" s="45">
        <v>2028</v>
      </c>
      <c r="D91" s="38"/>
      <c r="E91" s="39">
        <f>SUMIFS(C_AiB!$H$5:$H$9998,C_AiB!$A$5:$A$9998,$A$85,C_AiB!$C$5:$C$9998,"="&amp;$C91)</f>
        <v>0</v>
      </c>
      <c r="F91" s="40"/>
      <c r="G91" s="38"/>
      <c r="H91" s="33">
        <f t="shared" si="2"/>
        <v>0</v>
      </c>
      <c r="I91" s="33">
        <f>(($E91*40%*$Q91)+($F91*40%*$P91))*3.5%*A_Stammdaten!$E$33</f>
        <v>0</v>
      </c>
      <c r="J91" s="33">
        <f t="shared" si="3"/>
        <v>0</v>
      </c>
      <c r="L91" s="45">
        <v>2028</v>
      </c>
      <c r="M91" s="21">
        <f>VLOOKUP($L91,Listen!$K$38:$P$44,A_Stammdaten!$B$9-2022,FALSE)</f>
        <v>0</v>
      </c>
      <c r="N91" s="21">
        <f>VLOOKUP($L91,Listen!$Y$38:$AD$44,A_Stammdaten!$B$9-2022,FALSE)</f>
        <v>0</v>
      </c>
      <c r="P91" s="21">
        <f>VLOOKUP($L91,Listen!$K$12:$P$18,A_Stammdaten!$B$9-2022,FALSE)</f>
        <v>0</v>
      </c>
      <c r="Q91" s="21">
        <f>VLOOKUP($L91,Listen!$Y$12:$AD$18,A_Stammdaten!$B$9-2022,FALSE)</f>
        <v>0</v>
      </c>
    </row>
    <row r="92" spans="1:17" x14ac:dyDescent="0.2">
      <c r="A92" s="233">
        <f>A_Stammdaten!A45</f>
        <v>0</v>
      </c>
      <c r="B92" s="236">
        <f>A_Stammdaten!B45</f>
        <v>0</v>
      </c>
      <c r="C92" s="23">
        <v>2022</v>
      </c>
      <c r="D92" s="41"/>
      <c r="E92" s="36">
        <f>SUMIFS(C_AiB!$H$5:$H$9998,C_AiB!$A$5:$A$9998,$A$92,C_AiB!$C$5:$C$9998,"&lt;="&amp;$C92)</f>
        <v>0</v>
      </c>
      <c r="F92" s="42"/>
      <c r="G92" s="41"/>
      <c r="H92" s="34">
        <f t="shared" si="2"/>
        <v>0</v>
      </c>
      <c r="I92" s="32">
        <f>(($E92*40%*$Q92)+($F92*40%*$P92))*3.5%*A_Stammdaten!$E$33</f>
        <v>0</v>
      </c>
      <c r="J92" s="34">
        <f t="shared" si="3"/>
        <v>0</v>
      </c>
      <c r="L92" s="23">
        <v>2022</v>
      </c>
      <c r="M92" s="19">
        <f>VLOOKUP($L92,Listen!$K$38:$P$44,A_Stammdaten!$B$9-2022,FALSE)</f>
        <v>3.0499999999999999E-2</v>
      </c>
      <c r="N92" s="19">
        <f>VLOOKUP($L92,Listen!$Y$38:$AD$44,A_Stammdaten!$B$9-2022,FALSE)</f>
        <v>3.0499999999999999E-2</v>
      </c>
      <c r="P92" s="19">
        <f>VLOOKUP($L92,Listen!$K$12:$P$18,A_Stammdaten!$B$9-2022,FALSE)</f>
        <v>5.0700000000000002E-2</v>
      </c>
      <c r="Q92" s="19">
        <f>VLOOKUP($L92,Listen!$Y$12:$AD$18,A_Stammdaten!$B$9-2022,FALSE)</f>
        <v>5.0700000000000002E-2</v>
      </c>
    </row>
    <row r="93" spans="1:17" x14ac:dyDescent="0.2">
      <c r="A93" s="234"/>
      <c r="B93" s="237"/>
      <c r="C93" s="44">
        <v>2023</v>
      </c>
      <c r="D93" s="35"/>
      <c r="E93" s="36">
        <f>SUMIFS(C_AiB!$H$5:$H$9998,C_AiB!$A$5:$A$9998,$A$92,C_AiB!$C$5:$C$9998,"="&amp;$C93)</f>
        <v>0</v>
      </c>
      <c r="F93" s="37"/>
      <c r="G93" s="35"/>
      <c r="H93" s="32">
        <f t="shared" si="2"/>
        <v>0</v>
      </c>
      <c r="I93" s="32">
        <f>(($E93*40%*$Q93)+($F93*40%*$P93))*3.5%*A_Stammdaten!$E$33</f>
        <v>0</v>
      </c>
      <c r="J93" s="32">
        <f t="shared" si="3"/>
        <v>0</v>
      </c>
      <c r="L93" s="44">
        <v>2023</v>
      </c>
      <c r="M93" s="20">
        <f>VLOOKUP($L93,Listen!$K$38:$P$44,A_Stammdaten!$B$9-2022,FALSE)</f>
        <v>3.0499999999999999E-2</v>
      </c>
      <c r="N93" s="20">
        <f>VLOOKUP($L93,Listen!$Y$38:$AD$44,A_Stammdaten!$B$9-2022,FALSE)</f>
        <v>3.0499999999999999E-2</v>
      </c>
      <c r="P93" s="20">
        <f>VLOOKUP($L93,Listen!$K$12:$P$18,A_Stammdaten!$B$9-2022,FALSE)</f>
        <v>5.0700000000000002E-2</v>
      </c>
      <c r="Q93" s="20">
        <f>VLOOKUP($L93,Listen!$Y$12:$AD$18,A_Stammdaten!$B$9-2022,FALSE)</f>
        <v>5.0700000000000002E-2</v>
      </c>
    </row>
    <row r="94" spans="1:17" x14ac:dyDescent="0.2">
      <c r="A94" s="234"/>
      <c r="B94" s="237"/>
      <c r="C94" s="44">
        <v>2024</v>
      </c>
      <c r="D94" s="35"/>
      <c r="E94" s="36">
        <f>SUMIFS(C_AiB!$H$5:$H$9998,C_AiB!$A$5:$A$9998,$A$92,C_AiB!$C$5:$C$9998,"="&amp;$C94)</f>
        <v>0</v>
      </c>
      <c r="F94" s="37"/>
      <c r="G94" s="35"/>
      <c r="H94" s="32">
        <f t="shared" si="2"/>
        <v>0</v>
      </c>
      <c r="I94" s="32">
        <f>(($E94*40%*$Q94)+($F94*40%*$P94))*3.5%*A_Stammdaten!$E$33</f>
        <v>0</v>
      </c>
      <c r="J94" s="32">
        <f t="shared" si="3"/>
        <v>0</v>
      </c>
      <c r="L94" s="44">
        <v>2024</v>
      </c>
      <c r="M94" s="20">
        <f>VLOOKUP($L94,Listen!$K$38:$P$44,A_Stammdaten!$B$9-2022,FALSE)</f>
        <v>5.0900000000000001E-2</v>
      </c>
      <c r="N94" s="20">
        <f>VLOOKUP($L94,Listen!$Y$38:$AD$44,A_Stammdaten!$B$9-2022,FALSE)</f>
        <v>5.0999999999999997E-2</v>
      </c>
      <c r="P94" s="20">
        <f>VLOOKUP($L94,Listen!$K$12:$P$18,A_Stammdaten!$B$9-2022,FALSE)</f>
        <v>6.93E-2</v>
      </c>
      <c r="Q94" s="20">
        <f>VLOOKUP($L94,Listen!$Y$12:$AD$18,A_Stammdaten!$B$9-2022,FALSE)</f>
        <v>7.2599999999999998E-2</v>
      </c>
    </row>
    <row r="95" spans="1:17" x14ac:dyDescent="0.2">
      <c r="A95" s="234"/>
      <c r="B95" s="237"/>
      <c r="C95" s="44">
        <v>2025</v>
      </c>
      <c r="D95" s="35"/>
      <c r="E95" s="36">
        <f>SUMIFS(C_AiB!$H$5:$H$9998,C_AiB!$A$5:$A$9998,$A$92,C_AiB!$C$5:$C$9998,"="&amp;$C95)</f>
        <v>0</v>
      </c>
      <c r="F95" s="37"/>
      <c r="G95" s="35"/>
      <c r="H95" s="32">
        <f t="shared" si="2"/>
        <v>0</v>
      </c>
      <c r="I95" s="32">
        <f>(($E95*40%*$Q95)+($F95*40%*$P95))*3.5%*A_Stammdaten!$E$33</f>
        <v>0</v>
      </c>
      <c r="J95" s="32">
        <f t="shared" si="3"/>
        <v>0</v>
      </c>
      <c r="L95" s="44">
        <v>2025</v>
      </c>
      <c r="M95" s="20">
        <f>VLOOKUP($L95,Listen!$K$38:$P$44,A_Stammdaten!$B$9-2022,FALSE)</f>
        <v>0.05</v>
      </c>
      <c r="N95" s="20">
        <f>VLOOKUP($L95,Listen!$Y$38:$AD$44,A_Stammdaten!$B$9-2022,FALSE)</f>
        <v>5.0999999999999997E-2</v>
      </c>
      <c r="P95" s="20">
        <f>VLOOKUP($L95,Listen!$K$12:$P$18,A_Stammdaten!$B$9-2022,FALSE)</f>
        <v>7.0099999999999996E-2</v>
      </c>
      <c r="Q95" s="20">
        <f>VLOOKUP($L95,Listen!$Y$12:$AD$18,A_Stammdaten!$B$9-2022,FALSE)</f>
        <v>7.2599999999999998E-2</v>
      </c>
    </row>
    <row r="96" spans="1:17" x14ac:dyDescent="0.2">
      <c r="A96" s="234"/>
      <c r="B96" s="237"/>
      <c r="C96" s="44">
        <v>2026</v>
      </c>
      <c r="D96" s="35"/>
      <c r="E96" s="36">
        <f>SUMIFS(C_AiB!$H$5:$H$9998,C_AiB!$A$5:$A$9998,$A$92,C_AiB!$C$5:$C$9998,"="&amp;$C96)</f>
        <v>0</v>
      </c>
      <c r="F96" s="37"/>
      <c r="G96" s="35"/>
      <c r="H96" s="32">
        <f t="shared" si="2"/>
        <v>0</v>
      </c>
      <c r="I96" s="32">
        <f>(($E96*40%*$Q96)+($F96*40%*$P96))*3.5%*A_Stammdaten!$E$33</f>
        <v>0</v>
      </c>
      <c r="J96" s="32">
        <f t="shared" si="3"/>
        <v>0</v>
      </c>
      <c r="L96" s="44">
        <v>2026</v>
      </c>
      <c r="M96" s="20">
        <f>VLOOKUP($L96,Listen!$K$38:$P$44,A_Stammdaten!$B$9-2022,FALSE)</f>
        <v>5.0999999999999997E-2</v>
      </c>
      <c r="N96" s="20">
        <f>VLOOKUP($L96,Listen!$Y$38:$AD$44,A_Stammdaten!$B$9-2022,FALSE)</f>
        <v>5.0999999999999997E-2</v>
      </c>
      <c r="P96" s="20">
        <f>VLOOKUP($L96,Listen!$K$12:$P$18,A_Stammdaten!$B$9-2022,FALSE)</f>
        <v>7.2599999999999998E-2</v>
      </c>
      <c r="Q96" s="20">
        <f>VLOOKUP($L96,Listen!$Y$12:$AD$18,A_Stammdaten!$B$9-2022,FALSE)</f>
        <v>7.2599999999999998E-2</v>
      </c>
    </row>
    <row r="97" spans="1:17" x14ac:dyDescent="0.2">
      <c r="A97" s="234"/>
      <c r="B97" s="237"/>
      <c r="C97" s="44">
        <v>2027</v>
      </c>
      <c r="D97" s="35"/>
      <c r="E97" s="36">
        <f>SUMIFS(C_AiB!$H$5:$H$9998,C_AiB!$A$5:$A$9998,$A$92,C_AiB!$C$5:$C$9998,"="&amp;$C97)</f>
        <v>0</v>
      </c>
      <c r="F97" s="37"/>
      <c r="G97" s="35"/>
      <c r="H97" s="32">
        <f t="shared" si="2"/>
        <v>0</v>
      </c>
      <c r="I97" s="32">
        <f>(($E97*40%*$Q97)+($F97*40%*$P97))*3.5%*A_Stammdaten!$E$33</f>
        <v>0</v>
      </c>
      <c r="J97" s="32">
        <f t="shared" si="3"/>
        <v>0</v>
      </c>
      <c r="L97" s="44">
        <v>2027</v>
      </c>
      <c r="M97" s="20">
        <f>VLOOKUP($L97,Listen!$K$38:$P$44,A_Stammdaten!$B$9-2022,FALSE)</f>
        <v>5.0999999999999997E-2</v>
      </c>
      <c r="N97" s="20">
        <f>VLOOKUP($L97,Listen!$Y$38:$AD$44,A_Stammdaten!$B$9-2022,FALSE)</f>
        <v>5.0999999999999997E-2</v>
      </c>
      <c r="P97" s="20">
        <f>VLOOKUP($L97,Listen!$K$12:$P$18,A_Stammdaten!$B$9-2022,FALSE)</f>
        <v>7.2599999999999998E-2</v>
      </c>
      <c r="Q97" s="20">
        <f>VLOOKUP($L97,Listen!$Y$12:$AD$18,A_Stammdaten!$B$9-2022,FALSE)</f>
        <v>7.2599999999999998E-2</v>
      </c>
    </row>
    <row r="98" spans="1:17" ht="15" thickBot="1" x14ac:dyDescent="0.25">
      <c r="A98" s="235"/>
      <c r="B98" s="238"/>
      <c r="C98" s="45">
        <v>2028</v>
      </c>
      <c r="D98" s="38"/>
      <c r="E98" s="39">
        <f>SUMIFS(C_AiB!$H$5:$H$9998,C_AiB!$A$5:$A$9998,$A$92,C_AiB!$C$5:$C$9998,"="&amp;$C98)</f>
        <v>0</v>
      </c>
      <c r="F98" s="40"/>
      <c r="G98" s="38"/>
      <c r="H98" s="33">
        <f t="shared" si="2"/>
        <v>0</v>
      </c>
      <c r="I98" s="33">
        <f>(($E98*40%*$Q98)+($F98*40%*$P98))*3.5%*A_Stammdaten!$E$33</f>
        <v>0</v>
      </c>
      <c r="J98" s="33">
        <f t="shared" si="3"/>
        <v>0</v>
      </c>
      <c r="L98" s="45">
        <v>2028</v>
      </c>
      <c r="M98" s="21">
        <f>VLOOKUP($L98,Listen!$K$38:$P$44,A_Stammdaten!$B$9-2022,FALSE)</f>
        <v>0</v>
      </c>
      <c r="N98" s="21">
        <f>VLOOKUP($L98,Listen!$Y$38:$AD$44,A_Stammdaten!$B$9-2022,FALSE)</f>
        <v>0</v>
      </c>
      <c r="P98" s="21">
        <f>VLOOKUP($L98,Listen!$K$12:$P$18,A_Stammdaten!$B$9-2022,FALSE)</f>
        <v>0</v>
      </c>
      <c r="Q98" s="21">
        <f>VLOOKUP($L98,Listen!$Y$12:$AD$18,A_Stammdaten!$B$9-2022,FALSE)</f>
        <v>0</v>
      </c>
    </row>
    <row r="99" spans="1:17" x14ac:dyDescent="0.2">
      <c r="A99" s="233">
        <f>A_Stammdaten!A46</f>
        <v>0</v>
      </c>
      <c r="B99" s="236">
        <f>A_Stammdaten!B46</f>
        <v>0</v>
      </c>
      <c r="C99" s="23">
        <v>2022</v>
      </c>
      <c r="D99" s="41"/>
      <c r="E99" s="36">
        <f>SUMIFS(C_AiB!$H$5:$H$9998,C_AiB!$A$5:$A$9998,$A$99,C_AiB!$C$5:$C$9998,"&lt;="&amp;$C99)</f>
        <v>0</v>
      </c>
      <c r="F99" s="42"/>
      <c r="G99" s="41"/>
      <c r="H99" s="34">
        <f t="shared" si="2"/>
        <v>0</v>
      </c>
      <c r="I99" s="32">
        <f>(($E99*40%*$Q99)+($F99*40%*$P99))*3.5%*A_Stammdaten!$E$33</f>
        <v>0</v>
      </c>
      <c r="J99" s="34">
        <f t="shared" si="3"/>
        <v>0</v>
      </c>
      <c r="L99" s="23">
        <v>2022</v>
      </c>
      <c r="M99" s="19">
        <f>VLOOKUP($L99,Listen!$K$38:$P$44,A_Stammdaten!$B$9-2022,FALSE)</f>
        <v>3.0499999999999999E-2</v>
      </c>
      <c r="N99" s="19">
        <f>VLOOKUP($L99,Listen!$Y$38:$AD$44,A_Stammdaten!$B$9-2022,FALSE)</f>
        <v>3.0499999999999999E-2</v>
      </c>
      <c r="P99" s="19">
        <f>VLOOKUP($L99,Listen!$K$12:$P$18,A_Stammdaten!$B$9-2022,FALSE)</f>
        <v>5.0700000000000002E-2</v>
      </c>
      <c r="Q99" s="19">
        <f>VLOOKUP($L99,Listen!$Y$12:$AD$18,A_Stammdaten!$B$9-2022,FALSE)</f>
        <v>5.0700000000000002E-2</v>
      </c>
    </row>
    <row r="100" spans="1:17" x14ac:dyDescent="0.2">
      <c r="A100" s="234"/>
      <c r="B100" s="237"/>
      <c r="C100" s="44">
        <v>2023</v>
      </c>
      <c r="D100" s="35"/>
      <c r="E100" s="36">
        <f>SUMIFS(C_AiB!$H$5:$H$9998,C_AiB!$A$5:$A$9998,$A$99,C_AiB!$C$5:$C$9998,"="&amp;$C100)</f>
        <v>0</v>
      </c>
      <c r="F100" s="37"/>
      <c r="G100" s="35"/>
      <c r="H100" s="32">
        <f t="shared" si="2"/>
        <v>0</v>
      </c>
      <c r="I100" s="32">
        <f>(($E100*40%*$Q100)+($F100*40%*$P100))*3.5%*A_Stammdaten!$E$33</f>
        <v>0</v>
      </c>
      <c r="J100" s="32">
        <f t="shared" si="3"/>
        <v>0</v>
      </c>
      <c r="L100" s="44">
        <v>2023</v>
      </c>
      <c r="M100" s="20">
        <f>VLOOKUP($L100,Listen!$K$38:$P$44,A_Stammdaten!$B$9-2022,FALSE)</f>
        <v>3.0499999999999999E-2</v>
      </c>
      <c r="N100" s="20">
        <f>VLOOKUP($L100,Listen!$Y$38:$AD$44,A_Stammdaten!$B$9-2022,FALSE)</f>
        <v>3.0499999999999999E-2</v>
      </c>
      <c r="P100" s="20">
        <f>VLOOKUP($L100,Listen!$K$12:$P$18,A_Stammdaten!$B$9-2022,FALSE)</f>
        <v>5.0700000000000002E-2</v>
      </c>
      <c r="Q100" s="20">
        <f>VLOOKUP($L100,Listen!$Y$12:$AD$18,A_Stammdaten!$B$9-2022,FALSE)</f>
        <v>5.0700000000000002E-2</v>
      </c>
    </row>
    <row r="101" spans="1:17" x14ac:dyDescent="0.2">
      <c r="A101" s="234"/>
      <c r="B101" s="237"/>
      <c r="C101" s="44">
        <v>2024</v>
      </c>
      <c r="D101" s="35"/>
      <c r="E101" s="36">
        <f>SUMIFS(C_AiB!$H$5:$H$9998,C_AiB!$A$5:$A$9998,$A$99,C_AiB!$C$5:$C$9998,"="&amp;$C101)</f>
        <v>0</v>
      </c>
      <c r="F101" s="37"/>
      <c r="G101" s="35"/>
      <c r="H101" s="32">
        <f t="shared" si="2"/>
        <v>0</v>
      </c>
      <c r="I101" s="32">
        <f>(($E101*40%*$Q101)+($F101*40%*$P101))*3.5%*A_Stammdaten!$E$33</f>
        <v>0</v>
      </c>
      <c r="J101" s="32">
        <f t="shared" si="3"/>
        <v>0</v>
      </c>
      <c r="L101" s="44">
        <v>2024</v>
      </c>
      <c r="M101" s="20">
        <f>VLOOKUP($L101,Listen!$K$38:$P$44,A_Stammdaten!$B$9-2022,FALSE)</f>
        <v>5.0900000000000001E-2</v>
      </c>
      <c r="N101" s="20">
        <f>VLOOKUP($L101,Listen!$Y$38:$AD$44,A_Stammdaten!$B$9-2022,FALSE)</f>
        <v>5.0999999999999997E-2</v>
      </c>
      <c r="P101" s="20">
        <f>VLOOKUP($L101,Listen!$K$12:$P$18,A_Stammdaten!$B$9-2022,FALSE)</f>
        <v>6.93E-2</v>
      </c>
      <c r="Q101" s="20">
        <f>VLOOKUP($L101,Listen!$Y$12:$AD$18,A_Stammdaten!$B$9-2022,FALSE)</f>
        <v>7.2599999999999998E-2</v>
      </c>
    </row>
    <row r="102" spans="1:17" x14ac:dyDescent="0.2">
      <c r="A102" s="234"/>
      <c r="B102" s="237"/>
      <c r="C102" s="44">
        <v>2025</v>
      </c>
      <c r="D102" s="35"/>
      <c r="E102" s="36">
        <f>SUMIFS(C_AiB!$H$5:$H$9998,C_AiB!$A$5:$A$9998,$A$99,C_AiB!$C$5:$C$9998,"="&amp;$C102)</f>
        <v>0</v>
      </c>
      <c r="F102" s="37"/>
      <c r="G102" s="35"/>
      <c r="H102" s="32">
        <f t="shared" si="2"/>
        <v>0</v>
      </c>
      <c r="I102" s="32">
        <f>(($E102*40%*$Q102)+($F102*40%*$P102))*3.5%*A_Stammdaten!$E$33</f>
        <v>0</v>
      </c>
      <c r="J102" s="32">
        <f t="shared" si="3"/>
        <v>0</v>
      </c>
      <c r="L102" s="44">
        <v>2025</v>
      </c>
      <c r="M102" s="20">
        <f>VLOOKUP($L102,Listen!$K$38:$P$44,A_Stammdaten!$B$9-2022,FALSE)</f>
        <v>0.05</v>
      </c>
      <c r="N102" s="20">
        <f>VLOOKUP($L102,Listen!$Y$38:$AD$44,A_Stammdaten!$B$9-2022,FALSE)</f>
        <v>5.0999999999999997E-2</v>
      </c>
      <c r="P102" s="20">
        <f>VLOOKUP($L102,Listen!$K$12:$P$18,A_Stammdaten!$B$9-2022,FALSE)</f>
        <v>7.0099999999999996E-2</v>
      </c>
      <c r="Q102" s="20">
        <f>VLOOKUP($L102,Listen!$Y$12:$AD$18,A_Stammdaten!$B$9-2022,FALSE)</f>
        <v>7.2599999999999998E-2</v>
      </c>
    </row>
    <row r="103" spans="1:17" x14ac:dyDescent="0.2">
      <c r="A103" s="234"/>
      <c r="B103" s="237"/>
      <c r="C103" s="44">
        <v>2026</v>
      </c>
      <c r="D103" s="35"/>
      <c r="E103" s="36">
        <f>SUMIFS(C_AiB!$H$5:$H$9998,C_AiB!$A$5:$A$9998,$A$99,C_AiB!$C$5:$C$9998,"="&amp;$C103)</f>
        <v>0</v>
      </c>
      <c r="F103" s="37"/>
      <c r="G103" s="35"/>
      <c r="H103" s="32">
        <f t="shared" si="2"/>
        <v>0</v>
      </c>
      <c r="I103" s="32">
        <f>(($E103*40%*$Q103)+($F103*40%*$P103))*3.5%*A_Stammdaten!$E$33</f>
        <v>0</v>
      </c>
      <c r="J103" s="32">
        <f t="shared" si="3"/>
        <v>0</v>
      </c>
      <c r="L103" s="44">
        <v>2026</v>
      </c>
      <c r="M103" s="20">
        <f>VLOOKUP($L103,Listen!$K$38:$P$44,A_Stammdaten!$B$9-2022,FALSE)</f>
        <v>5.0999999999999997E-2</v>
      </c>
      <c r="N103" s="20">
        <f>VLOOKUP($L103,Listen!$Y$38:$AD$44,A_Stammdaten!$B$9-2022,FALSE)</f>
        <v>5.0999999999999997E-2</v>
      </c>
      <c r="P103" s="20">
        <f>VLOOKUP($L103,Listen!$K$12:$P$18,A_Stammdaten!$B$9-2022,FALSE)</f>
        <v>7.2599999999999998E-2</v>
      </c>
      <c r="Q103" s="20">
        <f>VLOOKUP($L103,Listen!$Y$12:$AD$18,A_Stammdaten!$B$9-2022,FALSE)</f>
        <v>7.2599999999999998E-2</v>
      </c>
    </row>
    <row r="104" spans="1:17" x14ac:dyDescent="0.2">
      <c r="A104" s="234"/>
      <c r="B104" s="237"/>
      <c r="C104" s="44">
        <v>2027</v>
      </c>
      <c r="D104" s="35"/>
      <c r="E104" s="36">
        <f>SUMIFS(C_AiB!$H$5:$H$9998,C_AiB!$A$5:$A$9998,$A$99,C_AiB!$C$5:$C$9998,"="&amp;$C104)</f>
        <v>0</v>
      </c>
      <c r="F104" s="37"/>
      <c r="G104" s="35"/>
      <c r="H104" s="32">
        <f t="shared" si="2"/>
        <v>0</v>
      </c>
      <c r="I104" s="32">
        <f>(($E104*40%*$Q104)+($F104*40%*$P104))*3.5%*A_Stammdaten!$E$33</f>
        <v>0</v>
      </c>
      <c r="J104" s="32">
        <f t="shared" si="3"/>
        <v>0</v>
      </c>
      <c r="L104" s="44">
        <v>2027</v>
      </c>
      <c r="M104" s="20">
        <f>VLOOKUP($L104,Listen!$K$38:$P$44,A_Stammdaten!$B$9-2022,FALSE)</f>
        <v>5.0999999999999997E-2</v>
      </c>
      <c r="N104" s="20">
        <f>VLOOKUP($L104,Listen!$Y$38:$AD$44,A_Stammdaten!$B$9-2022,FALSE)</f>
        <v>5.0999999999999997E-2</v>
      </c>
      <c r="P104" s="20">
        <f>VLOOKUP($L104,Listen!$K$12:$P$18,A_Stammdaten!$B$9-2022,FALSE)</f>
        <v>7.2599999999999998E-2</v>
      </c>
      <c r="Q104" s="20">
        <f>VLOOKUP($L104,Listen!$Y$12:$AD$18,A_Stammdaten!$B$9-2022,FALSE)</f>
        <v>7.2599999999999998E-2</v>
      </c>
    </row>
    <row r="105" spans="1:17" ht="15" thickBot="1" x14ac:dyDescent="0.25">
      <c r="A105" s="235"/>
      <c r="B105" s="238"/>
      <c r="C105" s="45">
        <v>2028</v>
      </c>
      <c r="D105" s="38"/>
      <c r="E105" s="39">
        <f>SUMIFS(C_AiB!$H$5:$H$9998,C_AiB!$A$5:$A$9998,$A$99,C_AiB!$C$5:$C$9998,"="&amp;$C105)</f>
        <v>0</v>
      </c>
      <c r="F105" s="40"/>
      <c r="G105" s="38"/>
      <c r="H105" s="33">
        <f t="shared" si="2"/>
        <v>0</v>
      </c>
      <c r="I105" s="33">
        <f>(($E105*40%*$Q105)+($F105*40%*$P105))*3.5%*A_Stammdaten!$E$33</f>
        <v>0</v>
      </c>
      <c r="J105" s="33">
        <f t="shared" si="3"/>
        <v>0</v>
      </c>
      <c r="L105" s="45">
        <v>2028</v>
      </c>
      <c r="M105" s="21">
        <f>VLOOKUP($L105,Listen!$K$38:$P$44,A_Stammdaten!$B$9-2022,FALSE)</f>
        <v>0</v>
      </c>
      <c r="N105" s="21">
        <f>VLOOKUP($L105,Listen!$Y$38:$AD$44,A_Stammdaten!$B$9-2022,FALSE)</f>
        <v>0</v>
      </c>
      <c r="P105" s="21">
        <f>VLOOKUP($L105,Listen!$K$12:$P$18,A_Stammdaten!$B$9-2022,FALSE)</f>
        <v>0</v>
      </c>
      <c r="Q105" s="21">
        <f>VLOOKUP($L105,Listen!$Y$12:$AD$18,A_Stammdaten!$B$9-2022,FALSE)</f>
        <v>0</v>
      </c>
    </row>
    <row r="106" spans="1:17" x14ac:dyDescent="0.2">
      <c r="A106" s="233">
        <f>A_Stammdaten!A47</f>
        <v>0</v>
      </c>
      <c r="B106" s="236">
        <f>A_Stammdaten!B47</f>
        <v>0</v>
      </c>
      <c r="C106" s="23">
        <v>2022</v>
      </c>
      <c r="D106" s="41"/>
      <c r="E106" s="36">
        <f>SUMIFS(C_AiB!$H$5:$H$9998,C_AiB!$A$5:$A$9998,$A$106,C_AiB!$C$5:$C$9998,"&lt;="&amp;$C106)</f>
        <v>0</v>
      </c>
      <c r="F106" s="42"/>
      <c r="G106" s="41"/>
      <c r="H106" s="34">
        <f t="shared" si="2"/>
        <v>0</v>
      </c>
      <c r="I106" s="32">
        <f>(($E106*40%*$Q106)+($F106*40%*$P106))*3.5%*A_Stammdaten!$E$33</f>
        <v>0</v>
      </c>
      <c r="J106" s="34">
        <f t="shared" si="3"/>
        <v>0</v>
      </c>
      <c r="L106" s="23">
        <v>2022</v>
      </c>
      <c r="M106" s="19">
        <f>VLOOKUP($L106,Listen!$K$38:$P$44,A_Stammdaten!$B$9-2022,FALSE)</f>
        <v>3.0499999999999999E-2</v>
      </c>
      <c r="N106" s="19">
        <f>VLOOKUP($L106,Listen!$Y$38:$AD$44,A_Stammdaten!$B$9-2022,FALSE)</f>
        <v>3.0499999999999999E-2</v>
      </c>
      <c r="P106" s="19">
        <f>VLOOKUP($L106,Listen!$K$12:$P$18,A_Stammdaten!$B$9-2022,FALSE)</f>
        <v>5.0700000000000002E-2</v>
      </c>
      <c r="Q106" s="19">
        <f>VLOOKUP($L106,Listen!$Y$12:$AD$18,A_Stammdaten!$B$9-2022,FALSE)</f>
        <v>5.0700000000000002E-2</v>
      </c>
    </row>
    <row r="107" spans="1:17" x14ac:dyDescent="0.2">
      <c r="A107" s="234"/>
      <c r="B107" s="237"/>
      <c r="C107" s="44">
        <v>2023</v>
      </c>
      <c r="D107" s="35"/>
      <c r="E107" s="36">
        <f>SUMIFS(C_AiB!$H$5:$H$9998,C_AiB!$A$5:$A$9998,$A$106,C_AiB!$C$5:$C$9998,"="&amp;$C107)</f>
        <v>0</v>
      </c>
      <c r="F107" s="37"/>
      <c r="G107" s="35"/>
      <c r="H107" s="32">
        <f t="shared" si="2"/>
        <v>0</v>
      </c>
      <c r="I107" s="32">
        <f>(($E107*40%*$Q107)+($F107*40%*$P107))*3.5%*A_Stammdaten!$E$33</f>
        <v>0</v>
      </c>
      <c r="J107" s="32">
        <f t="shared" si="3"/>
        <v>0</v>
      </c>
      <c r="L107" s="44">
        <v>2023</v>
      </c>
      <c r="M107" s="20">
        <f>VLOOKUP($L107,Listen!$K$38:$P$44,A_Stammdaten!$B$9-2022,FALSE)</f>
        <v>3.0499999999999999E-2</v>
      </c>
      <c r="N107" s="20">
        <f>VLOOKUP($L107,Listen!$Y$38:$AD$44,A_Stammdaten!$B$9-2022,FALSE)</f>
        <v>3.0499999999999999E-2</v>
      </c>
      <c r="P107" s="20">
        <f>VLOOKUP($L107,Listen!$K$12:$P$18,A_Stammdaten!$B$9-2022,FALSE)</f>
        <v>5.0700000000000002E-2</v>
      </c>
      <c r="Q107" s="20">
        <f>VLOOKUP($L107,Listen!$Y$12:$AD$18,A_Stammdaten!$B$9-2022,FALSE)</f>
        <v>5.0700000000000002E-2</v>
      </c>
    </row>
    <row r="108" spans="1:17" x14ac:dyDescent="0.2">
      <c r="A108" s="234"/>
      <c r="B108" s="237"/>
      <c r="C108" s="44">
        <v>2024</v>
      </c>
      <c r="D108" s="35"/>
      <c r="E108" s="36">
        <f>SUMIFS(C_AiB!$H$5:$H$9998,C_AiB!$A$5:$A$9998,$A$106,C_AiB!$C$5:$C$9998,"="&amp;$C108)</f>
        <v>0</v>
      </c>
      <c r="F108" s="37"/>
      <c r="G108" s="35"/>
      <c r="H108" s="32">
        <f t="shared" si="2"/>
        <v>0</v>
      </c>
      <c r="I108" s="32">
        <f>(($E108*40%*$Q108)+($F108*40%*$P108))*3.5%*A_Stammdaten!$E$33</f>
        <v>0</v>
      </c>
      <c r="J108" s="32">
        <f t="shared" si="3"/>
        <v>0</v>
      </c>
      <c r="L108" s="44">
        <v>2024</v>
      </c>
      <c r="M108" s="20">
        <f>VLOOKUP($L108,Listen!$K$38:$P$44,A_Stammdaten!$B$9-2022,FALSE)</f>
        <v>5.0900000000000001E-2</v>
      </c>
      <c r="N108" s="20">
        <f>VLOOKUP($L108,Listen!$Y$38:$AD$44,A_Stammdaten!$B$9-2022,FALSE)</f>
        <v>5.0999999999999997E-2</v>
      </c>
      <c r="P108" s="20">
        <f>VLOOKUP($L108,Listen!$K$12:$P$18,A_Stammdaten!$B$9-2022,FALSE)</f>
        <v>6.93E-2</v>
      </c>
      <c r="Q108" s="20">
        <f>VLOOKUP($L108,Listen!$Y$12:$AD$18,A_Stammdaten!$B$9-2022,FALSE)</f>
        <v>7.2599999999999998E-2</v>
      </c>
    </row>
    <row r="109" spans="1:17" x14ac:dyDescent="0.2">
      <c r="A109" s="234"/>
      <c r="B109" s="237"/>
      <c r="C109" s="44">
        <v>2025</v>
      </c>
      <c r="D109" s="35"/>
      <c r="E109" s="36">
        <f>SUMIFS(C_AiB!$H$5:$H$9998,C_AiB!$A$5:$A$9998,$A$106,C_AiB!$C$5:$C$9998,"="&amp;$C109)</f>
        <v>0</v>
      </c>
      <c r="F109" s="37"/>
      <c r="G109" s="35"/>
      <c r="H109" s="32">
        <f t="shared" si="2"/>
        <v>0</v>
      </c>
      <c r="I109" s="32">
        <f>(($E109*40%*$Q109)+($F109*40%*$P109))*3.5%*A_Stammdaten!$E$33</f>
        <v>0</v>
      </c>
      <c r="J109" s="32">
        <f t="shared" si="3"/>
        <v>0</v>
      </c>
      <c r="L109" s="44">
        <v>2025</v>
      </c>
      <c r="M109" s="20">
        <f>VLOOKUP($L109,Listen!$K$38:$P$44,A_Stammdaten!$B$9-2022,FALSE)</f>
        <v>0.05</v>
      </c>
      <c r="N109" s="20">
        <f>VLOOKUP($L109,Listen!$Y$38:$AD$44,A_Stammdaten!$B$9-2022,FALSE)</f>
        <v>5.0999999999999997E-2</v>
      </c>
      <c r="P109" s="20">
        <f>VLOOKUP($L109,Listen!$K$12:$P$18,A_Stammdaten!$B$9-2022,FALSE)</f>
        <v>7.0099999999999996E-2</v>
      </c>
      <c r="Q109" s="20">
        <f>VLOOKUP($L109,Listen!$Y$12:$AD$18,A_Stammdaten!$B$9-2022,FALSE)</f>
        <v>7.2599999999999998E-2</v>
      </c>
    </row>
    <row r="110" spans="1:17" x14ac:dyDescent="0.2">
      <c r="A110" s="234"/>
      <c r="B110" s="237"/>
      <c r="C110" s="44">
        <v>2026</v>
      </c>
      <c r="D110" s="35"/>
      <c r="E110" s="36">
        <f>SUMIFS(C_AiB!$H$5:$H$9998,C_AiB!$A$5:$A$9998,$A$106,C_AiB!$C$5:$C$9998,"="&amp;$C110)</f>
        <v>0</v>
      </c>
      <c r="F110" s="37"/>
      <c r="G110" s="35"/>
      <c r="H110" s="32">
        <f t="shared" si="2"/>
        <v>0</v>
      </c>
      <c r="I110" s="32">
        <f>(($E110*40%*$Q110)+($F110*40%*$P110))*3.5%*A_Stammdaten!$E$33</f>
        <v>0</v>
      </c>
      <c r="J110" s="32">
        <f t="shared" si="3"/>
        <v>0</v>
      </c>
      <c r="L110" s="44">
        <v>2026</v>
      </c>
      <c r="M110" s="20">
        <f>VLOOKUP($L110,Listen!$K$38:$P$44,A_Stammdaten!$B$9-2022,FALSE)</f>
        <v>5.0999999999999997E-2</v>
      </c>
      <c r="N110" s="20">
        <f>VLOOKUP($L110,Listen!$Y$38:$AD$44,A_Stammdaten!$B$9-2022,FALSE)</f>
        <v>5.0999999999999997E-2</v>
      </c>
      <c r="P110" s="20">
        <f>VLOOKUP($L110,Listen!$K$12:$P$18,A_Stammdaten!$B$9-2022,FALSE)</f>
        <v>7.2599999999999998E-2</v>
      </c>
      <c r="Q110" s="20">
        <f>VLOOKUP($L110,Listen!$Y$12:$AD$18,A_Stammdaten!$B$9-2022,FALSE)</f>
        <v>7.2599999999999998E-2</v>
      </c>
    </row>
    <row r="111" spans="1:17" x14ac:dyDescent="0.2">
      <c r="A111" s="234"/>
      <c r="B111" s="237"/>
      <c r="C111" s="44">
        <v>2027</v>
      </c>
      <c r="D111" s="35"/>
      <c r="E111" s="36">
        <f>SUMIFS(C_AiB!$H$5:$H$9998,C_AiB!$A$5:$A$9998,$A$106,C_AiB!$C$5:$C$9998,"="&amp;$C111)</f>
        <v>0</v>
      </c>
      <c r="F111" s="37"/>
      <c r="G111" s="35"/>
      <c r="H111" s="32">
        <f t="shared" si="2"/>
        <v>0</v>
      </c>
      <c r="I111" s="32">
        <f>(($E111*40%*$Q111)+($F111*40%*$P111))*3.5%*A_Stammdaten!$E$33</f>
        <v>0</v>
      </c>
      <c r="J111" s="32">
        <f t="shared" si="3"/>
        <v>0</v>
      </c>
      <c r="L111" s="44">
        <v>2027</v>
      </c>
      <c r="M111" s="20">
        <f>VLOOKUP($L111,Listen!$K$38:$P$44,A_Stammdaten!$B$9-2022,FALSE)</f>
        <v>5.0999999999999997E-2</v>
      </c>
      <c r="N111" s="20">
        <f>VLOOKUP($L111,Listen!$Y$38:$AD$44,A_Stammdaten!$B$9-2022,FALSE)</f>
        <v>5.0999999999999997E-2</v>
      </c>
      <c r="P111" s="20">
        <f>VLOOKUP($L111,Listen!$K$12:$P$18,A_Stammdaten!$B$9-2022,FALSE)</f>
        <v>7.2599999999999998E-2</v>
      </c>
      <c r="Q111" s="20">
        <f>VLOOKUP($L111,Listen!$Y$12:$AD$18,A_Stammdaten!$B$9-2022,FALSE)</f>
        <v>7.2599999999999998E-2</v>
      </c>
    </row>
    <row r="112" spans="1:17" ht="15" thickBot="1" x14ac:dyDescent="0.25">
      <c r="A112" s="235"/>
      <c r="B112" s="238"/>
      <c r="C112" s="45">
        <v>2028</v>
      </c>
      <c r="D112" s="38"/>
      <c r="E112" s="39">
        <f>SUMIFS(C_AiB!$H$5:$H$9998,C_AiB!$A$5:$A$9998,$A$106,C_AiB!$C$5:$C$9998,"="&amp;$C112)</f>
        <v>0</v>
      </c>
      <c r="F112" s="40"/>
      <c r="G112" s="38"/>
      <c r="H112" s="33">
        <f t="shared" si="2"/>
        <v>0</v>
      </c>
      <c r="I112" s="33">
        <f>(($E112*40%*$Q112)+($F112*40%*$P112))*3.5%*A_Stammdaten!$E$33</f>
        <v>0</v>
      </c>
      <c r="J112" s="33">
        <f t="shared" si="3"/>
        <v>0</v>
      </c>
      <c r="L112" s="45">
        <v>2028</v>
      </c>
      <c r="M112" s="21">
        <f>VLOOKUP($L112,Listen!$K$38:$P$44,A_Stammdaten!$B$9-2022,FALSE)</f>
        <v>0</v>
      </c>
      <c r="N112" s="21">
        <f>VLOOKUP($L112,Listen!$Y$38:$AD$44,A_Stammdaten!$B$9-2022,FALSE)</f>
        <v>0</v>
      </c>
      <c r="P112" s="21">
        <f>VLOOKUP($L112,Listen!$K$12:$P$18,A_Stammdaten!$B$9-2022,FALSE)</f>
        <v>0</v>
      </c>
      <c r="Q112" s="21">
        <f>VLOOKUP($L112,Listen!$Y$12:$AD$18,A_Stammdaten!$B$9-2022,FALSE)</f>
        <v>0</v>
      </c>
    </row>
    <row r="113" spans="1:17" x14ac:dyDescent="0.2">
      <c r="A113" s="233">
        <f>A_Stammdaten!A48</f>
        <v>0</v>
      </c>
      <c r="B113" s="236">
        <f>A_Stammdaten!B48</f>
        <v>0</v>
      </c>
      <c r="C113" s="23">
        <v>2022</v>
      </c>
      <c r="D113" s="41"/>
      <c r="E113" s="36">
        <f>SUMIFS(C_AiB!$H$5:$H$9998,C_AiB!$A$5:$A$9998,$A$113,C_AiB!$C$5:$C$9998,"&lt;="&amp;$C113)</f>
        <v>0</v>
      </c>
      <c r="F113" s="42"/>
      <c r="G113" s="41"/>
      <c r="H113" s="34">
        <f t="shared" si="2"/>
        <v>0</v>
      </c>
      <c r="I113" s="32">
        <f>(($E113*40%*$Q113)+($F113*40%*$P113))*3.5%*A_Stammdaten!$E$33</f>
        <v>0</v>
      </c>
      <c r="J113" s="34">
        <f t="shared" si="3"/>
        <v>0</v>
      </c>
      <c r="L113" s="23">
        <v>2022</v>
      </c>
      <c r="M113" s="19">
        <f>VLOOKUP($L113,Listen!$K$38:$P$44,A_Stammdaten!$B$9-2022,FALSE)</f>
        <v>3.0499999999999999E-2</v>
      </c>
      <c r="N113" s="19">
        <f>VLOOKUP($L113,Listen!$Y$38:$AD$44,A_Stammdaten!$B$9-2022,FALSE)</f>
        <v>3.0499999999999999E-2</v>
      </c>
      <c r="P113" s="19">
        <f>VLOOKUP($L113,Listen!$K$12:$P$18,A_Stammdaten!$B$9-2022,FALSE)</f>
        <v>5.0700000000000002E-2</v>
      </c>
      <c r="Q113" s="19">
        <f>VLOOKUP($L113,Listen!$Y$12:$AD$18,A_Stammdaten!$B$9-2022,FALSE)</f>
        <v>5.0700000000000002E-2</v>
      </c>
    </row>
    <row r="114" spans="1:17" x14ac:dyDescent="0.2">
      <c r="A114" s="234"/>
      <c r="B114" s="237"/>
      <c r="C114" s="44">
        <v>2023</v>
      </c>
      <c r="D114" s="35"/>
      <c r="E114" s="36">
        <f>SUMIFS(C_AiB!$H$5:$H$9998,C_AiB!$A$5:$A$9998,$A$113,C_AiB!$C$5:$C$9998,"="&amp;$C114)</f>
        <v>0</v>
      </c>
      <c r="F114" s="37"/>
      <c r="G114" s="35"/>
      <c r="H114" s="32">
        <f t="shared" si="2"/>
        <v>0</v>
      </c>
      <c r="I114" s="32">
        <f>(($E114*40%*$Q114)+($F114*40%*$P114))*3.5%*A_Stammdaten!$E$33</f>
        <v>0</v>
      </c>
      <c r="J114" s="32">
        <f t="shared" si="3"/>
        <v>0</v>
      </c>
      <c r="L114" s="44">
        <v>2023</v>
      </c>
      <c r="M114" s="20">
        <f>VLOOKUP($L114,Listen!$K$38:$P$44,A_Stammdaten!$B$9-2022,FALSE)</f>
        <v>3.0499999999999999E-2</v>
      </c>
      <c r="N114" s="20">
        <f>VLOOKUP($L114,Listen!$Y$38:$AD$44,A_Stammdaten!$B$9-2022,FALSE)</f>
        <v>3.0499999999999999E-2</v>
      </c>
      <c r="P114" s="20">
        <f>VLOOKUP($L114,Listen!$K$12:$P$18,A_Stammdaten!$B$9-2022,FALSE)</f>
        <v>5.0700000000000002E-2</v>
      </c>
      <c r="Q114" s="20">
        <f>VLOOKUP($L114,Listen!$Y$12:$AD$18,A_Stammdaten!$B$9-2022,FALSE)</f>
        <v>5.0700000000000002E-2</v>
      </c>
    </row>
    <row r="115" spans="1:17" x14ac:dyDescent="0.2">
      <c r="A115" s="234"/>
      <c r="B115" s="237"/>
      <c r="C115" s="44">
        <v>2024</v>
      </c>
      <c r="D115" s="35"/>
      <c r="E115" s="36">
        <f>SUMIFS(C_AiB!$H$5:$H$9998,C_AiB!$A$5:$A$9998,$A$113,C_AiB!$C$5:$C$9998,"="&amp;$C115)</f>
        <v>0</v>
      </c>
      <c r="F115" s="37"/>
      <c r="G115" s="35"/>
      <c r="H115" s="32">
        <f t="shared" si="2"/>
        <v>0</v>
      </c>
      <c r="I115" s="32">
        <f>(($E115*40%*$Q115)+($F115*40%*$P115))*3.5%*A_Stammdaten!$E$33</f>
        <v>0</v>
      </c>
      <c r="J115" s="32">
        <f t="shared" si="3"/>
        <v>0</v>
      </c>
      <c r="L115" s="44">
        <v>2024</v>
      </c>
      <c r="M115" s="20">
        <f>VLOOKUP($L115,Listen!$K$38:$P$44,A_Stammdaten!$B$9-2022,FALSE)</f>
        <v>5.0900000000000001E-2</v>
      </c>
      <c r="N115" s="20">
        <f>VLOOKUP($L115,Listen!$Y$38:$AD$44,A_Stammdaten!$B$9-2022,FALSE)</f>
        <v>5.0999999999999997E-2</v>
      </c>
      <c r="P115" s="20">
        <f>VLOOKUP($L115,Listen!$K$12:$P$18,A_Stammdaten!$B$9-2022,FALSE)</f>
        <v>6.93E-2</v>
      </c>
      <c r="Q115" s="20">
        <f>VLOOKUP($L115,Listen!$Y$12:$AD$18,A_Stammdaten!$B$9-2022,FALSE)</f>
        <v>7.2599999999999998E-2</v>
      </c>
    </row>
    <row r="116" spans="1:17" x14ac:dyDescent="0.2">
      <c r="A116" s="234"/>
      <c r="B116" s="237"/>
      <c r="C116" s="44">
        <v>2025</v>
      </c>
      <c r="D116" s="35"/>
      <c r="E116" s="36">
        <f>SUMIFS(C_AiB!$H$5:$H$9998,C_AiB!$A$5:$A$9998,$A$113,C_AiB!$C$5:$C$9998,"="&amp;$C116)</f>
        <v>0</v>
      </c>
      <c r="F116" s="37"/>
      <c r="G116" s="35"/>
      <c r="H116" s="32">
        <f t="shared" si="2"/>
        <v>0</v>
      </c>
      <c r="I116" s="32">
        <f>(($E116*40%*$Q116)+($F116*40%*$P116))*3.5%*A_Stammdaten!$E$33</f>
        <v>0</v>
      </c>
      <c r="J116" s="32">
        <f t="shared" si="3"/>
        <v>0</v>
      </c>
      <c r="L116" s="44">
        <v>2025</v>
      </c>
      <c r="M116" s="20">
        <f>VLOOKUP($L116,Listen!$K$38:$P$44,A_Stammdaten!$B$9-2022,FALSE)</f>
        <v>0.05</v>
      </c>
      <c r="N116" s="20">
        <f>VLOOKUP($L116,Listen!$Y$38:$AD$44,A_Stammdaten!$B$9-2022,FALSE)</f>
        <v>5.0999999999999997E-2</v>
      </c>
      <c r="P116" s="20">
        <f>VLOOKUP($L116,Listen!$K$12:$P$18,A_Stammdaten!$B$9-2022,FALSE)</f>
        <v>7.0099999999999996E-2</v>
      </c>
      <c r="Q116" s="20">
        <f>VLOOKUP($L116,Listen!$Y$12:$AD$18,A_Stammdaten!$B$9-2022,FALSE)</f>
        <v>7.2599999999999998E-2</v>
      </c>
    </row>
    <row r="117" spans="1:17" x14ac:dyDescent="0.2">
      <c r="A117" s="234"/>
      <c r="B117" s="237"/>
      <c r="C117" s="44">
        <v>2026</v>
      </c>
      <c r="D117" s="35"/>
      <c r="E117" s="36">
        <f>SUMIFS(C_AiB!$H$5:$H$9998,C_AiB!$A$5:$A$9998,$A$113,C_AiB!$C$5:$C$9998,"="&amp;$C117)</f>
        <v>0</v>
      </c>
      <c r="F117" s="37"/>
      <c r="G117" s="35"/>
      <c r="H117" s="32">
        <f t="shared" si="2"/>
        <v>0</v>
      </c>
      <c r="I117" s="32">
        <f>(($E117*40%*$Q117)+($F117*40%*$P117))*3.5%*A_Stammdaten!$E$33</f>
        <v>0</v>
      </c>
      <c r="J117" s="32">
        <f t="shared" si="3"/>
        <v>0</v>
      </c>
      <c r="L117" s="44">
        <v>2026</v>
      </c>
      <c r="M117" s="20">
        <f>VLOOKUP($L117,Listen!$K$38:$P$44,A_Stammdaten!$B$9-2022,FALSE)</f>
        <v>5.0999999999999997E-2</v>
      </c>
      <c r="N117" s="20">
        <f>VLOOKUP($L117,Listen!$Y$38:$AD$44,A_Stammdaten!$B$9-2022,FALSE)</f>
        <v>5.0999999999999997E-2</v>
      </c>
      <c r="P117" s="20">
        <f>VLOOKUP($L117,Listen!$K$12:$P$18,A_Stammdaten!$B$9-2022,FALSE)</f>
        <v>7.2599999999999998E-2</v>
      </c>
      <c r="Q117" s="20">
        <f>VLOOKUP($L117,Listen!$Y$12:$AD$18,A_Stammdaten!$B$9-2022,FALSE)</f>
        <v>7.2599999999999998E-2</v>
      </c>
    </row>
    <row r="118" spans="1:17" x14ac:dyDescent="0.2">
      <c r="A118" s="234"/>
      <c r="B118" s="237"/>
      <c r="C118" s="44">
        <v>2027</v>
      </c>
      <c r="D118" s="35"/>
      <c r="E118" s="36">
        <f>SUMIFS(C_AiB!$H$5:$H$9998,C_AiB!$A$5:$A$9998,$A$113,C_AiB!$C$5:$C$9998,"="&amp;$C118)</f>
        <v>0</v>
      </c>
      <c r="F118" s="37"/>
      <c r="G118" s="35"/>
      <c r="H118" s="32">
        <f t="shared" si="2"/>
        <v>0</v>
      </c>
      <c r="I118" s="32">
        <f>(($E118*40%*$Q118)+($F118*40%*$P118))*3.5%*A_Stammdaten!$E$33</f>
        <v>0</v>
      </c>
      <c r="J118" s="32">
        <f t="shared" si="3"/>
        <v>0</v>
      </c>
      <c r="L118" s="44">
        <v>2027</v>
      </c>
      <c r="M118" s="20">
        <f>VLOOKUP($L118,Listen!$K$38:$P$44,A_Stammdaten!$B$9-2022,FALSE)</f>
        <v>5.0999999999999997E-2</v>
      </c>
      <c r="N118" s="20">
        <f>VLOOKUP($L118,Listen!$Y$38:$AD$44,A_Stammdaten!$B$9-2022,FALSE)</f>
        <v>5.0999999999999997E-2</v>
      </c>
      <c r="P118" s="20">
        <f>VLOOKUP($L118,Listen!$K$12:$P$18,A_Stammdaten!$B$9-2022,FALSE)</f>
        <v>7.2599999999999998E-2</v>
      </c>
      <c r="Q118" s="20">
        <f>VLOOKUP($L118,Listen!$Y$12:$AD$18,A_Stammdaten!$B$9-2022,FALSE)</f>
        <v>7.2599999999999998E-2</v>
      </c>
    </row>
    <row r="119" spans="1:17" ht="15" thickBot="1" x14ac:dyDescent="0.25">
      <c r="A119" s="235"/>
      <c r="B119" s="238"/>
      <c r="C119" s="45">
        <v>2028</v>
      </c>
      <c r="D119" s="38"/>
      <c r="E119" s="39">
        <f>SUMIFS(C_AiB!$H$5:$H$9998,C_AiB!$A$5:$A$9998,$A$113,C_AiB!$C$5:$C$9998,"="&amp;$C119)</f>
        <v>0</v>
      </c>
      <c r="F119" s="40"/>
      <c r="G119" s="38"/>
      <c r="H119" s="33">
        <f t="shared" si="2"/>
        <v>0</v>
      </c>
      <c r="I119" s="33">
        <f>(($E119*40%*$Q119)+($F119*40%*$P119))*3.5%*A_Stammdaten!$E$33</f>
        <v>0</v>
      </c>
      <c r="J119" s="33">
        <f t="shared" si="3"/>
        <v>0</v>
      </c>
      <c r="L119" s="45">
        <v>2028</v>
      </c>
      <c r="M119" s="21">
        <f>VLOOKUP($L119,Listen!$K$38:$P$44,A_Stammdaten!$B$9-2022,FALSE)</f>
        <v>0</v>
      </c>
      <c r="N119" s="21">
        <f>VLOOKUP($L119,Listen!$Y$38:$AD$44,A_Stammdaten!$B$9-2022,FALSE)</f>
        <v>0</v>
      </c>
      <c r="P119" s="21">
        <f>VLOOKUP($L119,Listen!$K$12:$P$18,A_Stammdaten!$B$9-2022,FALSE)</f>
        <v>0</v>
      </c>
      <c r="Q119" s="21">
        <f>VLOOKUP($L119,Listen!$Y$12:$AD$18,A_Stammdaten!$B$9-2022,FALSE)</f>
        <v>0</v>
      </c>
    </row>
    <row r="120" spans="1:17" x14ac:dyDescent="0.2">
      <c r="A120" s="233">
        <f>A_Stammdaten!A49</f>
        <v>0</v>
      </c>
      <c r="B120" s="236">
        <f>A_Stammdaten!B49</f>
        <v>0</v>
      </c>
      <c r="C120" s="23">
        <v>2022</v>
      </c>
      <c r="D120" s="41"/>
      <c r="E120" s="36">
        <f>SUMIFS(C_AiB!$H$5:$H$9998,C_AiB!$A$5:$A$9998,$A$120,C_AiB!$C$5:$C$9998,"&lt;="&amp;$C120)</f>
        <v>0</v>
      </c>
      <c r="F120" s="42"/>
      <c r="G120" s="41"/>
      <c r="H120" s="34">
        <f t="shared" si="2"/>
        <v>0</v>
      </c>
      <c r="I120" s="32">
        <f>(($E120*40%*$Q120)+($F120*40%*$P120))*3.5%*A_Stammdaten!$E$33</f>
        <v>0</v>
      </c>
      <c r="J120" s="34">
        <f t="shared" si="3"/>
        <v>0</v>
      </c>
      <c r="L120" s="23">
        <v>2022</v>
      </c>
      <c r="M120" s="19">
        <f>VLOOKUP($L120,Listen!$K$38:$P$44,A_Stammdaten!$B$9-2022,FALSE)</f>
        <v>3.0499999999999999E-2</v>
      </c>
      <c r="N120" s="19">
        <f>VLOOKUP($L120,Listen!$Y$38:$AD$44,A_Stammdaten!$B$9-2022,FALSE)</f>
        <v>3.0499999999999999E-2</v>
      </c>
      <c r="P120" s="19">
        <f>VLOOKUP($L120,Listen!$K$12:$P$18,A_Stammdaten!$B$9-2022,FALSE)</f>
        <v>5.0700000000000002E-2</v>
      </c>
      <c r="Q120" s="19">
        <f>VLOOKUP($L120,Listen!$Y$12:$AD$18,A_Stammdaten!$B$9-2022,FALSE)</f>
        <v>5.0700000000000002E-2</v>
      </c>
    </row>
    <row r="121" spans="1:17" x14ac:dyDescent="0.2">
      <c r="A121" s="234"/>
      <c r="B121" s="237"/>
      <c r="C121" s="44">
        <v>2023</v>
      </c>
      <c r="D121" s="35"/>
      <c r="E121" s="36">
        <f>SUMIFS(C_AiB!$H$5:$H$9998,C_AiB!$A$5:$A$9998,$A$120,C_AiB!$C$5:$C$9998,"="&amp;$C121)</f>
        <v>0</v>
      </c>
      <c r="F121" s="37"/>
      <c r="G121" s="35"/>
      <c r="H121" s="32">
        <f t="shared" si="2"/>
        <v>0</v>
      </c>
      <c r="I121" s="32">
        <f>(($E121*40%*$Q121)+($F121*40%*$P121))*3.5%*A_Stammdaten!$E$33</f>
        <v>0</v>
      </c>
      <c r="J121" s="32">
        <f t="shared" si="3"/>
        <v>0</v>
      </c>
      <c r="L121" s="44">
        <v>2023</v>
      </c>
      <c r="M121" s="20">
        <f>VLOOKUP($L121,Listen!$K$38:$P$44,A_Stammdaten!$B$9-2022,FALSE)</f>
        <v>3.0499999999999999E-2</v>
      </c>
      <c r="N121" s="20">
        <f>VLOOKUP($L121,Listen!$Y$38:$AD$44,A_Stammdaten!$B$9-2022,FALSE)</f>
        <v>3.0499999999999999E-2</v>
      </c>
      <c r="P121" s="20">
        <f>VLOOKUP($L121,Listen!$K$12:$P$18,A_Stammdaten!$B$9-2022,FALSE)</f>
        <v>5.0700000000000002E-2</v>
      </c>
      <c r="Q121" s="20">
        <f>VLOOKUP($L121,Listen!$Y$12:$AD$18,A_Stammdaten!$B$9-2022,FALSE)</f>
        <v>5.0700000000000002E-2</v>
      </c>
    </row>
    <row r="122" spans="1:17" x14ac:dyDescent="0.2">
      <c r="A122" s="234"/>
      <c r="B122" s="237"/>
      <c r="C122" s="44">
        <v>2024</v>
      </c>
      <c r="D122" s="35"/>
      <c r="E122" s="36">
        <f>SUMIFS(C_AiB!$H$5:$H$9998,C_AiB!$A$5:$A$9998,$A$120,C_AiB!$C$5:$C$9998,"="&amp;$C122)</f>
        <v>0</v>
      </c>
      <c r="F122" s="37"/>
      <c r="G122" s="35"/>
      <c r="H122" s="32">
        <f t="shared" si="2"/>
        <v>0</v>
      </c>
      <c r="I122" s="32">
        <f>(($E122*40%*$Q122)+($F122*40%*$P122))*3.5%*A_Stammdaten!$E$33</f>
        <v>0</v>
      </c>
      <c r="J122" s="32">
        <f t="shared" si="3"/>
        <v>0</v>
      </c>
      <c r="L122" s="44">
        <v>2024</v>
      </c>
      <c r="M122" s="20">
        <f>VLOOKUP($L122,Listen!$K$38:$P$44,A_Stammdaten!$B$9-2022,FALSE)</f>
        <v>5.0900000000000001E-2</v>
      </c>
      <c r="N122" s="20">
        <f>VLOOKUP($L122,Listen!$Y$38:$AD$44,A_Stammdaten!$B$9-2022,FALSE)</f>
        <v>5.0999999999999997E-2</v>
      </c>
      <c r="P122" s="20">
        <f>VLOOKUP($L122,Listen!$K$12:$P$18,A_Stammdaten!$B$9-2022,FALSE)</f>
        <v>6.93E-2</v>
      </c>
      <c r="Q122" s="20">
        <f>VLOOKUP($L122,Listen!$Y$12:$AD$18,A_Stammdaten!$B$9-2022,FALSE)</f>
        <v>7.2599999999999998E-2</v>
      </c>
    </row>
    <row r="123" spans="1:17" x14ac:dyDescent="0.2">
      <c r="A123" s="234"/>
      <c r="B123" s="237"/>
      <c r="C123" s="44">
        <v>2025</v>
      </c>
      <c r="D123" s="35"/>
      <c r="E123" s="36">
        <f>SUMIFS(C_AiB!$H$5:$H$9998,C_AiB!$A$5:$A$9998,$A$120,C_AiB!$C$5:$C$9998,"="&amp;$C123)</f>
        <v>0</v>
      </c>
      <c r="F123" s="37"/>
      <c r="G123" s="35"/>
      <c r="H123" s="32">
        <f t="shared" si="2"/>
        <v>0</v>
      </c>
      <c r="I123" s="32">
        <f>(($E123*40%*$Q123)+($F123*40%*$P123))*3.5%*A_Stammdaten!$E$33</f>
        <v>0</v>
      </c>
      <c r="J123" s="32">
        <f t="shared" si="3"/>
        <v>0</v>
      </c>
      <c r="L123" s="44">
        <v>2025</v>
      </c>
      <c r="M123" s="20">
        <f>VLOOKUP($L123,Listen!$K$38:$P$44,A_Stammdaten!$B$9-2022,FALSE)</f>
        <v>0.05</v>
      </c>
      <c r="N123" s="20">
        <f>VLOOKUP($L123,Listen!$Y$38:$AD$44,A_Stammdaten!$B$9-2022,FALSE)</f>
        <v>5.0999999999999997E-2</v>
      </c>
      <c r="P123" s="20">
        <f>VLOOKUP($L123,Listen!$K$12:$P$18,A_Stammdaten!$B$9-2022,FALSE)</f>
        <v>7.0099999999999996E-2</v>
      </c>
      <c r="Q123" s="20">
        <f>VLOOKUP($L123,Listen!$Y$12:$AD$18,A_Stammdaten!$B$9-2022,FALSE)</f>
        <v>7.2599999999999998E-2</v>
      </c>
    </row>
    <row r="124" spans="1:17" x14ac:dyDescent="0.2">
      <c r="A124" s="234"/>
      <c r="B124" s="237"/>
      <c r="C124" s="44">
        <v>2026</v>
      </c>
      <c r="D124" s="35"/>
      <c r="E124" s="36">
        <f>SUMIFS(C_AiB!$H$5:$H$9998,C_AiB!$A$5:$A$9998,$A$120,C_AiB!$C$5:$C$9998,"="&amp;$C124)</f>
        <v>0</v>
      </c>
      <c r="F124" s="37"/>
      <c r="G124" s="35"/>
      <c r="H124" s="32">
        <f t="shared" si="2"/>
        <v>0</v>
      </c>
      <c r="I124" s="32">
        <f>(($E124*40%*$Q124)+($F124*40%*$P124))*3.5%*A_Stammdaten!$E$33</f>
        <v>0</v>
      </c>
      <c r="J124" s="32">
        <f t="shared" si="3"/>
        <v>0</v>
      </c>
      <c r="L124" s="44">
        <v>2026</v>
      </c>
      <c r="M124" s="20">
        <f>VLOOKUP($L124,Listen!$K$38:$P$44,A_Stammdaten!$B$9-2022,FALSE)</f>
        <v>5.0999999999999997E-2</v>
      </c>
      <c r="N124" s="20">
        <f>VLOOKUP($L124,Listen!$Y$38:$AD$44,A_Stammdaten!$B$9-2022,FALSE)</f>
        <v>5.0999999999999997E-2</v>
      </c>
      <c r="P124" s="20">
        <f>VLOOKUP($L124,Listen!$K$12:$P$18,A_Stammdaten!$B$9-2022,FALSE)</f>
        <v>7.2599999999999998E-2</v>
      </c>
      <c r="Q124" s="20">
        <f>VLOOKUP($L124,Listen!$Y$12:$AD$18,A_Stammdaten!$B$9-2022,FALSE)</f>
        <v>7.2599999999999998E-2</v>
      </c>
    </row>
    <row r="125" spans="1:17" x14ac:dyDescent="0.2">
      <c r="A125" s="234"/>
      <c r="B125" s="237"/>
      <c r="C125" s="44">
        <v>2027</v>
      </c>
      <c r="D125" s="35"/>
      <c r="E125" s="36">
        <f>SUMIFS(C_AiB!$H$5:$H$9998,C_AiB!$A$5:$A$9998,$A$120,C_AiB!$C$5:$C$9998,"="&amp;$C125)</f>
        <v>0</v>
      </c>
      <c r="F125" s="37"/>
      <c r="G125" s="35"/>
      <c r="H125" s="32">
        <f t="shared" si="2"/>
        <v>0</v>
      </c>
      <c r="I125" s="32">
        <f>(($E125*40%*$Q125)+($F125*40%*$P125))*3.5%*A_Stammdaten!$E$33</f>
        <v>0</v>
      </c>
      <c r="J125" s="32">
        <f t="shared" si="3"/>
        <v>0</v>
      </c>
      <c r="L125" s="44">
        <v>2027</v>
      </c>
      <c r="M125" s="20">
        <f>VLOOKUP($L125,Listen!$K$38:$P$44,A_Stammdaten!$B$9-2022,FALSE)</f>
        <v>5.0999999999999997E-2</v>
      </c>
      <c r="N125" s="20">
        <f>VLOOKUP($L125,Listen!$Y$38:$AD$44,A_Stammdaten!$B$9-2022,FALSE)</f>
        <v>5.0999999999999997E-2</v>
      </c>
      <c r="P125" s="20">
        <f>VLOOKUP($L125,Listen!$K$12:$P$18,A_Stammdaten!$B$9-2022,FALSE)</f>
        <v>7.2599999999999998E-2</v>
      </c>
      <c r="Q125" s="20">
        <f>VLOOKUP($L125,Listen!$Y$12:$AD$18,A_Stammdaten!$B$9-2022,FALSE)</f>
        <v>7.2599999999999998E-2</v>
      </c>
    </row>
    <row r="126" spans="1:17" ht="15" thickBot="1" x14ac:dyDescent="0.25">
      <c r="A126" s="235"/>
      <c r="B126" s="238"/>
      <c r="C126" s="45">
        <v>2028</v>
      </c>
      <c r="D126" s="38"/>
      <c r="E126" s="39">
        <f>SUMIFS(C_AiB!$H$5:$H$9998,C_AiB!$A$5:$A$9998,$A$120,C_AiB!$C$5:$C$9998,"="&amp;$C126)</f>
        <v>0</v>
      </c>
      <c r="F126" s="40"/>
      <c r="G126" s="38"/>
      <c r="H126" s="33">
        <f t="shared" si="2"/>
        <v>0</v>
      </c>
      <c r="I126" s="33">
        <f>(($E126*40%*$Q126)+($F126*40%*$P126))*3.5%*A_Stammdaten!$E$33</f>
        <v>0</v>
      </c>
      <c r="J126" s="33">
        <f t="shared" si="3"/>
        <v>0</v>
      </c>
      <c r="L126" s="45">
        <v>2028</v>
      </c>
      <c r="M126" s="21">
        <f>VLOOKUP($L126,Listen!$K$38:$P$44,A_Stammdaten!$B$9-2022,FALSE)</f>
        <v>0</v>
      </c>
      <c r="N126" s="21">
        <f>VLOOKUP($L126,Listen!$Y$38:$AD$44,A_Stammdaten!$B$9-2022,FALSE)</f>
        <v>0</v>
      </c>
      <c r="P126" s="21">
        <f>VLOOKUP($L126,Listen!$K$12:$P$18,A_Stammdaten!$B$9-2022,FALSE)</f>
        <v>0</v>
      </c>
      <c r="Q126" s="21">
        <f>VLOOKUP($L126,Listen!$Y$12:$AD$18,A_Stammdaten!$B$9-2022,FALSE)</f>
        <v>0</v>
      </c>
    </row>
    <row r="127" spans="1:17" x14ac:dyDescent="0.2">
      <c r="A127" s="233">
        <f>A_Stammdaten!A50</f>
        <v>0</v>
      </c>
      <c r="B127" s="236">
        <f>A_Stammdaten!B50</f>
        <v>0</v>
      </c>
      <c r="C127" s="23">
        <v>2022</v>
      </c>
      <c r="D127" s="41"/>
      <c r="E127" s="36">
        <f>SUMIFS(C_AiB!$H$5:$H$9998,C_AiB!$A$5:$A$9998,$A$127,C_AiB!$C$5:$C$9998,"&lt;="&amp;$C127)</f>
        <v>0</v>
      </c>
      <c r="F127" s="42"/>
      <c r="G127" s="41"/>
      <c r="H127" s="34">
        <f t="shared" si="2"/>
        <v>0</v>
      </c>
      <c r="I127" s="32">
        <f>(($E127*40%*$Q127)+($F127*40%*$P127))*3.5%*A_Stammdaten!$E$33</f>
        <v>0</v>
      </c>
      <c r="J127" s="34">
        <f t="shared" si="3"/>
        <v>0</v>
      </c>
      <c r="L127" s="23">
        <v>2022</v>
      </c>
      <c r="M127" s="19">
        <f>VLOOKUP($L127,Listen!$K$38:$P$44,A_Stammdaten!$B$9-2022,FALSE)</f>
        <v>3.0499999999999999E-2</v>
      </c>
      <c r="N127" s="19">
        <f>VLOOKUP($L127,Listen!$Y$38:$AD$44,A_Stammdaten!$B$9-2022,FALSE)</f>
        <v>3.0499999999999999E-2</v>
      </c>
      <c r="P127" s="19">
        <f>VLOOKUP($L127,Listen!$K$12:$P$18,A_Stammdaten!$B$9-2022,FALSE)</f>
        <v>5.0700000000000002E-2</v>
      </c>
      <c r="Q127" s="19">
        <f>VLOOKUP($L127,Listen!$Y$12:$AD$18,A_Stammdaten!$B$9-2022,FALSE)</f>
        <v>5.0700000000000002E-2</v>
      </c>
    </row>
    <row r="128" spans="1:17" x14ac:dyDescent="0.2">
      <c r="A128" s="234"/>
      <c r="B128" s="237"/>
      <c r="C128" s="44">
        <v>2023</v>
      </c>
      <c r="D128" s="35"/>
      <c r="E128" s="36">
        <f>SUMIFS(C_AiB!$H$5:$H$9998,C_AiB!$A$5:$A$9998,$A$127,C_AiB!$C$5:$C$9998,"="&amp;$C128)</f>
        <v>0</v>
      </c>
      <c r="F128" s="37"/>
      <c r="G128" s="35"/>
      <c r="H128" s="32">
        <f t="shared" si="2"/>
        <v>0</v>
      </c>
      <c r="I128" s="32">
        <f>(($E128*40%*$Q128)+($F128*40%*$P128))*3.5%*A_Stammdaten!$E$33</f>
        <v>0</v>
      </c>
      <c r="J128" s="32">
        <f t="shared" si="3"/>
        <v>0</v>
      </c>
      <c r="L128" s="44">
        <v>2023</v>
      </c>
      <c r="M128" s="20">
        <f>VLOOKUP($L128,Listen!$K$38:$P$44,A_Stammdaten!$B$9-2022,FALSE)</f>
        <v>3.0499999999999999E-2</v>
      </c>
      <c r="N128" s="20">
        <f>VLOOKUP($L128,Listen!$Y$38:$AD$44,A_Stammdaten!$B$9-2022,FALSE)</f>
        <v>3.0499999999999999E-2</v>
      </c>
      <c r="P128" s="20">
        <f>VLOOKUP($L128,Listen!$K$12:$P$18,A_Stammdaten!$B$9-2022,FALSE)</f>
        <v>5.0700000000000002E-2</v>
      </c>
      <c r="Q128" s="20">
        <f>VLOOKUP($L128,Listen!$Y$12:$AD$18,A_Stammdaten!$B$9-2022,FALSE)</f>
        <v>5.0700000000000002E-2</v>
      </c>
    </row>
    <row r="129" spans="1:17" x14ac:dyDescent="0.2">
      <c r="A129" s="234"/>
      <c r="B129" s="237"/>
      <c r="C129" s="44">
        <v>2024</v>
      </c>
      <c r="D129" s="35"/>
      <c r="E129" s="36">
        <f>SUMIFS(C_AiB!$H$5:$H$9998,C_AiB!$A$5:$A$9998,$A$127,C_AiB!$C$5:$C$9998,"="&amp;$C129)</f>
        <v>0</v>
      </c>
      <c r="F129" s="37"/>
      <c r="G129" s="35"/>
      <c r="H129" s="32">
        <f t="shared" si="2"/>
        <v>0</v>
      </c>
      <c r="I129" s="32">
        <f>(($E129*40%*$Q129)+($F129*40%*$P129))*3.5%*A_Stammdaten!$E$33</f>
        <v>0</v>
      </c>
      <c r="J129" s="32">
        <f t="shared" si="3"/>
        <v>0</v>
      </c>
      <c r="L129" s="44">
        <v>2024</v>
      </c>
      <c r="M129" s="20">
        <f>VLOOKUP($L129,Listen!$K$38:$P$44,A_Stammdaten!$B$9-2022,FALSE)</f>
        <v>5.0900000000000001E-2</v>
      </c>
      <c r="N129" s="20">
        <f>VLOOKUP($L129,Listen!$Y$38:$AD$44,A_Stammdaten!$B$9-2022,FALSE)</f>
        <v>5.0999999999999997E-2</v>
      </c>
      <c r="P129" s="20">
        <f>VLOOKUP($L129,Listen!$K$12:$P$18,A_Stammdaten!$B$9-2022,FALSE)</f>
        <v>6.93E-2</v>
      </c>
      <c r="Q129" s="20">
        <f>VLOOKUP($L129,Listen!$Y$12:$AD$18,A_Stammdaten!$B$9-2022,FALSE)</f>
        <v>7.2599999999999998E-2</v>
      </c>
    </row>
    <row r="130" spans="1:17" x14ac:dyDescent="0.2">
      <c r="A130" s="234"/>
      <c r="B130" s="237"/>
      <c r="C130" s="44">
        <v>2025</v>
      </c>
      <c r="D130" s="35"/>
      <c r="E130" s="36">
        <f>SUMIFS(C_AiB!$H$5:$H$9998,C_AiB!$A$5:$A$9998,$A$127,C_AiB!$C$5:$C$9998,"="&amp;$C130)</f>
        <v>0</v>
      </c>
      <c r="F130" s="37"/>
      <c r="G130" s="35"/>
      <c r="H130" s="32">
        <f t="shared" si="2"/>
        <v>0</v>
      </c>
      <c r="I130" s="32">
        <f>(($E130*40%*$Q130)+($F130*40%*$P130))*3.5%*A_Stammdaten!$E$33</f>
        <v>0</v>
      </c>
      <c r="J130" s="32">
        <f t="shared" si="3"/>
        <v>0</v>
      </c>
      <c r="L130" s="44">
        <v>2025</v>
      </c>
      <c r="M130" s="20">
        <f>VLOOKUP($L130,Listen!$K$38:$P$44,A_Stammdaten!$B$9-2022,FALSE)</f>
        <v>0.05</v>
      </c>
      <c r="N130" s="20">
        <f>VLOOKUP($L130,Listen!$Y$38:$AD$44,A_Stammdaten!$B$9-2022,FALSE)</f>
        <v>5.0999999999999997E-2</v>
      </c>
      <c r="P130" s="20">
        <f>VLOOKUP($L130,Listen!$K$12:$P$18,A_Stammdaten!$B$9-2022,FALSE)</f>
        <v>7.0099999999999996E-2</v>
      </c>
      <c r="Q130" s="20">
        <f>VLOOKUP($L130,Listen!$Y$12:$AD$18,A_Stammdaten!$B$9-2022,FALSE)</f>
        <v>7.2599999999999998E-2</v>
      </c>
    </row>
    <row r="131" spans="1:17" x14ac:dyDescent="0.2">
      <c r="A131" s="234"/>
      <c r="B131" s="237"/>
      <c r="C131" s="44">
        <v>2026</v>
      </c>
      <c r="D131" s="35"/>
      <c r="E131" s="36">
        <f>SUMIFS(C_AiB!$H$5:$H$9998,C_AiB!$A$5:$A$9998,$A$127,C_AiB!$C$5:$C$9998,"="&amp;$C131)</f>
        <v>0</v>
      </c>
      <c r="F131" s="37"/>
      <c r="G131" s="35"/>
      <c r="H131" s="32">
        <f t="shared" si="2"/>
        <v>0</v>
      </c>
      <c r="I131" s="32">
        <f>(($E131*40%*$Q131)+($F131*40%*$P131))*3.5%*A_Stammdaten!$E$33</f>
        <v>0</v>
      </c>
      <c r="J131" s="32">
        <f t="shared" si="3"/>
        <v>0</v>
      </c>
      <c r="L131" s="44">
        <v>2026</v>
      </c>
      <c r="M131" s="20">
        <f>VLOOKUP($L131,Listen!$K$38:$P$44,A_Stammdaten!$B$9-2022,FALSE)</f>
        <v>5.0999999999999997E-2</v>
      </c>
      <c r="N131" s="20">
        <f>VLOOKUP($L131,Listen!$Y$38:$AD$44,A_Stammdaten!$B$9-2022,FALSE)</f>
        <v>5.0999999999999997E-2</v>
      </c>
      <c r="P131" s="20">
        <f>VLOOKUP($L131,Listen!$K$12:$P$18,A_Stammdaten!$B$9-2022,FALSE)</f>
        <v>7.2599999999999998E-2</v>
      </c>
      <c r="Q131" s="20">
        <f>VLOOKUP($L131,Listen!$Y$12:$AD$18,A_Stammdaten!$B$9-2022,FALSE)</f>
        <v>7.2599999999999998E-2</v>
      </c>
    </row>
    <row r="132" spans="1:17" x14ac:dyDescent="0.2">
      <c r="A132" s="234"/>
      <c r="B132" s="237"/>
      <c r="C132" s="44">
        <v>2027</v>
      </c>
      <c r="D132" s="35"/>
      <c r="E132" s="36">
        <f>SUMIFS(C_AiB!$H$5:$H$9998,C_AiB!$A$5:$A$9998,$A$127,C_AiB!$C$5:$C$9998,"="&amp;$C132)</f>
        <v>0</v>
      </c>
      <c r="F132" s="37"/>
      <c r="G132" s="35"/>
      <c r="H132" s="32">
        <f t="shared" si="2"/>
        <v>0</v>
      </c>
      <c r="I132" s="32">
        <f>(($E132*40%*$Q132)+($F132*40%*$P132))*3.5%*A_Stammdaten!$E$33</f>
        <v>0</v>
      </c>
      <c r="J132" s="32">
        <f t="shared" si="3"/>
        <v>0</v>
      </c>
      <c r="L132" s="44">
        <v>2027</v>
      </c>
      <c r="M132" s="20">
        <f>VLOOKUP($L132,Listen!$K$38:$P$44,A_Stammdaten!$B$9-2022,FALSE)</f>
        <v>5.0999999999999997E-2</v>
      </c>
      <c r="N132" s="20">
        <f>VLOOKUP($L132,Listen!$Y$38:$AD$44,A_Stammdaten!$B$9-2022,FALSE)</f>
        <v>5.0999999999999997E-2</v>
      </c>
      <c r="P132" s="20">
        <f>VLOOKUP($L132,Listen!$K$12:$P$18,A_Stammdaten!$B$9-2022,FALSE)</f>
        <v>7.2599999999999998E-2</v>
      </c>
      <c r="Q132" s="20">
        <f>VLOOKUP($L132,Listen!$Y$12:$AD$18,A_Stammdaten!$B$9-2022,FALSE)</f>
        <v>7.2599999999999998E-2</v>
      </c>
    </row>
    <row r="133" spans="1:17" ht="15" thickBot="1" x14ac:dyDescent="0.25">
      <c r="A133" s="235"/>
      <c r="B133" s="238"/>
      <c r="C133" s="45">
        <v>2028</v>
      </c>
      <c r="D133" s="38"/>
      <c r="E133" s="39">
        <f>SUMIFS(C_AiB!$H$5:$H$9998,C_AiB!$A$5:$A$9998,$A$127,C_AiB!$C$5:$C$9998,"="&amp;$C133)</f>
        <v>0</v>
      </c>
      <c r="F133" s="40"/>
      <c r="G133" s="38"/>
      <c r="H133" s="33">
        <f t="shared" si="2"/>
        <v>0</v>
      </c>
      <c r="I133" s="33">
        <f>(($E133*40%*$Q133)+($F133*40%*$P133))*3.5%*A_Stammdaten!$E$33</f>
        <v>0</v>
      </c>
      <c r="J133" s="33">
        <f t="shared" si="3"/>
        <v>0</v>
      </c>
      <c r="L133" s="45">
        <v>2028</v>
      </c>
      <c r="M133" s="21">
        <f>VLOOKUP($L133,Listen!$K$38:$P$44,A_Stammdaten!$B$9-2022,FALSE)</f>
        <v>0</v>
      </c>
      <c r="N133" s="21">
        <f>VLOOKUP($L133,Listen!$Y$38:$AD$44,A_Stammdaten!$B$9-2022,FALSE)</f>
        <v>0</v>
      </c>
      <c r="P133" s="21">
        <f>VLOOKUP($L133,Listen!$K$12:$P$18,A_Stammdaten!$B$9-2022,FALSE)</f>
        <v>0</v>
      </c>
      <c r="Q133" s="21">
        <f>VLOOKUP($L133,Listen!$Y$12:$AD$18,A_Stammdaten!$B$9-2022,FALSE)</f>
        <v>0</v>
      </c>
    </row>
    <row r="134" spans="1:17" x14ac:dyDescent="0.2">
      <c r="A134" s="233">
        <f>A_Stammdaten!A51</f>
        <v>0</v>
      </c>
      <c r="B134" s="236">
        <f>A_Stammdaten!B51</f>
        <v>0</v>
      </c>
      <c r="C134" s="23">
        <v>2022</v>
      </c>
      <c r="D134" s="41"/>
      <c r="E134" s="36">
        <f>SUMIFS(C_AiB!$H$5:$H$9998,C_AiB!$A$5:$A$9998,$A$134,C_AiB!$C$5:$C$9998,"&lt;="&amp;$C134)</f>
        <v>0</v>
      </c>
      <c r="F134" s="42"/>
      <c r="G134" s="41"/>
      <c r="H134" s="34">
        <f t="shared" si="2"/>
        <v>0</v>
      </c>
      <c r="I134" s="32">
        <f>(($E134*40%*$Q134)+($F134*40%*$P134))*3.5%*A_Stammdaten!$E$33</f>
        <v>0</v>
      </c>
      <c r="J134" s="34">
        <f t="shared" si="3"/>
        <v>0</v>
      </c>
      <c r="L134" s="23">
        <v>2022</v>
      </c>
      <c r="M134" s="19">
        <f>VLOOKUP($L134,Listen!$K$38:$P$44,A_Stammdaten!$B$9-2022,FALSE)</f>
        <v>3.0499999999999999E-2</v>
      </c>
      <c r="N134" s="19">
        <f>VLOOKUP($L134,Listen!$Y$38:$AD$44,A_Stammdaten!$B$9-2022,FALSE)</f>
        <v>3.0499999999999999E-2</v>
      </c>
      <c r="P134" s="19">
        <f>VLOOKUP($L134,Listen!$K$12:$P$18,A_Stammdaten!$B$9-2022,FALSE)</f>
        <v>5.0700000000000002E-2</v>
      </c>
      <c r="Q134" s="19">
        <f>VLOOKUP($L134,Listen!$Y$12:$AD$18,A_Stammdaten!$B$9-2022,FALSE)</f>
        <v>5.0700000000000002E-2</v>
      </c>
    </row>
    <row r="135" spans="1:17" x14ac:dyDescent="0.2">
      <c r="A135" s="234"/>
      <c r="B135" s="237"/>
      <c r="C135" s="44">
        <v>2023</v>
      </c>
      <c r="D135" s="35"/>
      <c r="E135" s="36">
        <f>SUMIFS(C_AiB!$H$5:$H$9998,C_AiB!$A$5:$A$9998,$A$134,C_AiB!$C$5:$C$9998,"="&amp;$C135)</f>
        <v>0</v>
      </c>
      <c r="F135" s="37"/>
      <c r="G135" s="35"/>
      <c r="H135" s="32">
        <f t="shared" si="2"/>
        <v>0</v>
      </c>
      <c r="I135" s="32">
        <f>(($E135*40%*$Q135)+($F135*40%*$P135))*3.5%*A_Stammdaten!$E$33</f>
        <v>0</v>
      </c>
      <c r="J135" s="32">
        <f t="shared" si="3"/>
        <v>0</v>
      </c>
      <c r="L135" s="44">
        <v>2023</v>
      </c>
      <c r="M135" s="20">
        <f>VLOOKUP($L135,Listen!$K$38:$P$44,A_Stammdaten!$B$9-2022,FALSE)</f>
        <v>3.0499999999999999E-2</v>
      </c>
      <c r="N135" s="20">
        <f>VLOOKUP($L135,Listen!$Y$38:$AD$44,A_Stammdaten!$B$9-2022,FALSE)</f>
        <v>3.0499999999999999E-2</v>
      </c>
      <c r="P135" s="20">
        <f>VLOOKUP($L135,Listen!$K$12:$P$18,A_Stammdaten!$B$9-2022,FALSE)</f>
        <v>5.0700000000000002E-2</v>
      </c>
      <c r="Q135" s="20">
        <f>VLOOKUP($L135,Listen!$Y$12:$AD$18,A_Stammdaten!$B$9-2022,FALSE)</f>
        <v>5.0700000000000002E-2</v>
      </c>
    </row>
    <row r="136" spans="1:17" x14ac:dyDescent="0.2">
      <c r="A136" s="234"/>
      <c r="B136" s="237"/>
      <c r="C136" s="44">
        <v>2024</v>
      </c>
      <c r="D136" s="35"/>
      <c r="E136" s="36">
        <f>SUMIFS(C_AiB!$H$5:$H$9998,C_AiB!$A$5:$A$9998,$A$134,C_AiB!$C$5:$C$9998,"="&amp;$C136)</f>
        <v>0</v>
      </c>
      <c r="F136" s="37"/>
      <c r="G136" s="35"/>
      <c r="H136" s="32">
        <f t="shared" si="2"/>
        <v>0</v>
      </c>
      <c r="I136" s="32">
        <f>(($E136*40%*$Q136)+($F136*40%*$P136))*3.5%*A_Stammdaten!$E$33</f>
        <v>0</v>
      </c>
      <c r="J136" s="32">
        <f t="shared" si="3"/>
        <v>0</v>
      </c>
      <c r="L136" s="44">
        <v>2024</v>
      </c>
      <c r="M136" s="20">
        <f>VLOOKUP($L136,Listen!$K$38:$P$44,A_Stammdaten!$B$9-2022,FALSE)</f>
        <v>5.0900000000000001E-2</v>
      </c>
      <c r="N136" s="20">
        <f>VLOOKUP($L136,Listen!$Y$38:$AD$44,A_Stammdaten!$B$9-2022,FALSE)</f>
        <v>5.0999999999999997E-2</v>
      </c>
      <c r="P136" s="20">
        <f>VLOOKUP($L136,Listen!$K$12:$P$18,A_Stammdaten!$B$9-2022,FALSE)</f>
        <v>6.93E-2</v>
      </c>
      <c r="Q136" s="20">
        <f>VLOOKUP($L136,Listen!$Y$12:$AD$18,A_Stammdaten!$B$9-2022,FALSE)</f>
        <v>7.2599999999999998E-2</v>
      </c>
    </row>
    <row r="137" spans="1:17" x14ac:dyDescent="0.2">
      <c r="A137" s="234"/>
      <c r="B137" s="237"/>
      <c r="C137" s="44">
        <v>2025</v>
      </c>
      <c r="D137" s="35"/>
      <c r="E137" s="36">
        <f>SUMIFS(C_AiB!$H$5:$H$9998,C_AiB!$A$5:$A$9998,$A$134,C_AiB!$C$5:$C$9998,"="&amp;$C137)</f>
        <v>0</v>
      </c>
      <c r="F137" s="37"/>
      <c r="G137" s="35"/>
      <c r="H137" s="32">
        <f t="shared" ref="H137:H200" si="4">($E137*$N137)+($F137*$M137)</f>
        <v>0</v>
      </c>
      <c r="I137" s="32">
        <f>(($E137*40%*$Q137)+($F137*40%*$P137))*3.5%*A_Stammdaten!$E$33</f>
        <v>0</v>
      </c>
      <c r="J137" s="32">
        <f t="shared" ref="J137:J200" si="5">SUM(G137:I137)</f>
        <v>0</v>
      </c>
      <c r="L137" s="44">
        <v>2025</v>
      </c>
      <c r="M137" s="20">
        <f>VLOOKUP($L137,Listen!$K$38:$P$44,A_Stammdaten!$B$9-2022,FALSE)</f>
        <v>0.05</v>
      </c>
      <c r="N137" s="20">
        <f>VLOOKUP($L137,Listen!$Y$38:$AD$44,A_Stammdaten!$B$9-2022,FALSE)</f>
        <v>5.0999999999999997E-2</v>
      </c>
      <c r="P137" s="20">
        <f>VLOOKUP($L137,Listen!$K$12:$P$18,A_Stammdaten!$B$9-2022,FALSE)</f>
        <v>7.0099999999999996E-2</v>
      </c>
      <c r="Q137" s="20">
        <f>VLOOKUP($L137,Listen!$Y$12:$AD$18,A_Stammdaten!$B$9-2022,FALSE)</f>
        <v>7.2599999999999998E-2</v>
      </c>
    </row>
    <row r="138" spans="1:17" x14ac:dyDescent="0.2">
      <c r="A138" s="234"/>
      <c r="B138" s="237"/>
      <c r="C138" s="44">
        <v>2026</v>
      </c>
      <c r="D138" s="35"/>
      <c r="E138" s="36">
        <f>SUMIFS(C_AiB!$H$5:$H$9998,C_AiB!$A$5:$A$9998,$A$134,C_AiB!$C$5:$C$9998,"="&amp;$C138)</f>
        <v>0</v>
      </c>
      <c r="F138" s="37"/>
      <c r="G138" s="35"/>
      <c r="H138" s="32">
        <f t="shared" si="4"/>
        <v>0</v>
      </c>
      <c r="I138" s="32">
        <f>(($E138*40%*$Q138)+($F138*40%*$P138))*3.5%*A_Stammdaten!$E$33</f>
        <v>0</v>
      </c>
      <c r="J138" s="32">
        <f t="shared" si="5"/>
        <v>0</v>
      </c>
      <c r="L138" s="44">
        <v>2026</v>
      </c>
      <c r="M138" s="20">
        <f>VLOOKUP($L138,Listen!$K$38:$P$44,A_Stammdaten!$B$9-2022,FALSE)</f>
        <v>5.0999999999999997E-2</v>
      </c>
      <c r="N138" s="20">
        <f>VLOOKUP($L138,Listen!$Y$38:$AD$44,A_Stammdaten!$B$9-2022,FALSE)</f>
        <v>5.0999999999999997E-2</v>
      </c>
      <c r="P138" s="20">
        <f>VLOOKUP($L138,Listen!$K$12:$P$18,A_Stammdaten!$B$9-2022,FALSE)</f>
        <v>7.2599999999999998E-2</v>
      </c>
      <c r="Q138" s="20">
        <f>VLOOKUP($L138,Listen!$Y$12:$AD$18,A_Stammdaten!$B$9-2022,FALSE)</f>
        <v>7.2599999999999998E-2</v>
      </c>
    </row>
    <row r="139" spans="1:17" x14ac:dyDescent="0.2">
      <c r="A139" s="234"/>
      <c r="B139" s="237"/>
      <c r="C139" s="44">
        <v>2027</v>
      </c>
      <c r="D139" s="35"/>
      <c r="E139" s="36">
        <f>SUMIFS(C_AiB!$H$5:$H$9998,C_AiB!$A$5:$A$9998,$A$134,C_AiB!$C$5:$C$9998,"="&amp;$C139)</f>
        <v>0</v>
      </c>
      <c r="F139" s="37"/>
      <c r="G139" s="35"/>
      <c r="H139" s="32">
        <f t="shared" si="4"/>
        <v>0</v>
      </c>
      <c r="I139" s="32">
        <f>(($E139*40%*$Q139)+($F139*40%*$P139))*3.5%*A_Stammdaten!$E$33</f>
        <v>0</v>
      </c>
      <c r="J139" s="32">
        <f t="shared" si="5"/>
        <v>0</v>
      </c>
      <c r="L139" s="44">
        <v>2027</v>
      </c>
      <c r="M139" s="20">
        <f>VLOOKUP($L139,Listen!$K$38:$P$44,A_Stammdaten!$B$9-2022,FALSE)</f>
        <v>5.0999999999999997E-2</v>
      </c>
      <c r="N139" s="20">
        <f>VLOOKUP($L139,Listen!$Y$38:$AD$44,A_Stammdaten!$B$9-2022,FALSE)</f>
        <v>5.0999999999999997E-2</v>
      </c>
      <c r="P139" s="20">
        <f>VLOOKUP($L139,Listen!$K$12:$P$18,A_Stammdaten!$B$9-2022,FALSE)</f>
        <v>7.2599999999999998E-2</v>
      </c>
      <c r="Q139" s="20">
        <f>VLOOKUP($L139,Listen!$Y$12:$AD$18,A_Stammdaten!$B$9-2022,FALSE)</f>
        <v>7.2599999999999998E-2</v>
      </c>
    </row>
    <row r="140" spans="1:17" ht="15" thickBot="1" x14ac:dyDescent="0.25">
      <c r="A140" s="235"/>
      <c r="B140" s="238"/>
      <c r="C140" s="45">
        <v>2028</v>
      </c>
      <c r="D140" s="38"/>
      <c r="E140" s="39">
        <f>SUMIFS(C_AiB!$H$5:$H$9998,C_AiB!$A$5:$A$9998,$A$134,C_AiB!$C$5:$C$9998,"="&amp;$C140)</f>
        <v>0</v>
      </c>
      <c r="F140" s="40"/>
      <c r="G140" s="38"/>
      <c r="H140" s="33">
        <f t="shared" si="4"/>
        <v>0</v>
      </c>
      <c r="I140" s="33">
        <f>(($E140*40%*$Q140)+($F140*40%*$P140))*3.5%*A_Stammdaten!$E$33</f>
        <v>0</v>
      </c>
      <c r="J140" s="33">
        <f t="shared" si="5"/>
        <v>0</v>
      </c>
      <c r="L140" s="45">
        <v>2028</v>
      </c>
      <c r="M140" s="21">
        <f>VLOOKUP($L140,Listen!$K$38:$P$44,A_Stammdaten!$B$9-2022,FALSE)</f>
        <v>0</v>
      </c>
      <c r="N140" s="21">
        <f>VLOOKUP($L140,Listen!$Y$38:$AD$44,A_Stammdaten!$B$9-2022,FALSE)</f>
        <v>0</v>
      </c>
      <c r="P140" s="21">
        <f>VLOOKUP($L140,Listen!$K$12:$P$18,A_Stammdaten!$B$9-2022,FALSE)</f>
        <v>0</v>
      </c>
      <c r="Q140" s="21">
        <f>VLOOKUP($L140,Listen!$Y$12:$AD$18,A_Stammdaten!$B$9-2022,FALSE)</f>
        <v>0</v>
      </c>
    </row>
    <row r="141" spans="1:17" x14ac:dyDescent="0.2">
      <c r="A141" s="233">
        <f>A_Stammdaten!A52</f>
        <v>0</v>
      </c>
      <c r="B141" s="236">
        <f>A_Stammdaten!B52</f>
        <v>0</v>
      </c>
      <c r="C141" s="23">
        <v>2022</v>
      </c>
      <c r="D141" s="41"/>
      <c r="E141" s="36">
        <f>SUMIFS(C_AiB!$H$5:$H$9998,C_AiB!$A$5:$A$9998,$A$141,C_AiB!$C$5:$C$9998,"&lt;="&amp;$C141)</f>
        <v>0</v>
      </c>
      <c r="F141" s="42"/>
      <c r="G141" s="41"/>
      <c r="H141" s="34">
        <f t="shared" si="4"/>
        <v>0</v>
      </c>
      <c r="I141" s="32">
        <f>(($E141*40%*$Q141)+($F141*40%*$P141))*3.5%*A_Stammdaten!$E$33</f>
        <v>0</v>
      </c>
      <c r="J141" s="34">
        <f t="shared" si="5"/>
        <v>0</v>
      </c>
      <c r="L141" s="23">
        <v>2022</v>
      </c>
      <c r="M141" s="19">
        <f>VLOOKUP($L141,Listen!$K$38:$P$44,A_Stammdaten!$B$9-2022,FALSE)</f>
        <v>3.0499999999999999E-2</v>
      </c>
      <c r="N141" s="19">
        <f>VLOOKUP($L141,Listen!$Y$38:$AD$44,A_Stammdaten!$B$9-2022,FALSE)</f>
        <v>3.0499999999999999E-2</v>
      </c>
      <c r="P141" s="19">
        <f>VLOOKUP($L141,Listen!$K$12:$P$18,A_Stammdaten!$B$9-2022,FALSE)</f>
        <v>5.0700000000000002E-2</v>
      </c>
      <c r="Q141" s="19">
        <f>VLOOKUP($L141,Listen!$Y$12:$AD$18,A_Stammdaten!$B$9-2022,FALSE)</f>
        <v>5.0700000000000002E-2</v>
      </c>
    </row>
    <row r="142" spans="1:17" x14ac:dyDescent="0.2">
      <c r="A142" s="234"/>
      <c r="B142" s="237"/>
      <c r="C142" s="44">
        <v>2023</v>
      </c>
      <c r="D142" s="35"/>
      <c r="E142" s="36">
        <f>SUMIFS(C_AiB!$H$5:$H$9998,C_AiB!$A$5:$A$9998,$A$141,C_AiB!$C$5:$C$9998,"="&amp;$C142)</f>
        <v>0</v>
      </c>
      <c r="F142" s="37"/>
      <c r="G142" s="35"/>
      <c r="H142" s="32">
        <f t="shared" si="4"/>
        <v>0</v>
      </c>
      <c r="I142" s="32">
        <f>(($E142*40%*$Q142)+($F142*40%*$P142))*3.5%*A_Stammdaten!$E$33</f>
        <v>0</v>
      </c>
      <c r="J142" s="32">
        <f t="shared" si="5"/>
        <v>0</v>
      </c>
      <c r="L142" s="44">
        <v>2023</v>
      </c>
      <c r="M142" s="20">
        <f>VLOOKUP($L142,Listen!$K$38:$P$44,A_Stammdaten!$B$9-2022,FALSE)</f>
        <v>3.0499999999999999E-2</v>
      </c>
      <c r="N142" s="20">
        <f>VLOOKUP($L142,Listen!$Y$38:$AD$44,A_Stammdaten!$B$9-2022,FALSE)</f>
        <v>3.0499999999999999E-2</v>
      </c>
      <c r="P142" s="20">
        <f>VLOOKUP($L142,Listen!$K$12:$P$18,A_Stammdaten!$B$9-2022,FALSE)</f>
        <v>5.0700000000000002E-2</v>
      </c>
      <c r="Q142" s="20">
        <f>VLOOKUP($L142,Listen!$Y$12:$AD$18,A_Stammdaten!$B$9-2022,FALSE)</f>
        <v>5.0700000000000002E-2</v>
      </c>
    </row>
    <row r="143" spans="1:17" x14ac:dyDescent="0.2">
      <c r="A143" s="234"/>
      <c r="B143" s="237"/>
      <c r="C143" s="44">
        <v>2024</v>
      </c>
      <c r="D143" s="35"/>
      <c r="E143" s="36">
        <f>SUMIFS(C_AiB!$H$5:$H$9998,C_AiB!$A$5:$A$9998,$A$141,C_AiB!$C$5:$C$9998,"="&amp;$C143)</f>
        <v>0</v>
      </c>
      <c r="F143" s="37"/>
      <c r="G143" s="35"/>
      <c r="H143" s="32">
        <f t="shared" si="4"/>
        <v>0</v>
      </c>
      <c r="I143" s="32">
        <f>(($E143*40%*$Q143)+($F143*40%*$P143))*3.5%*A_Stammdaten!$E$33</f>
        <v>0</v>
      </c>
      <c r="J143" s="32">
        <f t="shared" si="5"/>
        <v>0</v>
      </c>
      <c r="L143" s="44">
        <v>2024</v>
      </c>
      <c r="M143" s="20">
        <f>VLOOKUP($L143,Listen!$K$38:$P$44,A_Stammdaten!$B$9-2022,FALSE)</f>
        <v>5.0900000000000001E-2</v>
      </c>
      <c r="N143" s="20">
        <f>VLOOKUP($L143,Listen!$Y$38:$AD$44,A_Stammdaten!$B$9-2022,FALSE)</f>
        <v>5.0999999999999997E-2</v>
      </c>
      <c r="P143" s="20">
        <f>VLOOKUP($L143,Listen!$K$12:$P$18,A_Stammdaten!$B$9-2022,FALSE)</f>
        <v>6.93E-2</v>
      </c>
      <c r="Q143" s="20">
        <f>VLOOKUP($L143,Listen!$Y$12:$AD$18,A_Stammdaten!$B$9-2022,FALSE)</f>
        <v>7.2599999999999998E-2</v>
      </c>
    </row>
    <row r="144" spans="1:17" x14ac:dyDescent="0.2">
      <c r="A144" s="234"/>
      <c r="B144" s="237"/>
      <c r="C144" s="44">
        <v>2025</v>
      </c>
      <c r="D144" s="35"/>
      <c r="E144" s="36">
        <f>SUMIFS(C_AiB!$H$5:$H$9998,C_AiB!$A$5:$A$9998,$A$141,C_AiB!$C$5:$C$9998,"="&amp;$C144)</f>
        <v>0</v>
      </c>
      <c r="F144" s="37"/>
      <c r="G144" s="35"/>
      <c r="H144" s="32">
        <f t="shared" si="4"/>
        <v>0</v>
      </c>
      <c r="I144" s="32">
        <f>(($E144*40%*$Q144)+($F144*40%*$P144))*3.5%*A_Stammdaten!$E$33</f>
        <v>0</v>
      </c>
      <c r="J144" s="32">
        <f t="shared" si="5"/>
        <v>0</v>
      </c>
      <c r="L144" s="44">
        <v>2025</v>
      </c>
      <c r="M144" s="20">
        <f>VLOOKUP($L144,Listen!$K$38:$P$44,A_Stammdaten!$B$9-2022,FALSE)</f>
        <v>0.05</v>
      </c>
      <c r="N144" s="20">
        <f>VLOOKUP($L144,Listen!$Y$38:$AD$44,A_Stammdaten!$B$9-2022,FALSE)</f>
        <v>5.0999999999999997E-2</v>
      </c>
      <c r="P144" s="20">
        <f>VLOOKUP($L144,Listen!$K$12:$P$18,A_Stammdaten!$B$9-2022,FALSE)</f>
        <v>7.0099999999999996E-2</v>
      </c>
      <c r="Q144" s="20">
        <f>VLOOKUP($L144,Listen!$Y$12:$AD$18,A_Stammdaten!$B$9-2022,FALSE)</f>
        <v>7.2599999999999998E-2</v>
      </c>
    </row>
    <row r="145" spans="1:17" x14ac:dyDescent="0.2">
      <c r="A145" s="234"/>
      <c r="B145" s="237"/>
      <c r="C145" s="44">
        <v>2026</v>
      </c>
      <c r="D145" s="35"/>
      <c r="E145" s="36">
        <f>SUMIFS(C_AiB!$H$5:$H$9998,C_AiB!$A$5:$A$9998,$A$141,C_AiB!$C$5:$C$9998,"="&amp;$C145)</f>
        <v>0</v>
      </c>
      <c r="F145" s="37"/>
      <c r="G145" s="35"/>
      <c r="H145" s="32">
        <f t="shared" si="4"/>
        <v>0</v>
      </c>
      <c r="I145" s="32">
        <f>(($E145*40%*$Q145)+($F145*40%*$P145))*3.5%*A_Stammdaten!$E$33</f>
        <v>0</v>
      </c>
      <c r="J145" s="32">
        <f t="shared" si="5"/>
        <v>0</v>
      </c>
      <c r="L145" s="44">
        <v>2026</v>
      </c>
      <c r="M145" s="20">
        <f>VLOOKUP($L145,Listen!$K$38:$P$44,A_Stammdaten!$B$9-2022,FALSE)</f>
        <v>5.0999999999999997E-2</v>
      </c>
      <c r="N145" s="20">
        <f>VLOOKUP($L145,Listen!$Y$38:$AD$44,A_Stammdaten!$B$9-2022,FALSE)</f>
        <v>5.0999999999999997E-2</v>
      </c>
      <c r="P145" s="20">
        <f>VLOOKUP($L145,Listen!$K$12:$P$18,A_Stammdaten!$B$9-2022,FALSE)</f>
        <v>7.2599999999999998E-2</v>
      </c>
      <c r="Q145" s="20">
        <f>VLOOKUP($L145,Listen!$Y$12:$AD$18,A_Stammdaten!$B$9-2022,FALSE)</f>
        <v>7.2599999999999998E-2</v>
      </c>
    </row>
    <row r="146" spans="1:17" x14ac:dyDescent="0.2">
      <c r="A146" s="234"/>
      <c r="B146" s="237"/>
      <c r="C146" s="44">
        <v>2027</v>
      </c>
      <c r="D146" s="35"/>
      <c r="E146" s="36">
        <f>SUMIFS(C_AiB!$H$5:$H$9998,C_AiB!$A$5:$A$9998,$A$141,C_AiB!$C$5:$C$9998,"="&amp;$C146)</f>
        <v>0</v>
      </c>
      <c r="F146" s="37"/>
      <c r="G146" s="35"/>
      <c r="H146" s="32">
        <f t="shared" si="4"/>
        <v>0</v>
      </c>
      <c r="I146" s="32">
        <f>(($E146*40%*$Q146)+($F146*40%*$P146))*3.5%*A_Stammdaten!$E$33</f>
        <v>0</v>
      </c>
      <c r="J146" s="32">
        <f t="shared" si="5"/>
        <v>0</v>
      </c>
      <c r="L146" s="44">
        <v>2027</v>
      </c>
      <c r="M146" s="20">
        <f>VLOOKUP($L146,Listen!$K$38:$P$44,A_Stammdaten!$B$9-2022,FALSE)</f>
        <v>5.0999999999999997E-2</v>
      </c>
      <c r="N146" s="20">
        <f>VLOOKUP($L146,Listen!$Y$38:$AD$44,A_Stammdaten!$B$9-2022,FALSE)</f>
        <v>5.0999999999999997E-2</v>
      </c>
      <c r="P146" s="20">
        <f>VLOOKUP($L146,Listen!$K$12:$P$18,A_Stammdaten!$B$9-2022,FALSE)</f>
        <v>7.2599999999999998E-2</v>
      </c>
      <c r="Q146" s="20">
        <f>VLOOKUP($L146,Listen!$Y$12:$AD$18,A_Stammdaten!$B$9-2022,FALSE)</f>
        <v>7.2599999999999998E-2</v>
      </c>
    </row>
    <row r="147" spans="1:17" ht="15" thickBot="1" x14ac:dyDescent="0.25">
      <c r="A147" s="235"/>
      <c r="B147" s="238"/>
      <c r="C147" s="45">
        <v>2028</v>
      </c>
      <c r="D147" s="38"/>
      <c r="E147" s="39">
        <f>SUMIFS(C_AiB!$H$5:$H$9998,C_AiB!$A$5:$A$9998,$A$141,C_AiB!$C$5:$C$9998,"="&amp;$C147)</f>
        <v>0</v>
      </c>
      <c r="F147" s="40"/>
      <c r="G147" s="38"/>
      <c r="H147" s="33">
        <f t="shared" si="4"/>
        <v>0</v>
      </c>
      <c r="I147" s="33">
        <f>(($E147*40%*$Q147)+($F147*40%*$P147))*3.5%*A_Stammdaten!$E$33</f>
        <v>0</v>
      </c>
      <c r="J147" s="33">
        <f t="shared" si="5"/>
        <v>0</v>
      </c>
      <c r="L147" s="45">
        <v>2028</v>
      </c>
      <c r="M147" s="21">
        <f>VLOOKUP($L147,Listen!$K$38:$P$44,A_Stammdaten!$B$9-2022,FALSE)</f>
        <v>0</v>
      </c>
      <c r="N147" s="21">
        <f>VLOOKUP($L147,Listen!$Y$38:$AD$44,A_Stammdaten!$B$9-2022,FALSE)</f>
        <v>0</v>
      </c>
      <c r="P147" s="21">
        <f>VLOOKUP($L147,Listen!$K$12:$P$18,A_Stammdaten!$B$9-2022,FALSE)</f>
        <v>0</v>
      </c>
      <c r="Q147" s="21">
        <f>VLOOKUP($L147,Listen!$Y$12:$AD$18,A_Stammdaten!$B$9-2022,FALSE)</f>
        <v>0</v>
      </c>
    </row>
    <row r="148" spans="1:17" x14ac:dyDescent="0.2">
      <c r="A148" s="233">
        <f>A_Stammdaten!A53</f>
        <v>0</v>
      </c>
      <c r="B148" s="236">
        <f>A_Stammdaten!B53</f>
        <v>0</v>
      </c>
      <c r="C148" s="23">
        <v>2022</v>
      </c>
      <c r="D148" s="41"/>
      <c r="E148" s="36">
        <f>SUMIFS(C_AiB!$H$5:$H$9998,C_AiB!$A$5:$A$9998,$A$148,C_AiB!$C$5:$C$9998,"&lt;="&amp;$C148)</f>
        <v>0</v>
      </c>
      <c r="F148" s="42"/>
      <c r="G148" s="41"/>
      <c r="H148" s="34">
        <f t="shared" si="4"/>
        <v>0</v>
      </c>
      <c r="I148" s="32">
        <f>(($E148*40%*$Q148)+($F148*40%*$P148))*3.5%*A_Stammdaten!$E$33</f>
        <v>0</v>
      </c>
      <c r="J148" s="34">
        <f t="shared" si="5"/>
        <v>0</v>
      </c>
      <c r="L148" s="23">
        <v>2022</v>
      </c>
      <c r="M148" s="19">
        <f>VLOOKUP($L148,Listen!$K$38:$P$44,A_Stammdaten!$B$9-2022,FALSE)</f>
        <v>3.0499999999999999E-2</v>
      </c>
      <c r="N148" s="19">
        <f>VLOOKUP($L148,Listen!$Y$38:$AD$44,A_Stammdaten!$B$9-2022,FALSE)</f>
        <v>3.0499999999999999E-2</v>
      </c>
      <c r="P148" s="19">
        <f>VLOOKUP($L148,Listen!$K$12:$P$18,A_Stammdaten!$B$9-2022,FALSE)</f>
        <v>5.0700000000000002E-2</v>
      </c>
      <c r="Q148" s="19">
        <f>VLOOKUP($L148,Listen!$Y$12:$AD$18,A_Stammdaten!$B$9-2022,FALSE)</f>
        <v>5.0700000000000002E-2</v>
      </c>
    </row>
    <row r="149" spans="1:17" x14ac:dyDescent="0.2">
      <c r="A149" s="234"/>
      <c r="B149" s="237"/>
      <c r="C149" s="44">
        <v>2023</v>
      </c>
      <c r="D149" s="35"/>
      <c r="E149" s="36">
        <f>SUMIFS(C_AiB!$H$5:$H$9998,C_AiB!$A$5:$A$9998,$A$148,C_AiB!$C$5:$C$9998,"="&amp;$C149)</f>
        <v>0</v>
      </c>
      <c r="F149" s="37"/>
      <c r="G149" s="35"/>
      <c r="H149" s="32">
        <f t="shared" si="4"/>
        <v>0</v>
      </c>
      <c r="I149" s="32">
        <f>(($E149*40%*$Q149)+($F149*40%*$P149))*3.5%*A_Stammdaten!$E$33</f>
        <v>0</v>
      </c>
      <c r="J149" s="32">
        <f t="shared" si="5"/>
        <v>0</v>
      </c>
      <c r="L149" s="44">
        <v>2023</v>
      </c>
      <c r="M149" s="20">
        <f>VLOOKUP($L149,Listen!$K$38:$P$44,A_Stammdaten!$B$9-2022,FALSE)</f>
        <v>3.0499999999999999E-2</v>
      </c>
      <c r="N149" s="20">
        <f>VLOOKUP($L149,Listen!$Y$38:$AD$44,A_Stammdaten!$B$9-2022,FALSE)</f>
        <v>3.0499999999999999E-2</v>
      </c>
      <c r="P149" s="20">
        <f>VLOOKUP($L149,Listen!$K$12:$P$18,A_Stammdaten!$B$9-2022,FALSE)</f>
        <v>5.0700000000000002E-2</v>
      </c>
      <c r="Q149" s="20">
        <f>VLOOKUP($L149,Listen!$Y$12:$AD$18,A_Stammdaten!$B$9-2022,FALSE)</f>
        <v>5.0700000000000002E-2</v>
      </c>
    </row>
    <row r="150" spans="1:17" x14ac:dyDescent="0.2">
      <c r="A150" s="234"/>
      <c r="B150" s="237"/>
      <c r="C150" s="44">
        <v>2024</v>
      </c>
      <c r="D150" s="35"/>
      <c r="E150" s="36">
        <f>SUMIFS(C_AiB!$H$5:$H$9998,C_AiB!$A$5:$A$9998,$A$148,C_AiB!$C$5:$C$9998,"="&amp;$C150)</f>
        <v>0</v>
      </c>
      <c r="F150" s="37"/>
      <c r="G150" s="35"/>
      <c r="H150" s="32">
        <f t="shared" si="4"/>
        <v>0</v>
      </c>
      <c r="I150" s="32">
        <f>(($E150*40%*$Q150)+($F150*40%*$P150))*3.5%*A_Stammdaten!$E$33</f>
        <v>0</v>
      </c>
      <c r="J150" s="32">
        <f t="shared" si="5"/>
        <v>0</v>
      </c>
      <c r="L150" s="44">
        <v>2024</v>
      </c>
      <c r="M150" s="20">
        <f>VLOOKUP($L150,Listen!$K$38:$P$44,A_Stammdaten!$B$9-2022,FALSE)</f>
        <v>5.0900000000000001E-2</v>
      </c>
      <c r="N150" s="20">
        <f>VLOOKUP($L150,Listen!$Y$38:$AD$44,A_Stammdaten!$B$9-2022,FALSE)</f>
        <v>5.0999999999999997E-2</v>
      </c>
      <c r="P150" s="20">
        <f>VLOOKUP($L150,Listen!$K$12:$P$18,A_Stammdaten!$B$9-2022,FALSE)</f>
        <v>6.93E-2</v>
      </c>
      <c r="Q150" s="20">
        <f>VLOOKUP($L150,Listen!$Y$12:$AD$18,A_Stammdaten!$B$9-2022,FALSE)</f>
        <v>7.2599999999999998E-2</v>
      </c>
    </row>
    <row r="151" spans="1:17" x14ac:dyDescent="0.2">
      <c r="A151" s="234"/>
      <c r="B151" s="237"/>
      <c r="C151" s="44">
        <v>2025</v>
      </c>
      <c r="D151" s="35"/>
      <c r="E151" s="36">
        <f>SUMIFS(C_AiB!$H$5:$H$9998,C_AiB!$A$5:$A$9998,$A$148,C_AiB!$C$5:$C$9998,"="&amp;$C151)</f>
        <v>0</v>
      </c>
      <c r="F151" s="37"/>
      <c r="G151" s="35"/>
      <c r="H151" s="32">
        <f t="shared" si="4"/>
        <v>0</v>
      </c>
      <c r="I151" s="32">
        <f>(($E151*40%*$Q151)+($F151*40%*$P151))*3.5%*A_Stammdaten!$E$33</f>
        <v>0</v>
      </c>
      <c r="J151" s="32">
        <f t="shared" si="5"/>
        <v>0</v>
      </c>
      <c r="L151" s="44">
        <v>2025</v>
      </c>
      <c r="M151" s="20">
        <f>VLOOKUP($L151,Listen!$K$38:$P$44,A_Stammdaten!$B$9-2022,FALSE)</f>
        <v>0.05</v>
      </c>
      <c r="N151" s="20">
        <f>VLOOKUP($L151,Listen!$Y$38:$AD$44,A_Stammdaten!$B$9-2022,FALSE)</f>
        <v>5.0999999999999997E-2</v>
      </c>
      <c r="P151" s="20">
        <f>VLOOKUP($L151,Listen!$K$12:$P$18,A_Stammdaten!$B$9-2022,FALSE)</f>
        <v>7.0099999999999996E-2</v>
      </c>
      <c r="Q151" s="20">
        <f>VLOOKUP($L151,Listen!$Y$12:$AD$18,A_Stammdaten!$B$9-2022,FALSE)</f>
        <v>7.2599999999999998E-2</v>
      </c>
    </row>
    <row r="152" spans="1:17" x14ac:dyDescent="0.2">
      <c r="A152" s="234"/>
      <c r="B152" s="237"/>
      <c r="C152" s="44">
        <v>2026</v>
      </c>
      <c r="D152" s="35"/>
      <c r="E152" s="36">
        <f>SUMIFS(C_AiB!$H$5:$H$9998,C_AiB!$A$5:$A$9998,$A$148,C_AiB!$C$5:$C$9998,"="&amp;$C152)</f>
        <v>0</v>
      </c>
      <c r="F152" s="37"/>
      <c r="G152" s="35"/>
      <c r="H152" s="32">
        <f t="shared" si="4"/>
        <v>0</v>
      </c>
      <c r="I152" s="32">
        <f>(($E152*40%*$Q152)+($F152*40%*$P152))*3.5%*A_Stammdaten!$E$33</f>
        <v>0</v>
      </c>
      <c r="J152" s="32">
        <f t="shared" si="5"/>
        <v>0</v>
      </c>
      <c r="L152" s="44">
        <v>2026</v>
      </c>
      <c r="M152" s="20">
        <f>VLOOKUP($L152,Listen!$K$38:$P$44,A_Stammdaten!$B$9-2022,FALSE)</f>
        <v>5.0999999999999997E-2</v>
      </c>
      <c r="N152" s="20">
        <f>VLOOKUP($L152,Listen!$Y$38:$AD$44,A_Stammdaten!$B$9-2022,FALSE)</f>
        <v>5.0999999999999997E-2</v>
      </c>
      <c r="P152" s="20">
        <f>VLOOKUP($L152,Listen!$K$12:$P$18,A_Stammdaten!$B$9-2022,FALSE)</f>
        <v>7.2599999999999998E-2</v>
      </c>
      <c r="Q152" s="20">
        <f>VLOOKUP($L152,Listen!$Y$12:$AD$18,A_Stammdaten!$B$9-2022,FALSE)</f>
        <v>7.2599999999999998E-2</v>
      </c>
    </row>
    <row r="153" spans="1:17" x14ac:dyDescent="0.2">
      <c r="A153" s="234"/>
      <c r="B153" s="237"/>
      <c r="C153" s="44">
        <v>2027</v>
      </c>
      <c r="D153" s="35"/>
      <c r="E153" s="36">
        <f>SUMIFS(C_AiB!$H$5:$H$9998,C_AiB!$A$5:$A$9998,$A$148,C_AiB!$C$5:$C$9998,"="&amp;$C153)</f>
        <v>0</v>
      </c>
      <c r="F153" s="37"/>
      <c r="G153" s="35"/>
      <c r="H153" s="32">
        <f t="shared" si="4"/>
        <v>0</v>
      </c>
      <c r="I153" s="32">
        <f>(($E153*40%*$Q153)+($F153*40%*$P153))*3.5%*A_Stammdaten!$E$33</f>
        <v>0</v>
      </c>
      <c r="J153" s="32">
        <f t="shared" si="5"/>
        <v>0</v>
      </c>
      <c r="L153" s="44">
        <v>2027</v>
      </c>
      <c r="M153" s="20">
        <f>VLOOKUP($L153,Listen!$K$38:$P$44,A_Stammdaten!$B$9-2022,FALSE)</f>
        <v>5.0999999999999997E-2</v>
      </c>
      <c r="N153" s="20">
        <f>VLOOKUP($L153,Listen!$Y$38:$AD$44,A_Stammdaten!$B$9-2022,FALSE)</f>
        <v>5.0999999999999997E-2</v>
      </c>
      <c r="P153" s="20">
        <f>VLOOKUP($L153,Listen!$K$12:$P$18,A_Stammdaten!$B$9-2022,FALSE)</f>
        <v>7.2599999999999998E-2</v>
      </c>
      <c r="Q153" s="20">
        <f>VLOOKUP($L153,Listen!$Y$12:$AD$18,A_Stammdaten!$B$9-2022,FALSE)</f>
        <v>7.2599999999999998E-2</v>
      </c>
    </row>
    <row r="154" spans="1:17" ht="15" thickBot="1" x14ac:dyDescent="0.25">
      <c r="A154" s="235"/>
      <c r="B154" s="238"/>
      <c r="C154" s="45">
        <v>2028</v>
      </c>
      <c r="D154" s="38"/>
      <c r="E154" s="39">
        <f>SUMIFS(C_AiB!$H$5:$H$9998,C_AiB!$A$5:$A$9998,$A$148,C_AiB!$C$5:$C$9998,"="&amp;$C154)</f>
        <v>0</v>
      </c>
      <c r="F154" s="40"/>
      <c r="G154" s="38"/>
      <c r="H154" s="33">
        <f t="shared" si="4"/>
        <v>0</v>
      </c>
      <c r="I154" s="33">
        <f>(($E154*40%*$Q154)+($F154*40%*$P154))*3.5%*A_Stammdaten!$E$33</f>
        <v>0</v>
      </c>
      <c r="J154" s="33">
        <f t="shared" si="5"/>
        <v>0</v>
      </c>
      <c r="L154" s="45">
        <v>2028</v>
      </c>
      <c r="M154" s="21">
        <f>VLOOKUP($L154,Listen!$K$38:$P$44,A_Stammdaten!$B$9-2022,FALSE)</f>
        <v>0</v>
      </c>
      <c r="N154" s="21">
        <f>VLOOKUP($L154,Listen!$Y$38:$AD$44,A_Stammdaten!$B$9-2022,FALSE)</f>
        <v>0</v>
      </c>
      <c r="P154" s="21">
        <f>VLOOKUP($L154,Listen!$K$12:$P$18,A_Stammdaten!$B$9-2022,FALSE)</f>
        <v>0</v>
      </c>
      <c r="Q154" s="21">
        <f>VLOOKUP($L154,Listen!$Y$12:$AD$18,A_Stammdaten!$B$9-2022,FALSE)</f>
        <v>0</v>
      </c>
    </row>
    <row r="155" spans="1:17" x14ac:dyDescent="0.2">
      <c r="A155" s="233">
        <f>A_Stammdaten!A54</f>
        <v>0</v>
      </c>
      <c r="B155" s="236">
        <f>A_Stammdaten!B54</f>
        <v>0</v>
      </c>
      <c r="C155" s="23">
        <v>2022</v>
      </c>
      <c r="D155" s="41"/>
      <c r="E155" s="36">
        <f>SUMIFS(C_AiB!$H$5:$H$9998,C_AiB!$A$5:$A$9998,$A$155,C_AiB!$C$5:$C$9998,"&lt;="&amp;$C155)</f>
        <v>0</v>
      </c>
      <c r="F155" s="42"/>
      <c r="G155" s="41"/>
      <c r="H155" s="34">
        <f t="shared" si="4"/>
        <v>0</v>
      </c>
      <c r="I155" s="32">
        <f>(($E155*40%*$Q155)+($F155*40%*$P155))*3.5%*A_Stammdaten!$E$33</f>
        <v>0</v>
      </c>
      <c r="J155" s="34">
        <f t="shared" si="5"/>
        <v>0</v>
      </c>
      <c r="L155" s="23">
        <v>2022</v>
      </c>
      <c r="M155" s="19">
        <f>VLOOKUP($L155,Listen!$K$38:$P$44,A_Stammdaten!$B$9-2022,FALSE)</f>
        <v>3.0499999999999999E-2</v>
      </c>
      <c r="N155" s="19">
        <f>VLOOKUP($L155,Listen!$Y$38:$AD$44,A_Stammdaten!$B$9-2022,FALSE)</f>
        <v>3.0499999999999999E-2</v>
      </c>
      <c r="P155" s="19">
        <f>VLOOKUP($L155,Listen!$K$12:$P$18,A_Stammdaten!$B$9-2022,FALSE)</f>
        <v>5.0700000000000002E-2</v>
      </c>
      <c r="Q155" s="19">
        <f>VLOOKUP($L155,Listen!$Y$12:$AD$18,A_Stammdaten!$B$9-2022,FALSE)</f>
        <v>5.0700000000000002E-2</v>
      </c>
    </row>
    <row r="156" spans="1:17" x14ac:dyDescent="0.2">
      <c r="A156" s="234"/>
      <c r="B156" s="237"/>
      <c r="C156" s="44">
        <v>2023</v>
      </c>
      <c r="D156" s="35"/>
      <c r="E156" s="36">
        <f>SUMIFS(C_AiB!$H$5:$H$9998,C_AiB!$A$5:$A$9998,$A$155,C_AiB!$C$5:$C$9998,"="&amp;$C156)</f>
        <v>0</v>
      </c>
      <c r="F156" s="37"/>
      <c r="G156" s="35"/>
      <c r="H156" s="32">
        <f t="shared" si="4"/>
        <v>0</v>
      </c>
      <c r="I156" s="32">
        <f>(($E156*40%*$Q156)+($F156*40%*$P156))*3.5%*A_Stammdaten!$E$33</f>
        <v>0</v>
      </c>
      <c r="J156" s="32">
        <f t="shared" si="5"/>
        <v>0</v>
      </c>
      <c r="L156" s="44">
        <v>2023</v>
      </c>
      <c r="M156" s="20">
        <f>VLOOKUP($L156,Listen!$K$38:$P$44,A_Stammdaten!$B$9-2022,FALSE)</f>
        <v>3.0499999999999999E-2</v>
      </c>
      <c r="N156" s="20">
        <f>VLOOKUP($L156,Listen!$Y$38:$AD$44,A_Stammdaten!$B$9-2022,FALSE)</f>
        <v>3.0499999999999999E-2</v>
      </c>
      <c r="P156" s="20">
        <f>VLOOKUP($L156,Listen!$K$12:$P$18,A_Stammdaten!$B$9-2022,FALSE)</f>
        <v>5.0700000000000002E-2</v>
      </c>
      <c r="Q156" s="20">
        <f>VLOOKUP($L156,Listen!$Y$12:$AD$18,A_Stammdaten!$B$9-2022,FALSE)</f>
        <v>5.0700000000000002E-2</v>
      </c>
    </row>
    <row r="157" spans="1:17" x14ac:dyDescent="0.2">
      <c r="A157" s="234"/>
      <c r="B157" s="237"/>
      <c r="C157" s="44">
        <v>2024</v>
      </c>
      <c r="D157" s="35"/>
      <c r="E157" s="36">
        <f>SUMIFS(C_AiB!$H$5:$H$9998,C_AiB!$A$5:$A$9998,$A$155,C_AiB!$C$5:$C$9998,"="&amp;$C157)</f>
        <v>0</v>
      </c>
      <c r="F157" s="37"/>
      <c r="G157" s="35"/>
      <c r="H157" s="32">
        <f t="shared" si="4"/>
        <v>0</v>
      </c>
      <c r="I157" s="32">
        <f>(($E157*40%*$Q157)+($F157*40%*$P157))*3.5%*A_Stammdaten!$E$33</f>
        <v>0</v>
      </c>
      <c r="J157" s="32">
        <f t="shared" si="5"/>
        <v>0</v>
      </c>
      <c r="L157" s="44">
        <v>2024</v>
      </c>
      <c r="M157" s="20">
        <f>VLOOKUP($L157,Listen!$K$38:$P$44,A_Stammdaten!$B$9-2022,FALSE)</f>
        <v>5.0900000000000001E-2</v>
      </c>
      <c r="N157" s="20">
        <f>VLOOKUP($L157,Listen!$Y$38:$AD$44,A_Stammdaten!$B$9-2022,FALSE)</f>
        <v>5.0999999999999997E-2</v>
      </c>
      <c r="P157" s="20">
        <f>VLOOKUP($L157,Listen!$K$12:$P$18,A_Stammdaten!$B$9-2022,FALSE)</f>
        <v>6.93E-2</v>
      </c>
      <c r="Q157" s="20">
        <f>VLOOKUP($L157,Listen!$Y$12:$AD$18,A_Stammdaten!$B$9-2022,FALSE)</f>
        <v>7.2599999999999998E-2</v>
      </c>
    </row>
    <row r="158" spans="1:17" x14ac:dyDescent="0.2">
      <c r="A158" s="234"/>
      <c r="B158" s="237"/>
      <c r="C158" s="44">
        <v>2025</v>
      </c>
      <c r="D158" s="35"/>
      <c r="E158" s="36">
        <f>SUMIFS(C_AiB!$H$5:$H$9998,C_AiB!$A$5:$A$9998,$A$155,C_AiB!$C$5:$C$9998,"="&amp;$C158)</f>
        <v>0</v>
      </c>
      <c r="F158" s="37"/>
      <c r="G158" s="35"/>
      <c r="H158" s="32">
        <f t="shared" si="4"/>
        <v>0</v>
      </c>
      <c r="I158" s="32">
        <f>(($E158*40%*$Q158)+($F158*40%*$P158))*3.5%*A_Stammdaten!$E$33</f>
        <v>0</v>
      </c>
      <c r="J158" s="32">
        <f t="shared" si="5"/>
        <v>0</v>
      </c>
      <c r="L158" s="44">
        <v>2025</v>
      </c>
      <c r="M158" s="20">
        <f>VLOOKUP($L158,Listen!$K$38:$P$44,A_Stammdaten!$B$9-2022,FALSE)</f>
        <v>0.05</v>
      </c>
      <c r="N158" s="20">
        <f>VLOOKUP($L158,Listen!$Y$38:$AD$44,A_Stammdaten!$B$9-2022,FALSE)</f>
        <v>5.0999999999999997E-2</v>
      </c>
      <c r="P158" s="20">
        <f>VLOOKUP($L158,Listen!$K$12:$P$18,A_Stammdaten!$B$9-2022,FALSE)</f>
        <v>7.0099999999999996E-2</v>
      </c>
      <c r="Q158" s="20">
        <f>VLOOKUP($L158,Listen!$Y$12:$AD$18,A_Stammdaten!$B$9-2022,FALSE)</f>
        <v>7.2599999999999998E-2</v>
      </c>
    </row>
    <row r="159" spans="1:17" x14ac:dyDescent="0.2">
      <c r="A159" s="234"/>
      <c r="B159" s="237"/>
      <c r="C159" s="44">
        <v>2026</v>
      </c>
      <c r="D159" s="35"/>
      <c r="E159" s="36">
        <f>SUMIFS(C_AiB!$H$5:$H$9998,C_AiB!$A$5:$A$9998,$A$155,C_AiB!$C$5:$C$9998,"="&amp;$C159)</f>
        <v>0</v>
      </c>
      <c r="F159" s="37"/>
      <c r="G159" s="35"/>
      <c r="H159" s="32">
        <f t="shared" si="4"/>
        <v>0</v>
      </c>
      <c r="I159" s="32">
        <f>(($E159*40%*$Q159)+($F159*40%*$P159))*3.5%*A_Stammdaten!$E$33</f>
        <v>0</v>
      </c>
      <c r="J159" s="32">
        <f t="shared" si="5"/>
        <v>0</v>
      </c>
      <c r="L159" s="44">
        <v>2026</v>
      </c>
      <c r="M159" s="20">
        <f>VLOOKUP($L159,Listen!$K$38:$P$44,A_Stammdaten!$B$9-2022,FALSE)</f>
        <v>5.0999999999999997E-2</v>
      </c>
      <c r="N159" s="20">
        <f>VLOOKUP($L159,Listen!$Y$38:$AD$44,A_Stammdaten!$B$9-2022,FALSE)</f>
        <v>5.0999999999999997E-2</v>
      </c>
      <c r="P159" s="20">
        <f>VLOOKUP($L159,Listen!$K$12:$P$18,A_Stammdaten!$B$9-2022,FALSE)</f>
        <v>7.2599999999999998E-2</v>
      </c>
      <c r="Q159" s="20">
        <f>VLOOKUP($L159,Listen!$Y$12:$AD$18,A_Stammdaten!$B$9-2022,FALSE)</f>
        <v>7.2599999999999998E-2</v>
      </c>
    </row>
    <row r="160" spans="1:17" x14ac:dyDescent="0.2">
      <c r="A160" s="234"/>
      <c r="B160" s="237"/>
      <c r="C160" s="44">
        <v>2027</v>
      </c>
      <c r="D160" s="35"/>
      <c r="E160" s="36">
        <f>SUMIFS(C_AiB!$H$5:$H$9998,C_AiB!$A$5:$A$9998,$A$155,C_AiB!$C$5:$C$9998,"="&amp;$C160)</f>
        <v>0</v>
      </c>
      <c r="F160" s="37"/>
      <c r="G160" s="35"/>
      <c r="H160" s="32">
        <f t="shared" si="4"/>
        <v>0</v>
      </c>
      <c r="I160" s="32">
        <f>(($E160*40%*$Q160)+($F160*40%*$P160))*3.5%*A_Stammdaten!$E$33</f>
        <v>0</v>
      </c>
      <c r="J160" s="32">
        <f t="shared" si="5"/>
        <v>0</v>
      </c>
      <c r="L160" s="44">
        <v>2027</v>
      </c>
      <c r="M160" s="20">
        <f>VLOOKUP($L160,Listen!$K$38:$P$44,A_Stammdaten!$B$9-2022,FALSE)</f>
        <v>5.0999999999999997E-2</v>
      </c>
      <c r="N160" s="20">
        <f>VLOOKUP($L160,Listen!$Y$38:$AD$44,A_Stammdaten!$B$9-2022,FALSE)</f>
        <v>5.0999999999999997E-2</v>
      </c>
      <c r="P160" s="20">
        <f>VLOOKUP($L160,Listen!$K$12:$P$18,A_Stammdaten!$B$9-2022,FALSE)</f>
        <v>7.2599999999999998E-2</v>
      </c>
      <c r="Q160" s="20">
        <f>VLOOKUP($L160,Listen!$Y$12:$AD$18,A_Stammdaten!$B$9-2022,FALSE)</f>
        <v>7.2599999999999998E-2</v>
      </c>
    </row>
    <row r="161" spans="1:17" ht="15" thickBot="1" x14ac:dyDescent="0.25">
      <c r="A161" s="235"/>
      <c r="B161" s="238"/>
      <c r="C161" s="45">
        <v>2028</v>
      </c>
      <c r="D161" s="38"/>
      <c r="E161" s="39">
        <f>SUMIFS(C_AiB!$H$5:$H$9998,C_AiB!$A$5:$A$9998,$A$155,C_AiB!$C$5:$C$9998,"="&amp;$C161)</f>
        <v>0</v>
      </c>
      <c r="F161" s="40"/>
      <c r="G161" s="38"/>
      <c r="H161" s="33">
        <f t="shared" si="4"/>
        <v>0</v>
      </c>
      <c r="I161" s="33">
        <f>(($E161*40%*$Q161)+($F161*40%*$P161))*3.5%*A_Stammdaten!$E$33</f>
        <v>0</v>
      </c>
      <c r="J161" s="33">
        <f t="shared" si="5"/>
        <v>0</v>
      </c>
      <c r="L161" s="45">
        <v>2028</v>
      </c>
      <c r="M161" s="21">
        <f>VLOOKUP($L161,Listen!$K$38:$P$44,A_Stammdaten!$B$9-2022,FALSE)</f>
        <v>0</v>
      </c>
      <c r="N161" s="21">
        <f>VLOOKUP($L161,Listen!$Y$38:$AD$44,A_Stammdaten!$B$9-2022,FALSE)</f>
        <v>0</v>
      </c>
      <c r="P161" s="21">
        <f>VLOOKUP($L161,Listen!$K$12:$P$18,A_Stammdaten!$B$9-2022,FALSE)</f>
        <v>0</v>
      </c>
      <c r="Q161" s="21">
        <f>VLOOKUP($L161,Listen!$Y$12:$AD$18,A_Stammdaten!$B$9-2022,FALSE)</f>
        <v>0</v>
      </c>
    </row>
    <row r="162" spans="1:17" x14ac:dyDescent="0.2">
      <c r="A162" s="233">
        <f>A_Stammdaten!A55</f>
        <v>0</v>
      </c>
      <c r="B162" s="236">
        <f>A_Stammdaten!B55</f>
        <v>0</v>
      </c>
      <c r="C162" s="23">
        <v>2022</v>
      </c>
      <c r="D162" s="41"/>
      <c r="E162" s="36">
        <f>SUMIFS(C_AiB!$H$5:$H$9998,C_AiB!$A$5:$A$9998,$A$162,C_AiB!$C$5:$C$9998,"&lt;="&amp;$C162)</f>
        <v>0</v>
      </c>
      <c r="F162" s="42"/>
      <c r="G162" s="41"/>
      <c r="H162" s="34">
        <f t="shared" si="4"/>
        <v>0</v>
      </c>
      <c r="I162" s="32">
        <f>(($E162*40%*$Q162)+($F162*40%*$P162))*3.5%*A_Stammdaten!$E$33</f>
        <v>0</v>
      </c>
      <c r="J162" s="34">
        <f t="shared" si="5"/>
        <v>0</v>
      </c>
      <c r="L162" s="23">
        <v>2022</v>
      </c>
      <c r="M162" s="19">
        <f>VLOOKUP($L162,Listen!$K$38:$P$44,A_Stammdaten!$B$9-2022,FALSE)</f>
        <v>3.0499999999999999E-2</v>
      </c>
      <c r="N162" s="19">
        <f>VLOOKUP($L162,Listen!$Y$38:$AD$44,A_Stammdaten!$B$9-2022,FALSE)</f>
        <v>3.0499999999999999E-2</v>
      </c>
      <c r="P162" s="19">
        <f>VLOOKUP($L162,Listen!$K$12:$P$18,A_Stammdaten!$B$9-2022,FALSE)</f>
        <v>5.0700000000000002E-2</v>
      </c>
      <c r="Q162" s="19">
        <f>VLOOKUP($L162,Listen!$Y$12:$AD$18,A_Stammdaten!$B$9-2022,FALSE)</f>
        <v>5.0700000000000002E-2</v>
      </c>
    </row>
    <row r="163" spans="1:17" x14ac:dyDescent="0.2">
      <c r="A163" s="234"/>
      <c r="B163" s="237"/>
      <c r="C163" s="44">
        <v>2023</v>
      </c>
      <c r="D163" s="35"/>
      <c r="E163" s="36">
        <f>SUMIFS(C_AiB!$H$5:$H$9998,C_AiB!$A$5:$A$9998,$A$162,C_AiB!$C$5:$C$9998,"="&amp;$C163)</f>
        <v>0</v>
      </c>
      <c r="F163" s="37"/>
      <c r="G163" s="35"/>
      <c r="H163" s="32">
        <f t="shared" si="4"/>
        <v>0</v>
      </c>
      <c r="I163" s="32">
        <f>(($E163*40%*$Q163)+($F163*40%*$P163))*3.5%*A_Stammdaten!$E$33</f>
        <v>0</v>
      </c>
      <c r="J163" s="32">
        <f t="shared" si="5"/>
        <v>0</v>
      </c>
      <c r="L163" s="44">
        <v>2023</v>
      </c>
      <c r="M163" s="20">
        <f>VLOOKUP($L163,Listen!$K$38:$P$44,A_Stammdaten!$B$9-2022,FALSE)</f>
        <v>3.0499999999999999E-2</v>
      </c>
      <c r="N163" s="20">
        <f>VLOOKUP($L163,Listen!$Y$38:$AD$44,A_Stammdaten!$B$9-2022,FALSE)</f>
        <v>3.0499999999999999E-2</v>
      </c>
      <c r="P163" s="20">
        <f>VLOOKUP($L163,Listen!$K$12:$P$18,A_Stammdaten!$B$9-2022,FALSE)</f>
        <v>5.0700000000000002E-2</v>
      </c>
      <c r="Q163" s="20">
        <f>VLOOKUP($L163,Listen!$Y$12:$AD$18,A_Stammdaten!$B$9-2022,FALSE)</f>
        <v>5.0700000000000002E-2</v>
      </c>
    </row>
    <row r="164" spans="1:17" x14ac:dyDescent="0.2">
      <c r="A164" s="234"/>
      <c r="B164" s="237"/>
      <c r="C164" s="44">
        <v>2024</v>
      </c>
      <c r="D164" s="35"/>
      <c r="E164" s="36">
        <f>SUMIFS(C_AiB!$H$5:$H$9998,C_AiB!$A$5:$A$9998,$A$162,C_AiB!$C$5:$C$9998,"="&amp;$C164)</f>
        <v>0</v>
      </c>
      <c r="F164" s="37"/>
      <c r="G164" s="35"/>
      <c r="H164" s="32">
        <f t="shared" si="4"/>
        <v>0</v>
      </c>
      <c r="I164" s="32">
        <f>(($E164*40%*$Q164)+($F164*40%*$P164))*3.5%*A_Stammdaten!$E$33</f>
        <v>0</v>
      </c>
      <c r="J164" s="32">
        <f t="shared" si="5"/>
        <v>0</v>
      </c>
      <c r="L164" s="44">
        <v>2024</v>
      </c>
      <c r="M164" s="20">
        <f>VLOOKUP($L164,Listen!$K$38:$P$44,A_Stammdaten!$B$9-2022,FALSE)</f>
        <v>5.0900000000000001E-2</v>
      </c>
      <c r="N164" s="20">
        <f>VLOOKUP($L164,Listen!$Y$38:$AD$44,A_Stammdaten!$B$9-2022,FALSE)</f>
        <v>5.0999999999999997E-2</v>
      </c>
      <c r="P164" s="20">
        <f>VLOOKUP($L164,Listen!$K$12:$P$18,A_Stammdaten!$B$9-2022,FALSE)</f>
        <v>6.93E-2</v>
      </c>
      <c r="Q164" s="20">
        <f>VLOOKUP($L164,Listen!$Y$12:$AD$18,A_Stammdaten!$B$9-2022,FALSE)</f>
        <v>7.2599999999999998E-2</v>
      </c>
    </row>
    <row r="165" spans="1:17" x14ac:dyDescent="0.2">
      <c r="A165" s="234"/>
      <c r="B165" s="237"/>
      <c r="C165" s="44">
        <v>2025</v>
      </c>
      <c r="D165" s="35"/>
      <c r="E165" s="36">
        <f>SUMIFS(C_AiB!$H$5:$H$9998,C_AiB!$A$5:$A$9998,$A$162,C_AiB!$C$5:$C$9998,"="&amp;$C165)</f>
        <v>0</v>
      </c>
      <c r="F165" s="37"/>
      <c r="G165" s="35"/>
      <c r="H165" s="32">
        <f t="shared" si="4"/>
        <v>0</v>
      </c>
      <c r="I165" s="32">
        <f>(($E165*40%*$Q165)+($F165*40%*$P165))*3.5%*A_Stammdaten!$E$33</f>
        <v>0</v>
      </c>
      <c r="J165" s="32">
        <f t="shared" si="5"/>
        <v>0</v>
      </c>
      <c r="L165" s="44">
        <v>2025</v>
      </c>
      <c r="M165" s="20">
        <f>VLOOKUP($L165,Listen!$K$38:$P$44,A_Stammdaten!$B$9-2022,FALSE)</f>
        <v>0.05</v>
      </c>
      <c r="N165" s="20">
        <f>VLOOKUP($L165,Listen!$Y$38:$AD$44,A_Stammdaten!$B$9-2022,FALSE)</f>
        <v>5.0999999999999997E-2</v>
      </c>
      <c r="P165" s="20">
        <f>VLOOKUP($L165,Listen!$K$12:$P$18,A_Stammdaten!$B$9-2022,FALSE)</f>
        <v>7.0099999999999996E-2</v>
      </c>
      <c r="Q165" s="20">
        <f>VLOOKUP($L165,Listen!$Y$12:$AD$18,A_Stammdaten!$B$9-2022,FALSE)</f>
        <v>7.2599999999999998E-2</v>
      </c>
    </row>
    <row r="166" spans="1:17" x14ac:dyDescent="0.2">
      <c r="A166" s="234"/>
      <c r="B166" s="237"/>
      <c r="C166" s="44">
        <v>2026</v>
      </c>
      <c r="D166" s="35"/>
      <c r="E166" s="36">
        <f>SUMIFS(C_AiB!$H$5:$H$9998,C_AiB!$A$5:$A$9998,$A$162,C_AiB!$C$5:$C$9998,"="&amp;$C166)</f>
        <v>0</v>
      </c>
      <c r="F166" s="37"/>
      <c r="G166" s="35"/>
      <c r="H166" s="32">
        <f t="shared" si="4"/>
        <v>0</v>
      </c>
      <c r="I166" s="32">
        <f>(($E166*40%*$Q166)+($F166*40%*$P166))*3.5%*A_Stammdaten!$E$33</f>
        <v>0</v>
      </c>
      <c r="J166" s="32">
        <f t="shared" si="5"/>
        <v>0</v>
      </c>
      <c r="L166" s="44">
        <v>2026</v>
      </c>
      <c r="M166" s="20">
        <f>VLOOKUP($L166,Listen!$K$38:$P$44,A_Stammdaten!$B$9-2022,FALSE)</f>
        <v>5.0999999999999997E-2</v>
      </c>
      <c r="N166" s="20">
        <f>VLOOKUP($L166,Listen!$Y$38:$AD$44,A_Stammdaten!$B$9-2022,FALSE)</f>
        <v>5.0999999999999997E-2</v>
      </c>
      <c r="P166" s="20">
        <f>VLOOKUP($L166,Listen!$K$12:$P$18,A_Stammdaten!$B$9-2022,FALSE)</f>
        <v>7.2599999999999998E-2</v>
      </c>
      <c r="Q166" s="20">
        <f>VLOOKUP($L166,Listen!$Y$12:$AD$18,A_Stammdaten!$B$9-2022,FALSE)</f>
        <v>7.2599999999999998E-2</v>
      </c>
    </row>
    <row r="167" spans="1:17" x14ac:dyDescent="0.2">
      <c r="A167" s="234"/>
      <c r="B167" s="237"/>
      <c r="C167" s="44">
        <v>2027</v>
      </c>
      <c r="D167" s="35"/>
      <c r="E167" s="36">
        <f>SUMIFS(C_AiB!$H$5:$H$9998,C_AiB!$A$5:$A$9998,$A$162,C_AiB!$C$5:$C$9998,"="&amp;$C167)</f>
        <v>0</v>
      </c>
      <c r="F167" s="37"/>
      <c r="G167" s="35"/>
      <c r="H167" s="32">
        <f t="shared" si="4"/>
        <v>0</v>
      </c>
      <c r="I167" s="32">
        <f>(($E167*40%*$Q167)+($F167*40%*$P167))*3.5%*A_Stammdaten!$E$33</f>
        <v>0</v>
      </c>
      <c r="J167" s="32">
        <f t="shared" si="5"/>
        <v>0</v>
      </c>
      <c r="L167" s="44">
        <v>2027</v>
      </c>
      <c r="M167" s="20">
        <f>VLOOKUP($L167,Listen!$K$38:$P$44,A_Stammdaten!$B$9-2022,FALSE)</f>
        <v>5.0999999999999997E-2</v>
      </c>
      <c r="N167" s="20">
        <f>VLOOKUP($L167,Listen!$Y$38:$AD$44,A_Stammdaten!$B$9-2022,FALSE)</f>
        <v>5.0999999999999997E-2</v>
      </c>
      <c r="P167" s="20">
        <f>VLOOKUP($L167,Listen!$K$12:$P$18,A_Stammdaten!$B$9-2022,FALSE)</f>
        <v>7.2599999999999998E-2</v>
      </c>
      <c r="Q167" s="20">
        <f>VLOOKUP($L167,Listen!$Y$12:$AD$18,A_Stammdaten!$B$9-2022,FALSE)</f>
        <v>7.2599999999999998E-2</v>
      </c>
    </row>
    <row r="168" spans="1:17" ht="15" thickBot="1" x14ac:dyDescent="0.25">
      <c r="A168" s="235"/>
      <c r="B168" s="238"/>
      <c r="C168" s="45">
        <v>2028</v>
      </c>
      <c r="D168" s="38"/>
      <c r="E168" s="39">
        <f>SUMIFS(C_AiB!$H$5:$H$9998,C_AiB!$A$5:$A$9998,$A$162,C_AiB!$C$5:$C$9998,"="&amp;$C168)</f>
        <v>0</v>
      </c>
      <c r="F168" s="40"/>
      <c r="G168" s="38"/>
      <c r="H168" s="33">
        <f t="shared" si="4"/>
        <v>0</v>
      </c>
      <c r="I168" s="33">
        <f>(($E168*40%*$Q168)+($F168*40%*$P168))*3.5%*A_Stammdaten!$E$33</f>
        <v>0</v>
      </c>
      <c r="J168" s="33">
        <f t="shared" si="5"/>
        <v>0</v>
      </c>
      <c r="L168" s="45">
        <v>2028</v>
      </c>
      <c r="M168" s="21">
        <f>VLOOKUP($L168,Listen!$K$38:$P$44,A_Stammdaten!$B$9-2022,FALSE)</f>
        <v>0</v>
      </c>
      <c r="N168" s="21">
        <f>VLOOKUP($L168,Listen!$Y$38:$AD$44,A_Stammdaten!$B$9-2022,FALSE)</f>
        <v>0</v>
      </c>
      <c r="P168" s="21">
        <f>VLOOKUP($L168,Listen!$K$12:$P$18,A_Stammdaten!$B$9-2022,FALSE)</f>
        <v>0</v>
      </c>
      <c r="Q168" s="21">
        <f>VLOOKUP($L168,Listen!$Y$12:$AD$18,A_Stammdaten!$B$9-2022,FALSE)</f>
        <v>0</v>
      </c>
    </row>
    <row r="169" spans="1:17" x14ac:dyDescent="0.2">
      <c r="A169" s="233">
        <f>A_Stammdaten!A56</f>
        <v>0</v>
      </c>
      <c r="B169" s="236">
        <f>A_Stammdaten!B56</f>
        <v>0</v>
      </c>
      <c r="C169" s="23">
        <v>2022</v>
      </c>
      <c r="D169" s="41"/>
      <c r="E169" s="36">
        <f>SUMIFS(C_AiB!$H$5:$H$9998,C_AiB!$A$5:$A$9998,$A$169,C_AiB!$C$5:$C$9998,"&lt;="&amp;$C169)</f>
        <v>0</v>
      </c>
      <c r="F169" s="42"/>
      <c r="G169" s="41"/>
      <c r="H169" s="34">
        <f t="shared" si="4"/>
        <v>0</v>
      </c>
      <c r="I169" s="32">
        <f>(($E169*40%*$Q169)+($F169*40%*$P169))*3.5%*A_Stammdaten!$E$33</f>
        <v>0</v>
      </c>
      <c r="J169" s="34">
        <f t="shared" si="5"/>
        <v>0</v>
      </c>
      <c r="L169" s="23">
        <v>2022</v>
      </c>
      <c r="M169" s="19">
        <f>VLOOKUP($L169,Listen!$K$38:$P$44,A_Stammdaten!$B$9-2022,FALSE)</f>
        <v>3.0499999999999999E-2</v>
      </c>
      <c r="N169" s="19">
        <f>VLOOKUP($L169,Listen!$Y$38:$AD$44,A_Stammdaten!$B$9-2022,FALSE)</f>
        <v>3.0499999999999999E-2</v>
      </c>
      <c r="P169" s="19">
        <f>VLOOKUP($L169,Listen!$K$12:$P$18,A_Stammdaten!$B$9-2022,FALSE)</f>
        <v>5.0700000000000002E-2</v>
      </c>
      <c r="Q169" s="19">
        <f>VLOOKUP($L169,Listen!$Y$12:$AD$18,A_Stammdaten!$B$9-2022,FALSE)</f>
        <v>5.0700000000000002E-2</v>
      </c>
    </row>
    <row r="170" spans="1:17" x14ac:dyDescent="0.2">
      <c r="A170" s="234"/>
      <c r="B170" s="237"/>
      <c r="C170" s="44">
        <v>2023</v>
      </c>
      <c r="D170" s="35"/>
      <c r="E170" s="36">
        <f>SUMIFS(C_AiB!$H$5:$H$9998,C_AiB!$A$5:$A$9998,$A$169,C_AiB!$C$5:$C$9998,"="&amp;$C170)</f>
        <v>0</v>
      </c>
      <c r="F170" s="37"/>
      <c r="G170" s="35"/>
      <c r="H170" s="32">
        <f t="shared" si="4"/>
        <v>0</v>
      </c>
      <c r="I170" s="32">
        <f>(($E170*40%*$Q170)+($F170*40%*$P170))*3.5%*A_Stammdaten!$E$33</f>
        <v>0</v>
      </c>
      <c r="J170" s="32">
        <f t="shared" si="5"/>
        <v>0</v>
      </c>
      <c r="L170" s="44">
        <v>2023</v>
      </c>
      <c r="M170" s="20">
        <f>VLOOKUP($L170,Listen!$K$38:$P$44,A_Stammdaten!$B$9-2022,FALSE)</f>
        <v>3.0499999999999999E-2</v>
      </c>
      <c r="N170" s="20">
        <f>VLOOKUP($L170,Listen!$Y$38:$AD$44,A_Stammdaten!$B$9-2022,FALSE)</f>
        <v>3.0499999999999999E-2</v>
      </c>
      <c r="P170" s="20">
        <f>VLOOKUP($L170,Listen!$K$12:$P$18,A_Stammdaten!$B$9-2022,FALSE)</f>
        <v>5.0700000000000002E-2</v>
      </c>
      <c r="Q170" s="20">
        <f>VLOOKUP($L170,Listen!$Y$12:$AD$18,A_Stammdaten!$B$9-2022,FALSE)</f>
        <v>5.0700000000000002E-2</v>
      </c>
    </row>
    <row r="171" spans="1:17" x14ac:dyDescent="0.2">
      <c r="A171" s="234"/>
      <c r="B171" s="237"/>
      <c r="C171" s="44">
        <v>2024</v>
      </c>
      <c r="D171" s="35"/>
      <c r="E171" s="36">
        <f>SUMIFS(C_AiB!$H$5:$H$9998,C_AiB!$A$5:$A$9998,$A$169,C_AiB!$C$5:$C$9998,"="&amp;$C171)</f>
        <v>0</v>
      </c>
      <c r="F171" s="37"/>
      <c r="G171" s="35"/>
      <c r="H171" s="32">
        <f t="shared" si="4"/>
        <v>0</v>
      </c>
      <c r="I171" s="32">
        <f>(($E171*40%*$Q171)+($F171*40%*$P171))*3.5%*A_Stammdaten!$E$33</f>
        <v>0</v>
      </c>
      <c r="J171" s="32">
        <f t="shared" si="5"/>
        <v>0</v>
      </c>
      <c r="L171" s="44">
        <v>2024</v>
      </c>
      <c r="M171" s="20">
        <f>VLOOKUP($L171,Listen!$K$38:$P$44,A_Stammdaten!$B$9-2022,FALSE)</f>
        <v>5.0900000000000001E-2</v>
      </c>
      <c r="N171" s="20">
        <f>VLOOKUP($L171,Listen!$Y$38:$AD$44,A_Stammdaten!$B$9-2022,FALSE)</f>
        <v>5.0999999999999997E-2</v>
      </c>
      <c r="P171" s="20">
        <f>VLOOKUP($L171,Listen!$K$12:$P$18,A_Stammdaten!$B$9-2022,FALSE)</f>
        <v>6.93E-2</v>
      </c>
      <c r="Q171" s="20">
        <f>VLOOKUP($L171,Listen!$Y$12:$AD$18,A_Stammdaten!$B$9-2022,FALSE)</f>
        <v>7.2599999999999998E-2</v>
      </c>
    </row>
    <row r="172" spans="1:17" x14ac:dyDescent="0.2">
      <c r="A172" s="234"/>
      <c r="B172" s="237"/>
      <c r="C172" s="44">
        <v>2025</v>
      </c>
      <c r="D172" s="35"/>
      <c r="E172" s="36">
        <f>SUMIFS(C_AiB!$H$5:$H$9998,C_AiB!$A$5:$A$9998,$A$169,C_AiB!$C$5:$C$9998,"="&amp;$C172)</f>
        <v>0</v>
      </c>
      <c r="F172" s="37"/>
      <c r="G172" s="35"/>
      <c r="H172" s="32">
        <f t="shared" si="4"/>
        <v>0</v>
      </c>
      <c r="I172" s="32">
        <f>(($E172*40%*$Q172)+($F172*40%*$P172))*3.5%*A_Stammdaten!$E$33</f>
        <v>0</v>
      </c>
      <c r="J172" s="32">
        <f t="shared" si="5"/>
        <v>0</v>
      </c>
      <c r="L172" s="44">
        <v>2025</v>
      </c>
      <c r="M172" s="20">
        <f>VLOOKUP($L172,Listen!$K$38:$P$44,A_Stammdaten!$B$9-2022,FALSE)</f>
        <v>0.05</v>
      </c>
      <c r="N172" s="20">
        <f>VLOOKUP($L172,Listen!$Y$38:$AD$44,A_Stammdaten!$B$9-2022,FALSE)</f>
        <v>5.0999999999999997E-2</v>
      </c>
      <c r="P172" s="20">
        <f>VLOOKUP($L172,Listen!$K$12:$P$18,A_Stammdaten!$B$9-2022,FALSE)</f>
        <v>7.0099999999999996E-2</v>
      </c>
      <c r="Q172" s="20">
        <f>VLOOKUP($L172,Listen!$Y$12:$AD$18,A_Stammdaten!$B$9-2022,FALSE)</f>
        <v>7.2599999999999998E-2</v>
      </c>
    </row>
    <row r="173" spans="1:17" x14ac:dyDescent="0.2">
      <c r="A173" s="234"/>
      <c r="B173" s="237"/>
      <c r="C173" s="44">
        <v>2026</v>
      </c>
      <c r="D173" s="35"/>
      <c r="E173" s="36">
        <f>SUMIFS(C_AiB!$H$5:$H$9998,C_AiB!$A$5:$A$9998,$A$169,C_AiB!$C$5:$C$9998,"="&amp;$C173)</f>
        <v>0</v>
      </c>
      <c r="F173" s="37"/>
      <c r="G173" s="35"/>
      <c r="H173" s="32">
        <f t="shared" si="4"/>
        <v>0</v>
      </c>
      <c r="I173" s="32">
        <f>(($E173*40%*$Q173)+($F173*40%*$P173))*3.5%*A_Stammdaten!$E$33</f>
        <v>0</v>
      </c>
      <c r="J173" s="32">
        <f t="shared" si="5"/>
        <v>0</v>
      </c>
      <c r="L173" s="44">
        <v>2026</v>
      </c>
      <c r="M173" s="20">
        <f>VLOOKUP($L173,Listen!$K$38:$P$44,A_Stammdaten!$B$9-2022,FALSE)</f>
        <v>5.0999999999999997E-2</v>
      </c>
      <c r="N173" s="20">
        <f>VLOOKUP($L173,Listen!$Y$38:$AD$44,A_Stammdaten!$B$9-2022,FALSE)</f>
        <v>5.0999999999999997E-2</v>
      </c>
      <c r="P173" s="20">
        <f>VLOOKUP($L173,Listen!$K$12:$P$18,A_Stammdaten!$B$9-2022,FALSE)</f>
        <v>7.2599999999999998E-2</v>
      </c>
      <c r="Q173" s="20">
        <f>VLOOKUP($L173,Listen!$Y$12:$AD$18,A_Stammdaten!$B$9-2022,FALSE)</f>
        <v>7.2599999999999998E-2</v>
      </c>
    </row>
    <row r="174" spans="1:17" x14ac:dyDescent="0.2">
      <c r="A174" s="234"/>
      <c r="B174" s="237"/>
      <c r="C174" s="44">
        <v>2027</v>
      </c>
      <c r="D174" s="35"/>
      <c r="E174" s="36">
        <f>SUMIFS(C_AiB!$H$5:$H$9998,C_AiB!$A$5:$A$9998,$A$169,C_AiB!$C$5:$C$9998,"="&amp;$C174)</f>
        <v>0</v>
      </c>
      <c r="F174" s="37"/>
      <c r="G174" s="35"/>
      <c r="H174" s="32">
        <f t="shared" si="4"/>
        <v>0</v>
      </c>
      <c r="I174" s="32">
        <f>(($E174*40%*$Q174)+($F174*40%*$P174))*3.5%*A_Stammdaten!$E$33</f>
        <v>0</v>
      </c>
      <c r="J174" s="32">
        <f t="shared" si="5"/>
        <v>0</v>
      </c>
      <c r="L174" s="44">
        <v>2027</v>
      </c>
      <c r="M174" s="20">
        <f>VLOOKUP($L174,Listen!$K$38:$P$44,A_Stammdaten!$B$9-2022,FALSE)</f>
        <v>5.0999999999999997E-2</v>
      </c>
      <c r="N174" s="20">
        <f>VLOOKUP($L174,Listen!$Y$38:$AD$44,A_Stammdaten!$B$9-2022,FALSE)</f>
        <v>5.0999999999999997E-2</v>
      </c>
      <c r="P174" s="20">
        <f>VLOOKUP($L174,Listen!$K$12:$P$18,A_Stammdaten!$B$9-2022,FALSE)</f>
        <v>7.2599999999999998E-2</v>
      </c>
      <c r="Q174" s="20">
        <f>VLOOKUP($L174,Listen!$Y$12:$AD$18,A_Stammdaten!$B$9-2022,FALSE)</f>
        <v>7.2599999999999998E-2</v>
      </c>
    </row>
    <row r="175" spans="1:17" ht="15" thickBot="1" x14ac:dyDescent="0.25">
      <c r="A175" s="235"/>
      <c r="B175" s="238"/>
      <c r="C175" s="45">
        <v>2028</v>
      </c>
      <c r="D175" s="38"/>
      <c r="E175" s="39">
        <f>SUMIFS(C_AiB!$H$5:$H$9998,C_AiB!$A$5:$A$9998,$A$169,C_AiB!$C$5:$C$9998,"="&amp;$C175)</f>
        <v>0</v>
      </c>
      <c r="F175" s="40"/>
      <c r="G175" s="38"/>
      <c r="H175" s="33">
        <f t="shared" si="4"/>
        <v>0</v>
      </c>
      <c r="I175" s="33">
        <f>(($E175*40%*$Q175)+($F175*40%*$P175))*3.5%*A_Stammdaten!$E$33</f>
        <v>0</v>
      </c>
      <c r="J175" s="33">
        <f t="shared" si="5"/>
        <v>0</v>
      </c>
      <c r="L175" s="45">
        <v>2028</v>
      </c>
      <c r="M175" s="21">
        <f>VLOOKUP($L175,Listen!$K$38:$P$44,A_Stammdaten!$B$9-2022,FALSE)</f>
        <v>0</v>
      </c>
      <c r="N175" s="21">
        <f>VLOOKUP($L175,Listen!$Y$38:$AD$44,A_Stammdaten!$B$9-2022,FALSE)</f>
        <v>0</v>
      </c>
      <c r="P175" s="21">
        <f>VLOOKUP($L175,Listen!$K$12:$P$18,A_Stammdaten!$B$9-2022,FALSE)</f>
        <v>0</v>
      </c>
      <c r="Q175" s="21">
        <f>VLOOKUP($L175,Listen!$Y$12:$AD$18,A_Stammdaten!$B$9-2022,FALSE)</f>
        <v>0</v>
      </c>
    </row>
    <row r="176" spans="1:17" x14ac:dyDescent="0.2">
      <c r="A176" s="233">
        <f>A_Stammdaten!A57</f>
        <v>0</v>
      </c>
      <c r="B176" s="236">
        <f>A_Stammdaten!B57</f>
        <v>0</v>
      </c>
      <c r="C176" s="23">
        <v>2022</v>
      </c>
      <c r="D176" s="41"/>
      <c r="E176" s="36">
        <f>SUMIFS(C_AiB!$H$5:$H$9998,C_AiB!$A$5:$A$9998,$A$176,C_AiB!$C$5:$C$9998,"&lt;="&amp;$C176)</f>
        <v>0</v>
      </c>
      <c r="F176" s="42"/>
      <c r="G176" s="41"/>
      <c r="H176" s="34">
        <f t="shared" si="4"/>
        <v>0</v>
      </c>
      <c r="I176" s="32">
        <f>(($E176*40%*$Q176)+($F176*40%*$P176))*3.5%*A_Stammdaten!$E$33</f>
        <v>0</v>
      </c>
      <c r="J176" s="34">
        <f t="shared" si="5"/>
        <v>0</v>
      </c>
      <c r="L176" s="23">
        <v>2022</v>
      </c>
      <c r="M176" s="19">
        <f>VLOOKUP($L176,Listen!$K$38:$P$44,A_Stammdaten!$B$9-2022,FALSE)</f>
        <v>3.0499999999999999E-2</v>
      </c>
      <c r="N176" s="19">
        <f>VLOOKUP($L176,Listen!$Y$38:$AD$44,A_Stammdaten!$B$9-2022,FALSE)</f>
        <v>3.0499999999999999E-2</v>
      </c>
      <c r="P176" s="19">
        <f>VLOOKUP($L176,Listen!$K$12:$P$18,A_Stammdaten!$B$9-2022,FALSE)</f>
        <v>5.0700000000000002E-2</v>
      </c>
      <c r="Q176" s="19">
        <f>VLOOKUP($L176,Listen!$Y$12:$AD$18,A_Stammdaten!$B$9-2022,FALSE)</f>
        <v>5.0700000000000002E-2</v>
      </c>
    </row>
    <row r="177" spans="1:17" x14ac:dyDescent="0.2">
      <c r="A177" s="234"/>
      <c r="B177" s="237"/>
      <c r="C177" s="44">
        <v>2023</v>
      </c>
      <c r="D177" s="35"/>
      <c r="E177" s="36">
        <f>SUMIFS(C_AiB!$H$5:$H$9998,C_AiB!$A$5:$A$9998,$A$176,C_AiB!$C$5:$C$9998,"="&amp;$C177)</f>
        <v>0</v>
      </c>
      <c r="F177" s="37"/>
      <c r="G177" s="35"/>
      <c r="H177" s="32">
        <f t="shared" si="4"/>
        <v>0</v>
      </c>
      <c r="I177" s="32">
        <f>(($E177*40%*$Q177)+($F177*40%*$P177))*3.5%*A_Stammdaten!$E$33</f>
        <v>0</v>
      </c>
      <c r="J177" s="32">
        <f t="shared" si="5"/>
        <v>0</v>
      </c>
      <c r="L177" s="44">
        <v>2023</v>
      </c>
      <c r="M177" s="20">
        <f>VLOOKUP($L177,Listen!$K$38:$P$44,A_Stammdaten!$B$9-2022,FALSE)</f>
        <v>3.0499999999999999E-2</v>
      </c>
      <c r="N177" s="20">
        <f>VLOOKUP($L177,Listen!$Y$38:$AD$44,A_Stammdaten!$B$9-2022,FALSE)</f>
        <v>3.0499999999999999E-2</v>
      </c>
      <c r="P177" s="20">
        <f>VLOOKUP($L177,Listen!$K$12:$P$18,A_Stammdaten!$B$9-2022,FALSE)</f>
        <v>5.0700000000000002E-2</v>
      </c>
      <c r="Q177" s="20">
        <f>VLOOKUP($L177,Listen!$Y$12:$AD$18,A_Stammdaten!$B$9-2022,FALSE)</f>
        <v>5.0700000000000002E-2</v>
      </c>
    </row>
    <row r="178" spans="1:17" x14ac:dyDescent="0.2">
      <c r="A178" s="234"/>
      <c r="B178" s="237"/>
      <c r="C178" s="44">
        <v>2024</v>
      </c>
      <c r="D178" s="35"/>
      <c r="E178" s="36">
        <f>SUMIFS(C_AiB!$H$5:$H$9998,C_AiB!$A$5:$A$9998,$A$176,C_AiB!$C$5:$C$9998,"="&amp;$C178)</f>
        <v>0</v>
      </c>
      <c r="F178" s="37"/>
      <c r="G178" s="35"/>
      <c r="H178" s="32">
        <f t="shared" si="4"/>
        <v>0</v>
      </c>
      <c r="I178" s="32">
        <f>(($E178*40%*$Q178)+($F178*40%*$P178))*3.5%*A_Stammdaten!$E$33</f>
        <v>0</v>
      </c>
      <c r="J178" s="32">
        <f t="shared" si="5"/>
        <v>0</v>
      </c>
      <c r="L178" s="44">
        <v>2024</v>
      </c>
      <c r="M178" s="20">
        <f>VLOOKUP($L178,Listen!$K$38:$P$44,A_Stammdaten!$B$9-2022,FALSE)</f>
        <v>5.0900000000000001E-2</v>
      </c>
      <c r="N178" s="20">
        <f>VLOOKUP($L178,Listen!$Y$38:$AD$44,A_Stammdaten!$B$9-2022,FALSE)</f>
        <v>5.0999999999999997E-2</v>
      </c>
      <c r="P178" s="20">
        <f>VLOOKUP($L178,Listen!$K$12:$P$18,A_Stammdaten!$B$9-2022,FALSE)</f>
        <v>6.93E-2</v>
      </c>
      <c r="Q178" s="20">
        <f>VLOOKUP($L178,Listen!$Y$12:$AD$18,A_Stammdaten!$B$9-2022,FALSE)</f>
        <v>7.2599999999999998E-2</v>
      </c>
    </row>
    <row r="179" spans="1:17" x14ac:dyDescent="0.2">
      <c r="A179" s="234"/>
      <c r="B179" s="237"/>
      <c r="C179" s="44">
        <v>2025</v>
      </c>
      <c r="D179" s="35"/>
      <c r="E179" s="36">
        <f>SUMIFS(C_AiB!$H$5:$H$9998,C_AiB!$A$5:$A$9998,$A$176,C_AiB!$C$5:$C$9998,"="&amp;$C179)</f>
        <v>0</v>
      </c>
      <c r="F179" s="37"/>
      <c r="G179" s="35"/>
      <c r="H179" s="32">
        <f t="shared" si="4"/>
        <v>0</v>
      </c>
      <c r="I179" s="32">
        <f>(($E179*40%*$Q179)+($F179*40%*$P179))*3.5%*A_Stammdaten!$E$33</f>
        <v>0</v>
      </c>
      <c r="J179" s="32">
        <f t="shared" si="5"/>
        <v>0</v>
      </c>
      <c r="L179" s="44">
        <v>2025</v>
      </c>
      <c r="M179" s="20">
        <f>VLOOKUP($L179,Listen!$K$38:$P$44,A_Stammdaten!$B$9-2022,FALSE)</f>
        <v>0.05</v>
      </c>
      <c r="N179" s="20">
        <f>VLOOKUP($L179,Listen!$Y$38:$AD$44,A_Stammdaten!$B$9-2022,FALSE)</f>
        <v>5.0999999999999997E-2</v>
      </c>
      <c r="P179" s="20">
        <f>VLOOKUP($L179,Listen!$K$12:$P$18,A_Stammdaten!$B$9-2022,FALSE)</f>
        <v>7.0099999999999996E-2</v>
      </c>
      <c r="Q179" s="20">
        <f>VLOOKUP($L179,Listen!$Y$12:$AD$18,A_Stammdaten!$B$9-2022,FALSE)</f>
        <v>7.2599999999999998E-2</v>
      </c>
    </row>
    <row r="180" spans="1:17" x14ac:dyDescent="0.2">
      <c r="A180" s="234"/>
      <c r="B180" s="237"/>
      <c r="C180" s="44">
        <v>2026</v>
      </c>
      <c r="D180" s="35"/>
      <c r="E180" s="36">
        <f>SUMIFS(C_AiB!$H$5:$H$9998,C_AiB!$A$5:$A$9998,$A$176,C_AiB!$C$5:$C$9998,"="&amp;$C180)</f>
        <v>0</v>
      </c>
      <c r="F180" s="37"/>
      <c r="G180" s="35"/>
      <c r="H180" s="32">
        <f t="shared" si="4"/>
        <v>0</v>
      </c>
      <c r="I180" s="32">
        <f>(($E180*40%*$Q180)+($F180*40%*$P180))*3.5%*A_Stammdaten!$E$33</f>
        <v>0</v>
      </c>
      <c r="J180" s="32">
        <f t="shared" si="5"/>
        <v>0</v>
      </c>
      <c r="L180" s="44">
        <v>2026</v>
      </c>
      <c r="M180" s="20">
        <f>VLOOKUP($L180,Listen!$K$38:$P$44,A_Stammdaten!$B$9-2022,FALSE)</f>
        <v>5.0999999999999997E-2</v>
      </c>
      <c r="N180" s="20">
        <f>VLOOKUP($L180,Listen!$Y$38:$AD$44,A_Stammdaten!$B$9-2022,FALSE)</f>
        <v>5.0999999999999997E-2</v>
      </c>
      <c r="P180" s="20">
        <f>VLOOKUP($L180,Listen!$K$12:$P$18,A_Stammdaten!$B$9-2022,FALSE)</f>
        <v>7.2599999999999998E-2</v>
      </c>
      <c r="Q180" s="20">
        <f>VLOOKUP($L180,Listen!$Y$12:$AD$18,A_Stammdaten!$B$9-2022,FALSE)</f>
        <v>7.2599999999999998E-2</v>
      </c>
    </row>
    <row r="181" spans="1:17" x14ac:dyDescent="0.2">
      <c r="A181" s="234"/>
      <c r="B181" s="237"/>
      <c r="C181" s="44">
        <v>2027</v>
      </c>
      <c r="D181" s="35"/>
      <c r="E181" s="36">
        <f>SUMIFS(C_AiB!$H$5:$H$9998,C_AiB!$A$5:$A$9998,$A$176,C_AiB!$C$5:$C$9998,"="&amp;$C181)</f>
        <v>0</v>
      </c>
      <c r="F181" s="37"/>
      <c r="G181" s="35"/>
      <c r="H181" s="32">
        <f t="shared" si="4"/>
        <v>0</v>
      </c>
      <c r="I181" s="32">
        <f>(($E181*40%*$Q181)+($F181*40%*$P181))*3.5%*A_Stammdaten!$E$33</f>
        <v>0</v>
      </c>
      <c r="J181" s="32">
        <f t="shared" si="5"/>
        <v>0</v>
      </c>
      <c r="L181" s="44">
        <v>2027</v>
      </c>
      <c r="M181" s="20">
        <f>VLOOKUP($L181,Listen!$K$38:$P$44,A_Stammdaten!$B$9-2022,FALSE)</f>
        <v>5.0999999999999997E-2</v>
      </c>
      <c r="N181" s="20">
        <f>VLOOKUP($L181,Listen!$Y$38:$AD$44,A_Stammdaten!$B$9-2022,FALSE)</f>
        <v>5.0999999999999997E-2</v>
      </c>
      <c r="P181" s="20">
        <f>VLOOKUP($L181,Listen!$K$12:$P$18,A_Stammdaten!$B$9-2022,FALSE)</f>
        <v>7.2599999999999998E-2</v>
      </c>
      <c r="Q181" s="20">
        <f>VLOOKUP($L181,Listen!$Y$12:$AD$18,A_Stammdaten!$B$9-2022,FALSE)</f>
        <v>7.2599999999999998E-2</v>
      </c>
    </row>
    <row r="182" spans="1:17" ht="15" thickBot="1" x14ac:dyDescent="0.25">
      <c r="A182" s="235"/>
      <c r="B182" s="238"/>
      <c r="C182" s="45">
        <v>2028</v>
      </c>
      <c r="D182" s="38"/>
      <c r="E182" s="39">
        <f>SUMIFS(C_AiB!$H$5:$H$9998,C_AiB!$A$5:$A$9998,$A$176,C_AiB!$C$5:$C$9998,"="&amp;$C182)</f>
        <v>0</v>
      </c>
      <c r="F182" s="40"/>
      <c r="G182" s="38"/>
      <c r="H182" s="33">
        <f t="shared" si="4"/>
        <v>0</v>
      </c>
      <c r="I182" s="33">
        <f>(($E182*40%*$Q182)+($F182*40%*$P182))*3.5%*A_Stammdaten!$E$33</f>
        <v>0</v>
      </c>
      <c r="J182" s="33">
        <f t="shared" si="5"/>
        <v>0</v>
      </c>
      <c r="L182" s="45">
        <v>2028</v>
      </c>
      <c r="M182" s="21">
        <f>VLOOKUP($L182,Listen!$K$38:$P$44,A_Stammdaten!$B$9-2022,FALSE)</f>
        <v>0</v>
      </c>
      <c r="N182" s="21">
        <f>VLOOKUP($L182,Listen!$Y$38:$AD$44,A_Stammdaten!$B$9-2022,FALSE)</f>
        <v>0</v>
      </c>
      <c r="P182" s="21">
        <f>VLOOKUP($L182,Listen!$K$12:$P$18,A_Stammdaten!$B$9-2022,FALSE)</f>
        <v>0</v>
      </c>
      <c r="Q182" s="21">
        <f>VLOOKUP($L182,Listen!$Y$12:$AD$18,A_Stammdaten!$B$9-2022,FALSE)</f>
        <v>0</v>
      </c>
    </row>
    <row r="183" spans="1:17" x14ac:dyDescent="0.2">
      <c r="A183" s="233">
        <f>A_Stammdaten!A58</f>
        <v>0</v>
      </c>
      <c r="B183" s="236">
        <f>A_Stammdaten!B58</f>
        <v>0</v>
      </c>
      <c r="C183" s="23">
        <v>2022</v>
      </c>
      <c r="D183" s="41"/>
      <c r="E183" s="36">
        <f>SUMIFS(C_AiB!$H$5:$H$9998,C_AiB!$A$5:$A$9998,$A$183,C_AiB!$C$5:$C$9998,"&lt;="&amp;$C183)</f>
        <v>0</v>
      </c>
      <c r="F183" s="42"/>
      <c r="G183" s="41"/>
      <c r="H183" s="34">
        <f t="shared" si="4"/>
        <v>0</v>
      </c>
      <c r="I183" s="32">
        <f>(($E183*40%*$Q183)+($F183*40%*$P183))*3.5%*A_Stammdaten!$E$33</f>
        <v>0</v>
      </c>
      <c r="J183" s="34">
        <f t="shared" si="5"/>
        <v>0</v>
      </c>
      <c r="L183" s="23">
        <v>2022</v>
      </c>
      <c r="M183" s="19">
        <f>VLOOKUP($L183,Listen!$K$38:$P$44,A_Stammdaten!$B$9-2022,FALSE)</f>
        <v>3.0499999999999999E-2</v>
      </c>
      <c r="N183" s="19">
        <f>VLOOKUP($L183,Listen!$Y$38:$AD$44,A_Stammdaten!$B$9-2022,FALSE)</f>
        <v>3.0499999999999999E-2</v>
      </c>
      <c r="P183" s="19">
        <f>VLOOKUP($L183,Listen!$K$12:$P$18,A_Stammdaten!$B$9-2022,FALSE)</f>
        <v>5.0700000000000002E-2</v>
      </c>
      <c r="Q183" s="19">
        <f>VLOOKUP($L183,Listen!$Y$12:$AD$18,A_Stammdaten!$B$9-2022,FALSE)</f>
        <v>5.0700000000000002E-2</v>
      </c>
    </row>
    <row r="184" spans="1:17" x14ac:dyDescent="0.2">
      <c r="A184" s="234"/>
      <c r="B184" s="237"/>
      <c r="C184" s="44">
        <v>2023</v>
      </c>
      <c r="D184" s="35"/>
      <c r="E184" s="36">
        <f>SUMIFS(C_AiB!$H$5:$H$9998,C_AiB!$A$5:$A$9998,$A$183,C_AiB!$C$5:$C$9998,"="&amp;$C184)</f>
        <v>0</v>
      </c>
      <c r="F184" s="37"/>
      <c r="G184" s="35"/>
      <c r="H184" s="32">
        <f t="shared" si="4"/>
        <v>0</v>
      </c>
      <c r="I184" s="32">
        <f>(($E184*40%*$Q184)+($F184*40%*$P184))*3.5%*A_Stammdaten!$E$33</f>
        <v>0</v>
      </c>
      <c r="J184" s="32">
        <f t="shared" si="5"/>
        <v>0</v>
      </c>
      <c r="L184" s="44">
        <v>2023</v>
      </c>
      <c r="M184" s="20">
        <f>VLOOKUP($L184,Listen!$K$38:$P$44,A_Stammdaten!$B$9-2022,FALSE)</f>
        <v>3.0499999999999999E-2</v>
      </c>
      <c r="N184" s="20">
        <f>VLOOKUP($L184,Listen!$Y$38:$AD$44,A_Stammdaten!$B$9-2022,FALSE)</f>
        <v>3.0499999999999999E-2</v>
      </c>
      <c r="P184" s="20">
        <f>VLOOKUP($L184,Listen!$K$12:$P$18,A_Stammdaten!$B$9-2022,FALSE)</f>
        <v>5.0700000000000002E-2</v>
      </c>
      <c r="Q184" s="20">
        <f>VLOOKUP($L184,Listen!$Y$12:$AD$18,A_Stammdaten!$B$9-2022,FALSE)</f>
        <v>5.0700000000000002E-2</v>
      </c>
    </row>
    <row r="185" spans="1:17" x14ac:dyDescent="0.2">
      <c r="A185" s="234"/>
      <c r="B185" s="237"/>
      <c r="C185" s="44">
        <v>2024</v>
      </c>
      <c r="D185" s="35"/>
      <c r="E185" s="36">
        <f>SUMIFS(C_AiB!$H$5:$H$9998,C_AiB!$A$5:$A$9998,$A$183,C_AiB!$C$5:$C$9998,"="&amp;$C185)</f>
        <v>0</v>
      </c>
      <c r="F185" s="37"/>
      <c r="G185" s="35"/>
      <c r="H185" s="32">
        <f t="shared" si="4"/>
        <v>0</v>
      </c>
      <c r="I185" s="32">
        <f>(($E185*40%*$Q185)+($F185*40%*$P185))*3.5%*A_Stammdaten!$E$33</f>
        <v>0</v>
      </c>
      <c r="J185" s="32">
        <f t="shared" si="5"/>
        <v>0</v>
      </c>
      <c r="L185" s="44">
        <v>2024</v>
      </c>
      <c r="M185" s="20">
        <f>VLOOKUP($L185,Listen!$K$38:$P$44,A_Stammdaten!$B$9-2022,FALSE)</f>
        <v>5.0900000000000001E-2</v>
      </c>
      <c r="N185" s="20">
        <f>VLOOKUP($L185,Listen!$Y$38:$AD$44,A_Stammdaten!$B$9-2022,FALSE)</f>
        <v>5.0999999999999997E-2</v>
      </c>
      <c r="P185" s="20">
        <f>VLOOKUP($L185,Listen!$K$12:$P$18,A_Stammdaten!$B$9-2022,FALSE)</f>
        <v>6.93E-2</v>
      </c>
      <c r="Q185" s="20">
        <f>VLOOKUP($L185,Listen!$Y$12:$AD$18,A_Stammdaten!$B$9-2022,FALSE)</f>
        <v>7.2599999999999998E-2</v>
      </c>
    </row>
    <row r="186" spans="1:17" x14ac:dyDescent="0.2">
      <c r="A186" s="234"/>
      <c r="B186" s="237"/>
      <c r="C186" s="44">
        <v>2025</v>
      </c>
      <c r="D186" s="35"/>
      <c r="E186" s="36">
        <f>SUMIFS(C_AiB!$H$5:$H$9998,C_AiB!$A$5:$A$9998,$A$183,C_AiB!$C$5:$C$9998,"="&amp;$C186)</f>
        <v>0</v>
      </c>
      <c r="F186" s="37"/>
      <c r="G186" s="35"/>
      <c r="H186" s="32">
        <f t="shared" si="4"/>
        <v>0</v>
      </c>
      <c r="I186" s="32">
        <f>(($E186*40%*$Q186)+($F186*40%*$P186))*3.5%*A_Stammdaten!$E$33</f>
        <v>0</v>
      </c>
      <c r="J186" s="32">
        <f t="shared" si="5"/>
        <v>0</v>
      </c>
      <c r="L186" s="44">
        <v>2025</v>
      </c>
      <c r="M186" s="20">
        <f>VLOOKUP($L186,Listen!$K$38:$P$44,A_Stammdaten!$B$9-2022,FALSE)</f>
        <v>0.05</v>
      </c>
      <c r="N186" s="20">
        <f>VLOOKUP($L186,Listen!$Y$38:$AD$44,A_Stammdaten!$B$9-2022,FALSE)</f>
        <v>5.0999999999999997E-2</v>
      </c>
      <c r="P186" s="20">
        <f>VLOOKUP($L186,Listen!$K$12:$P$18,A_Stammdaten!$B$9-2022,FALSE)</f>
        <v>7.0099999999999996E-2</v>
      </c>
      <c r="Q186" s="20">
        <f>VLOOKUP($L186,Listen!$Y$12:$AD$18,A_Stammdaten!$B$9-2022,FALSE)</f>
        <v>7.2599999999999998E-2</v>
      </c>
    </row>
    <row r="187" spans="1:17" x14ac:dyDescent="0.2">
      <c r="A187" s="234"/>
      <c r="B187" s="237"/>
      <c r="C187" s="44">
        <v>2026</v>
      </c>
      <c r="D187" s="35"/>
      <c r="E187" s="36">
        <f>SUMIFS(C_AiB!$H$5:$H$9998,C_AiB!$A$5:$A$9998,$A$183,C_AiB!$C$5:$C$9998,"="&amp;$C187)</f>
        <v>0</v>
      </c>
      <c r="F187" s="37"/>
      <c r="G187" s="35"/>
      <c r="H187" s="32">
        <f t="shared" si="4"/>
        <v>0</v>
      </c>
      <c r="I187" s="32">
        <f>(($E187*40%*$Q187)+($F187*40%*$P187))*3.5%*A_Stammdaten!$E$33</f>
        <v>0</v>
      </c>
      <c r="J187" s="32">
        <f t="shared" si="5"/>
        <v>0</v>
      </c>
      <c r="L187" s="44">
        <v>2026</v>
      </c>
      <c r="M187" s="20">
        <f>VLOOKUP($L187,Listen!$K$38:$P$44,A_Stammdaten!$B$9-2022,FALSE)</f>
        <v>5.0999999999999997E-2</v>
      </c>
      <c r="N187" s="20">
        <f>VLOOKUP($L187,Listen!$Y$38:$AD$44,A_Stammdaten!$B$9-2022,FALSE)</f>
        <v>5.0999999999999997E-2</v>
      </c>
      <c r="P187" s="20">
        <f>VLOOKUP($L187,Listen!$K$12:$P$18,A_Stammdaten!$B$9-2022,FALSE)</f>
        <v>7.2599999999999998E-2</v>
      </c>
      <c r="Q187" s="20">
        <f>VLOOKUP($L187,Listen!$Y$12:$AD$18,A_Stammdaten!$B$9-2022,FALSE)</f>
        <v>7.2599999999999998E-2</v>
      </c>
    </row>
    <row r="188" spans="1:17" x14ac:dyDescent="0.2">
      <c r="A188" s="234"/>
      <c r="B188" s="237"/>
      <c r="C188" s="44">
        <v>2027</v>
      </c>
      <c r="D188" s="35"/>
      <c r="E188" s="36">
        <f>SUMIFS(C_AiB!$H$5:$H$9998,C_AiB!$A$5:$A$9998,$A$183,C_AiB!$C$5:$C$9998,"="&amp;$C188)</f>
        <v>0</v>
      </c>
      <c r="F188" s="37"/>
      <c r="G188" s="35"/>
      <c r="H188" s="32">
        <f t="shared" si="4"/>
        <v>0</v>
      </c>
      <c r="I188" s="32">
        <f>(($E188*40%*$Q188)+($F188*40%*$P188))*3.5%*A_Stammdaten!$E$33</f>
        <v>0</v>
      </c>
      <c r="J188" s="32">
        <f t="shared" si="5"/>
        <v>0</v>
      </c>
      <c r="L188" s="44">
        <v>2027</v>
      </c>
      <c r="M188" s="20">
        <f>VLOOKUP($L188,Listen!$K$38:$P$44,A_Stammdaten!$B$9-2022,FALSE)</f>
        <v>5.0999999999999997E-2</v>
      </c>
      <c r="N188" s="20">
        <f>VLOOKUP($L188,Listen!$Y$38:$AD$44,A_Stammdaten!$B$9-2022,FALSE)</f>
        <v>5.0999999999999997E-2</v>
      </c>
      <c r="P188" s="20">
        <f>VLOOKUP($L188,Listen!$K$12:$P$18,A_Stammdaten!$B$9-2022,FALSE)</f>
        <v>7.2599999999999998E-2</v>
      </c>
      <c r="Q188" s="20">
        <f>VLOOKUP($L188,Listen!$Y$12:$AD$18,A_Stammdaten!$B$9-2022,FALSE)</f>
        <v>7.2599999999999998E-2</v>
      </c>
    </row>
    <row r="189" spans="1:17" ht="15" thickBot="1" x14ac:dyDescent="0.25">
      <c r="A189" s="235"/>
      <c r="B189" s="238"/>
      <c r="C189" s="45">
        <v>2028</v>
      </c>
      <c r="D189" s="38"/>
      <c r="E189" s="39">
        <f>SUMIFS(C_AiB!$H$5:$H$9998,C_AiB!$A$5:$A$9998,$A$183,C_AiB!$C$5:$C$9998,"="&amp;$C189)</f>
        <v>0</v>
      </c>
      <c r="F189" s="40"/>
      <c r="G189" s="38"/>
      <c r="H189" s="33">
        <f t="shared" si="4"/>
        <v>0</v>
      </c>
      <c r="I189" s="33">
        <f>(($E189*40%*$Q189)+($F189*40%*$P189))*3.5%*A_Stammdaten!$E$33</f>
        <v>0</v>
      </c>
      <c r="J189" s="33">
        <f t="shared" si="5"/>
        <v>0</v>
      </c>
      <c r="L189" s="45">
        <v>2028</v>
      </c>
      <c r="M189" s="21">
        <f>VLOOKUP($L189,Listen!$K$38:$P$44,A_Stammdaten!$B$9-2022,FALSE)</f>
        <v>0</v>
      </c>
      <c r="N189" s="21">
        <f>VLOOKUP($L189,Listen!$Y$38:$AD$44,A_Stammdaten!$B$9-2022,FALSE)</f>
        <v>0</v>
      </c>
      <c r="P189" s="21">
        <f>VLOOKUP($L189,Listen!$K$12:$P$18,A_Stammdaten!$B$9-2022,FALSE)</f>
        <v>0</v>
      </c>
      <c r="Q189" s="21">
        <f>VLOOKUP($L189,Listen!$Y$12:$AD$18,A_Stammdaten!$B$9-2022,FALSE)</f>
        <v>0</v>
      </c>
    </row>
    <row r="190" spans="1:17" x14ac:dyDescent="0.2">
      <c r="A190" s="233">
        <f>A_Stammdaten!A59</f>
        <v>0</v>
      </c>
      <c r="B190" s="236">
        <f>A_Stammdaten!B59</f>
        <v>0</v>
      </c>
      <c r="C190" s="23">
        <v>2022</v>
      </c>
      <c r="D190" s="41"/>
      <c r="E190" s="36">
        <f>SUMIFS(C_AiB!$H$5:$H$9998,C_AiB!$A$5:$A$9998,$A$190,C_AiB!$C$5:$C$9998,"&lt;="&amp;$C190)</f>
        <v>0</v>
      </c>
      <c r="F190" s="42"/>
      <c r="G190" s="41"/>
      <c r="H190" s="34">
        <f t="shared" si="4"/>
        <v>0</v>
      </c>
      <c r="I190" s="32">
        <f>(($E190*40%*$Q190)+($F190*40%*$P190))*3.5%*A_Stammdaten!$E$33</f>
        <v>0</v>
      </c>
      <c r="J190" s="34">
        <f t="shared" si="5"/>
        <v>0</v>
      </c>
      <c r="L190" s="23">
        <v>2022</v>
      </c>
      <c r="M190" s="19">
        <f>VLOOKUP($L190,Listen!$K$38:$P$44,A_Stammdaten!$B$9-2022,FALSE)</f>
        <v>3.0499999999999999E-2</v>
      </c>
      <c r="N190" s="19">
        <f>VLOOKUP($L190,Listen!$Y$38:$AD$44,A_Stammdaten!$B$9-2022,FALSE)</f>
        <v>3.0499999999999999E-2</v>
      </c>
      <c r="P190" s="19">
        <f>VLOOKUP($L190,Listen!$K$12:$P$18,A_Stammdaten!$B$9-2022,FALSE)</f>
        <v>5.0700000000000002E-2</v>
      </c>
      <c r="Q190" s="19">
        <f>VLOOKUP($L190,Listen!$Y$12:$AD$18,A_Stammdaten!$B$9-2022,FALSE)</f>
        <v>5.0700000000000002E-2</v>
      </c>
    </row>
    <row r="191" spans="1:17" x14ac:dyDescent="0.2">
      <c r="A191" s="234"/>
      <c r="B191" s="237"/>
      <c r="C191" s="44">
        <v>2023</v>
      </c>
      <c r="D191" s="35"/>
      <c r="E191" s="36">
        <f>SUMIFS(C_AiB!$H$5:$H$9998,C_AiB!$A$5:$A$9998,$A$190,C_AiB!$C$5:$C$9998,"="&amp;$C191)</f>
        <v>0</v>
      </c>
      <c r="F191" s="37"/>
      <c r="G191" s="35"/>
      <c r="H191" s="32">
        <f t="shared" si="4"/>
        <v>0</v>
      </c>
      <c r="I191" s="32">
        <f>(($E191*40%*$Q191)+($F191*40%*$P191))*3.5%*A_Stammdaten!$E$33</f>
        <v>0</v>
      </c>
      <c r="J191" s="32">
        <f t="shared" si="5"/>
        <v>0</v>
      </c>
      <c r="L191" s="44">
        <v>2023</v>
      </c>
      <c r="M191" s="20">
        <f>VLOOKUP($L191,Listen!$K$38:$P$44,A_Stammdaten!$B$9-2022,FALSE)</f>
        <v>3.0499999999999999E-2</v>
      </c>
      <c r="N191" s="20">
        <f>VLOOKUP($L191,Listen!$Y$38:$AD$44,A_Stammdaten!$B$9-2022,FALSE)</f>
        <v>3.0499999999999999E-2</v>
      </c>
      <c r="P191" s="20">
        <f>VLOOKUP($L191,Listen!$K$12:$P$18,A_Stammdaten!$B$9-2022,FALSE)</f>
        <v>5.0700000000000002E-2</v>
      </c>
      <c r="Q191" s="20">
        <f>VLOOKUP($L191,Listen!$Y$12:$AD$18,A_Stammdaten!$B$9-2022,FALSE)</f>
        <v>5.0700000000000002E-2</v>
      </c>
    </row>
    <row r="192" spans="1:17" x14ac:dyDescent="0.2">
      <c r="A192" s="234"/>
      <c r="B192" s="237"/>
      <c r="C192" s="44">
        <v>2024</v>
      </c>
      <c r="D192" s="35"/>
      <c r="E192" s="36">
        <f>SUMIFS(C_AiB!$H$5:$H$9998,C_AiB!$A$5:$A$9998,$A$190,C_AiB!$C$5:$C$9998,"="&amp;$C192)</f>
        <v>0</v>
      </c>
      <c r="F192" s="37"/>
      <c r="G192" s="35"/>
      <c r="H192" s="32">
        <f t="shared" si="4"/>
        <v>0</v>
      </c>
      <c r="I192" s="32">
        <f>(($E192*40%*$Q192)+($F192*40%*$P192))*3.5%*A_Stammdaten!$E$33</f>
        <v>0</v>
      </c>
      <c r="J192" s="32">
        <f t="shared" si="5"/>
        <v>0</v>
      </c>
      <c r="L192" s="44">
        <v>2024</v>
      </c>
      <c r="M192" s="20">
        <f>VLOOKUP($L192,Listen!$K$38:$P$44,A_Stammdaten!$B$9-2022,FALSE)</f>
        <v>5.0900000000000001E-2</v>
      </c>
      <c r="N192" s="20">
        <f>VLOOKUP($L192,Listen!$Y$38:$AD$44,A_Stammdaten!$B$9-2022,FALSE)</f>
        <v>5.0999999999999997E-2</v>
      </c>
      <c r="P192" s="20">
        <f>VLOOKUP($L192,Listen!$K$12:$P$18,A_Stammdaten!$B$9-2022,FALSE)</f>
        <v>6.93E-2</v>
      </c>
      <c r="Q192" s="20">
        <f>VLOOKUP($L192,Listen!$Y$12:$AD$18,A_Stammdaten!$B$9-2022,FALSE)</f>
        <v>7.2599999999999998E-2</v>
      </c>
    </row>
    <row r="193" spans="1:17" x14ac:dyDescent="0.2">
      <c r="A193" s="234"/>
      <c r="B193" s="237"/>
      <c r="C193" s="44">
        <v>2025</v>
      </c>
      <c r="D193" s="35"/>
      <c r="E193" s="36">
        <f>SUMIFS(C_AiB!$H$5:$H$9998,C_AiB!$A$5:$A$9998,$A$190,C_AiB!$C$5:$C$9998,"="&amp;$C193)</f>
        <v>0</v>
      </c>
      <c r="F193" s="37"/>
      <c r="G193" s="35"/>
      <c r="H193" s="32">
        <f t="shared" si="4"/>
        <v>0</v>
      </c>
      <c r="I193" s="32">
        <f>(($E193*40%*$Q193)+($F193*40%*$P193))*3.5%*A_Stammdaten!$E$33</f>
        <v>0</v>
      </c>
      <c r="J193" s="32">
        <f t="shared" si="5"/>
        <v>0</v>
      </c>
      <c r="L193" s="44">
        <v>2025</v>
      </c>
      <c r="M193" s="20">
        <f>VLOOKUP($L193,Listen!$K$38:$P$44,A_Stammdaten!$B$9-2022,FALSE)</f>
        <v>0.05</v>
      </c>
      <c r="N193" s="20">
        <f>VLOOKUP($L193,Listen!$Y$38:$AD$44,A_Stammdaten!$B$9-2022,FALSE)</f>
        <v>5.0999999999999997E-2</v>
      </c>
      <c r="P193" s="20">
        <f>VLOOKUP($L193,Listen!$K$12:$P$18,A_Stammdaten!$B$9-2022,FALSE)</f>
        <v>7.0099999999999996E-2</v>
      </c>
      <c r="Q193" s="20">
        <f>VLOOKUP($L193,Listen!$Y$12:$AD$18,A_Stammdaten!$B$9-2022,FALSE)</f>
        <v>7.2599999999999998E-2</v>
      </c>
    </row>
    <row r="194" spans="1:17" x14ac:dyDescent="0.2">
      <c r="A194" s="234"/>
      <c r="B194" s="237"/>
      <c r="C194" s="44">
        <v>2026</v>
      </c>
      <c r="D194" s="35"/>
      <c r="E194" s="36">
        <f>SUMIFS(C_AiB!$H$5:$H$9998,C_AiB!$A$5:$A$9998,$A$190,C_AiB!$C$5:$C$9998,"="&amp;$C194)</f>
        <v>0</v>
      </c>
      <c r="F194" s="37"/>
      <c r="G194" s="35"/>
      <c r="H194" s="32">
        <f t="shared" si="4"/>
        <v>0</v>
      </c>
      <c r="I194" s="32">
        <f>(($E194*40%*$Q194)+($F194*40%*$P194))*3.5%*A_Stammdaten!$E$33</f>
        <v>0</v>
      </c>
      <c r="J194" s="32">
        <f t="shared" si="5"/>
        <v>0</v>
      </c>
      <c r="L194" s="44">
        <v>2026</v>
      </c>
      <c r="M194" s="20">
        <f>VLOOKUP($L194,Listen!$K$38:$P$44,A_Stammdaten!$B$9-2022,FALSE)</f>
        <v>5.0999999999999997E-2</v>
      </c>
      <c r="N194" s="20">
        <f>VLOOKUP($L194,Listen!$Y$38:$AD$44,A_Stammdaten!$B$9-2022,FALSE)</f>
        <v>5.0999999999999997E-2</v>
      </c>
      <c r="P194" s="20">
        <f>VLOOKUP($L194,Listen!$K$12:$P$18,A_Stammdaten!$B$9-2022,FALSE)</f>
        <v>7.2599999999999998E-2</v>
      </c>
      <c r="Q194" s="20">
        <f>VLOOKUP($L194,Listen!$Y$12:$AD$18,A_Stammdaten!$B$9-2022,FALSE)</f>
        <v>7.2599999999999998E-2</v>
      </c>
    </row>
    <row r="195" spans="1:17" x14ac:dyDescent="0.2">
      <c r="A195" s="234"/>
      <c r="B195" s="237"/>
      <c r="C195" s="44">
        <v>2027</v>
      </c>
      <c r="D195" s="35"/>
      <c r="E195" s="36">
        <f>SUMIFS(C_AiB!$H$5:$H$9998,C_AiB!$A$5:$A$9998,$A$190,C_AiB!$C$5:$C$9998,"="&amp;$C195)</f>
        <v>0</v>
      </c>
      <c r="F195" s="37"/>
      <c r="G195" s="35"/>
      <c r="H195" s="32">
        <f t="shared" si="4"/>
        <v>0</v>
      </c>
      <c r="I195" s="32">
        <f>(($E195*40%*$Q195)+($F195*40%*$P195))*3.5%*A_Stammdaten!$E$33</f>
        <v>0</v>
      </c>
      <c r="J195" s="32">
        <f t="shared" si="5"/>
        <v>0</v>
      </c>
      <c r="L195" s="44">
        <v>2027</v>
      </c>
      <c r="M195" s="20">
        <f>VLOOKUP($L195,Listen!$K$38:$P$44,A_Stammdaten!$B$9-2022,FALSE)</f>
        <v>5.0999999999999997E-2</v>
      </c>
      <c r="N195" s="20">
        <f>VLOOKUP($L195,Listen!$Y$38:$AD$44,A_Stammdaten!$B$9-2022,FALSE)</f>
        <v>5.0999999999999997E-2</v>
      </c>
      <c r="P195" s="20">
        <f>VLOOKUP($L195,Listen!$K$12:$P$18,A_Stammdaten!$B$9-2022,FALSE)</f>
        <v>7.2599999999999998E-2</v>
      </c>
      <c r="Q195" s="20">
        <f>VLOOKUP($L195,Listen!$Y$12:$AD$18,A_Stammdaten!$B$9-2022,FALSE)</f>
        <v>7.2599999999999998E-2</v>
      </c>
    </row>
    <row r="196" spans="1:17" ht="15" thickBot="1" x14ac:dyDescent="0.25">
      <c r="A196" s="235"/>
      <c r="B196" s="238"/>
      <c r="C196" s="45">
        <v>2028</v>
      </c>
      <c r="D196" s="38"/>
      <c r="E196" s="39">
        <f>SUMIFS(C_AiB!$H$5:$H$9998,C_AiB!$A$5:$A$9998,$A$190,C_AiB!$C$5:$C$9998,"="&amp;$C196)</f>
        <v>0</v>
      </c>
      <c r="F196" s="40"/>
      <c r="G196" s="38"/>
      <c r="H196" s="33">
        <f t="shared" si="4"/>
        <v>0</v>
      </c>
      <c r="I196" s="33">
        <f>(($E196*40%*$Q196)+($F196*40%*$P196))*3.5%*A_Stammdaten!$E$33</f>
        <v>0</v>
      </c>
      <c r="J196" s="33">
        <f t="shared" si="5"/>
        <v>0</v>
      </c>
      <c r="L196" s="45">
        <v>2028</v>
      </c>
      <c r="M196" s="21">
        <f>VLOOKUP($L196,Listen!$K$38:$P$44,A_Stammdaten!$B$9-2022,FALSE)</f>
        <v>0</v>
      </c>
      <c r="N196" s="21">
        <f>VLOOKUP($L196,Listen!$Y$38:$AD$44,A_Stammdaten!$B$9-2022,FALSE)</f>
        <v>0</v>
      </c>
      <c r="P196" s="21">
        <f>VLOOKUP($L196,Listen!$K$12:$P$18,A_Stammdaten!$B$9-2022,FALSE)</f>
        <v>0</v>
      </c>
      <c r="Q196" s="21">
        <f>VLOOKUP($L196,Listen!$Y$12:$AD$18,A_Stammdaten!$B$9-2022,FALSE)</f>
        <v>0</v>
      </c>
    </row>
    <row r="197" spans="1:17" x14ac:dyDescent="0.2">
      <c r="A197" s="233">
        <f>A_Stammdaten!A60</f>
        <v>0</v>
      </c>
      <c r="B197" s="236">
        <f>A_Stammdaten!B60</f>
        <v>0</v>
      </c>
      <c r="C197" s="23">
        <v>2022</v>
      </c>
      <c r="D197" s="41"/>
      <c r="E197" s="36">
        <f>SUMIFS(C_AiB!$H$5:$H$9998,C_AiB!$A$5:$A$9998,$A$197,C_AiB!$C$5:$C$9998,"&lt;="&amp;$C197)</f>
        <v>0</v>
      </c>
      <c r="F197" s="42"/>
      <c r="G197" s="41"/>
      <c r="H197" s="34">
        <f t="shared" si="4"/>
        <v>0</v>
      </c>
      <c r="I197" s="32">
        <f>(($E197*40%*$Q197)+($F197*40%*$P197))*3.5%*A_Stammdaten!$E$33</f>
        <v>0</v>
      </c>
      <c r="J197" s="34">
        <f t="shared" si="5"/>
        <v>0</v>
      </c>
      <c r="L197" s="23">
        <v>2022</v>
      </c>
      <c r="M197" s="19">
        <f>VLOOKUP($L197,Listen!$K$38:$P$44,A_Stammdaten!$B$9-2022,FALSE)</f>
        <v>3.0499999999999999E-2</v>
      </c>
      <c r="N197" s="19">
        <f>VLOOKUP($L197,Listen!$Y$38:$AD$44,A_Stammdaten!$B$9-2022,FALSE)</f>
        <v>3.0499999999999999E-2</v>
      </c>
      <c r="P197" s="19">
        <f>VLOOKUP($L197,Listen!$K$12:$P$18,A_Stammdaten!$B$9-2022,FALSE)</f>
        <v>5.0700000000000002E-2</v>
      </c>
      <c r="Q197" s="19">
        <f>VLOOKUP($L197,Listen!$Y$12:$AD$18,A_Stammdaten!$B$9-2022,FALSE)</f>
        <v>5.0700000000000002E-2</v>
      </c>
    </row>
    <row r="198" spans="1:17" x14ac:dyDescent="0.2">
      <c r="A198" s="234"/>
      <c r="B198" s="237"/>
      <c r="C198" s="44">
        <v>2023</v>
      </c>
      <c r="D198" s="35"/>
      <c r="E198" s="36">
        <f>SUMIFS(C_AiB!$H$5:$H$9998,C_AiB!$A$5:$A$9998,$A$197,C_AiB!$C$5:$C$9998,"="&amp;$C198)</f>
        <v>0</v>
      </c>
      <c r="F198" s="37"/>
      <c r="G198" s="35"/>
      <c r="H198" s="32">
        <f t="shared" si="4"/>
        <v>0</v>
      </c>
      <c r="I198" s="32">
        <f>(($E198*40%*$Q198)+($F198*40%*$P198))*3.5%*A_Stammdaten!$E$33</f>
        <v>0</v>
      </c>
      <c r="J198" s="32">
        <f t="shared" si="5"/>
        <v>0</v>
      </c>
      <c r="L198" s="44">
        <v>2023</v>
      </c>
      <c r="M198" s="20">
        <f>VLOOKUP($L198,Listen!$K$38:$P$44,A_Stammdaten!$B$9-2022,FALSE)</f>
        <v>3.0499999999999999E-2</v>
      </c>
      <c r="N198" s="20">
        <f>VLOOKUP($L198,Listen!$Y$38:$AD$44,A_Stammdaten!$B$9-2022,FALSE)</f>
        <v>3.0499999999999999E-2</v>
      </c>
      <c r="P198" s="20">
        <f>VLOOKUP($L198,Listen!$K$12:$P$18,A_Stammdaten!$B$9-2022,FALSE)</f>
        <v>5.0700000000000002E-2</v>
      </c>
      <c r="Q198" s="20">
        <f>VLOOKUP($L198,Listen!$Y$12:$AD$18,A_Stammdaten!$B$9-2022,FALSE)</f>
        <v>5.0700000000000002E-2</v>
      </c>
    </row>
    <row r="199" spans="1:17" x14ac:dyDescent="0.2">
      <c r="A199" s="234"/>
      <c r="B199" s="237"/>
      <c r="C199" s="44">
        <v>2024</v>
      </c>
      <c r="D199" s="35"/>
      <c r="E199" s="36">
        <f>SUMIFS(C_AiB!$H$5:$H$9998,C_AiB!$A$5:$A$9998,$A$197,C_AiB!$C$5:$C$9998,"="&amp;$C199)</f>
        <v>0</v>
      </c>
      <c r="F199" s="37"/>
      <c r="G199" s="35"/>
      <c r="H199" s="32">
        <f t="shared" si="4"/>
        <v>0</v>
      </c>
      <c r="I199" s="32">
        <f>(($E199*40%*$Q199)+($F199*40%*$P199))*3.5%*A_Stammdaten!$E$33</f>
        <v>0</v>
      </c>
      <c r="J199" s="32">
        <f t="shared" si="5"/>
        <v>0</v>
      </c>
      <c r="L199" s="44">
        <v>2024</v>
      </c>
      <c r="M199" s="20">
        <f>VLOOKUP($L199,Listen!$K$38:$P$44,A_Stammdaten!$B$9-2022,FALSE)</f>
        <v>5.0900000000000001E-2</v>
      </c>
      <c r="N199" s="20">
        <f>VLOOKUP($L199,Listen!$Y$38:$AD$44,A_Stammdaten!$B$9-2022,FALSE)</f>
        <v>5.0999999999999997E-2</v>
      </c>
      <c r="P199" s="20">
        <f>VLOOKUP($L199,Listen!$K$12:$P$18,A_Stammdaten!$B$9-2022,FALSE)</f>
        <v>6.93E-2</v>
      </c>
      <c r="Q199" s="20">
        <f>VLOOKUP($L199,Listen!$Y$12:$AD$18,A_Stammdaten!$B$9-2022,FALSE)</f>
        <v>7.2599999999999998E-2</v>
      </c>
    </row>
    <row r="200" spans="1:17" x14ac:dyDescent="0.2">
      <c r="A200" s="234"/>
      <c r="B200" s="237"/>
      <c r="C200" s="44">
        <v>2025</v>
      </c>
      <c r="D200" s="35"/>
      <c r="E200" s="36">
        <f>SUMIFS(C_AiB!$H$5:$H$9998,C_AiB!$A$5:$A$9998,$A$197,C_AiB!$C$5:$C$9998,"="&amp;$C200)</f>
        <v>0</v>
      </c>
      <c r="F200" s="37"/>
      <c r="G200" s="35"/>
      <c r="H200" s="32">
        <f t="shared" si="4"/>
        <v>0</v>
      </c>
      <c r="I200" s="32">
        <f>(($E200*40%*$Q200)+($F200*40%*$P200))*3.5%*A_Stammdaten!$E$33</f>
        <v>0</v>
      </c>
      <c r="J200" s="32">
        <f t="shared" si="5"/>
        <v>0</v>
      </c>
      <c r="L200" s="44">
        <v>2025</v>
      </c>
      <c r="M200" s="20">
        <f>VLOOKUP($L200,Listen!$K$38:$P$44,A_Stammdaten!$B$9-2022,FALSE)</f>
        <v>0.05</v>
      </c>
      <c r="N200" s="20">
        <f>VLOOKUP($L200,Listen!$Y$38:$AD$44,A_Stammdaten!$B$9-2022,FALSE)</f>
        <v>5.0999999999999997E-2</v>
      </c>
      <c r="P200" s="20">
        <f>VLOOKUP($L200,Listen!$K$12:$P$18,A_Stammdaten!$B$9-2022,FALSE)</f>
        <v>7.0099999999999996E-2</v>
      </c>
      <c r="Q200" s="20">
        <f>VLOOKUP($L200,Listen!$Y$12:$AD$18,A_Stammdaten!$B$9-2022,FALSE)</f>
        <v>7.2599999999999998E-2</v>
      </c>
    </row>
    <row r="201" spans="1:17" x14ac:dyDescent="0.2">
      <c r="A201" s="234"/>
      <c r="B201" s="237"/>
      <c r="C201" s="44">
        <v>2026</v>
      </c>
      <c r="D201" s="35"/>
      <c r="E201" s="36">
        <f>SUMIFS(C_AiB!$H$5:$H$9998,C_AiB!$A$5:$A$9998,$A$197,C_AiB!$C$5:$C$9998,"="&amp;$C201)</f>
        <v>0</v>
      </c>
      <c r="F201" s="37"/>
      <c r="G201" s="35"/>
      <c r="H201" s="32">
        <f t="shared" ref="H201:H264" si="6">($E201*$N201)+($F201*$M201)</f>
        <v>0</v>
      </c>
      <c r="I201" s="32">
        <f>(($E201*40%*$Q201)+($F201*40%*$P201))*3.5%*A_Stammdaten!$E$33</f>
        <v>0</v>
      </c>
      <c r="J201" s="32">
        <f t="shared" ref="J201:J264" si="7">SUM(G201:I201)</f>
        <v>0</v>
      </c>
      <c r="L201" s="44">
        <v>2026</v>
      </c>
      <c r="M201" s="20">
        <f>VLOOKUP($L201,Listen!$K$38:$P$44,A_Stammdaten!$B$9-2022,FALSE)</f>
        <v>5.0999999999999997E-2</v>
      </c>
      <c r="N201" s="20">
        <f>VLOOKUP($L201,Listen!$Y$38:$AD$44,A_Stammdaten!$B$9-2022,FALSE)</f>
        <v>5.0999999999999997E-2</v>
      </c>
      <c r="P201" s="20">
        <f>VLOOKUP($L201,Listen!$K$12:$P$18,A_Stammdaten!$B$9-2022,FALSE)</f>
        <v>7.2599999999999998E-2</v>
      </c>
      <c r="Q201" s="20">
        <f>VLOOKUP($L201,Listen!$Y$12:$AD$18,A_Stammdaten!$B$9-2022,FALSE)</f>
        <v>7.2599999999999998E-2</v>
      </c>
    </row>
    <row r="202" spans="1:17" x14ac:dyDescent="0.2">
      <c r="A202" s="234"/>
      <c r="B202" s="237"/>
      <c r="C202" s="44">
        <v>2027</v>
      </c>
      <c r="D202" s="35"/>
      <c r="E202" s="36">
        <f>SUMIFS(C_AiB!$H$5:$H$9998,C_AiB!$A$5:$A$9998,$A$197,C_AiB!$C$5:$C$9998,"="&amp;$C202)</f>
        <v>0</v>
      </c>
      <c r="F202" s="37"/>
      <c r="G202" s="35"/>
      <c r="H202" s="32">
        <f t="shared" si="6"/>
        <v>0</v>
      </c>
      <c r="I202" s="32">
        <f>(($E202*40%*$Q202)+($F202*40%*$P202))*3.5%*A_Stammdaten!$E$33</f>
        <v>0</v>
      </c>
      <c r="J202" s="32">
        <f t="shared" si="7"/>
        <v>0</v>
      </c>
      <c r="L202" s="44">
        <v>2027</v>
      </c>
      <c r="M202" s="20">
        <f>VLOOKUP($L202,Listen!$K$38:$P$44,A_Stammdaten!$B$9-2022,FALSE)</f>
        <v>5.0999999999999997E-2</v>
      </c>
      <c r="N202" s="20">
        <f>VLOOKUP($L202,Listen!$Y$38:$AD$44,A_Stammdaten!$B$9-2022,FALSE)</f>
        <v>5.0999999999999997E-2</v>
      </c>
      <c r="P202" s="20">
        <f>VLOOKUP($L202,Listen!$K$12:$P$18,A_Stammdaten!$B$9-2022,FALSE)</f>
        <v>7.2599999999999998E-2</v>
      </c>
      <c r="Q202" s="20">
        <f>VLOOKUP($L202,Listen!$Y$12:$AD$18,A_Stammdaten!$B$9-2022,FALSE)</f>
        <v>7.2599999999999998E-2</v>
      </c>
    </row>
    <row r="203" spans="1:17" ht="15" thickBot="1" x14ac:dyDescent="0.25">
      <c r="A203" s="235"/>
      <c r="B203" s="238"/>
      <c r="C203" s="45">
        <v>2028</v>
      </c>
      <c r="D203" s="38"/>
      <c r="E203" s="39">
        <f>SUMIFS(C_AiB!$H$5:$H$9998,C_AiB!$A$5:$A$9998,$A$197,C_AiB!$C$5:$C$9998,"="&amp;$C203)</f>
        <v>0</v>
      </c>
      <c r="F203" s="40"/>
      <c r="G203" s="38"/>
      <c r="H203" s="33">
        <f t="shared" si="6"/>
        <v>0</v>
      </c>
      <c r="I203" s="33">
        <f>(($E203*40%*$Q203)+($F203*40%*$P203))*3.5%*A_Stammdaten!$E$33</f>
        <v>0</v>
      </c>
      <c r="J203" s="33">
        <f t="shared" si="7"/>
        <v>0</v>
      </c>
      <c r="L203" s="45">
        <v>2028</v>
      </c>
      <c r="M203" s="21">
        <f>VLOOKUP($L203,Listen!$K$38:$P$44,A_Stammdaten!$B$9-2022,FALSE)</f>
        <v>0</v>
      </c>
      <c r="N203" s="21">
        <f>VLOOKUP($L203,Listen!$Y$38:$AD$44,A_Stammdaten!$B$9-2022,FALSE)</f>
        <v>0</v>
      </c>
      <c r="P203" s="21">
        <f>VLOOKUP($L203,Listen!$K$12:$P$18,A_Stammdaten!$B$9-2022,FALSE)</f>
        <v>0</v>
      </c>
      <c r="Q203" s="21">
        <f>VLOOKUP($L203,Listen!$Y$12:$AD$18,A_Stammdaten!$B$9-2022,FALSE)</f>
        <v>0</v>
      </c>
    </row>
    <row r="204" spans="1:17" x14ac:dyDescent="0.2">
      <c r="A204" s="233">
        <f>A_Stammdaten!A61</f>
        <v>0</v>
      </c>
      <c r="B204" s="236">
        <f>A_Stammdaten!B61</f>
        <v>0</v>
      </c>
      <c r="C204" s="23">
        <v>2022</v>
      </c>
      <c r="D204" s="41"/>
      <c r="E204" s="36">
        <f>SUMIFS(C_AiB!$H$5:$H$9998,C_AiB!$A$5:$A$9998,$A$204,C_AiB!$C$5:$C$9998,"&lt;="&amp;$C204)</f>
        <v>0</v>
      </c>
      <c r="F204" s="42"/>
      <c r="G204" s="41"/>
      <c r="H204" s="34">
        <f t="shared" si="6"/>
        <v>0</v>
      </c>
      <c r="I204" s="32">
        <f>(($E204*40%*$Q204)+($F204*40%*$P204))*3.5%*A_Stammdaten!$E$33</f>
        <v>0</v>
      </c>
      <c r="J204" s="34">
        <f t="shared" si="7"/>
        <v>0</v>
      </c>
      <c r="L204" s="23">
        <v>2022</v>
      </c>
      <c r="M204" s="19">
        <f>VLOOKUP($L204,Listen!$K$38:$P$44,A_Stammdaten!$B$9-2022,FALSE)</f>
        <v>3.0499999999999999E-2</v>
      </c>
      <c r="N204" s="19">
        <f>VLOOKUP($L204,Listen!$Y$38:$AD$44,A_Stammdaten!$B$9-2022,FALSE)</f>
        <v>3.0499999999999999E-2</v>
      </c>
      <c r="P204" s="19">
        <f>VLOOKUP($L204,Listen!$K$12:$P$18,A_Stammdaten!$B$9-2022,FALSE)</f>
        <v>5.0700000000000002E-2</v>
      </c>
      <c r="Q204" s="19">
        <f>VLOOKUP($L204,Listen!$Y$12:$AD$18,A_Stammdaten!$B$9-2022,FALSE)</f>
        <v>5.0700000000000002E-2</v>
      </c>
    </row>
    <row r="205" spans="1:17" x14ac:dyDescent="0.2">
      <c r="A205" s="234"/>
      <c r="B205" s="237"/>
      <c r="C205" s="44">
        <v>2023</v>
      </c>
      <c r="D205" s="35"/>
      <c r="E205" s="36">
        <f>SUMIFS(C_AiB!$H$5:$H$9998,C_AiB!$A$5:$A$9998,$A$204,C_AiB!$C$5:$C$9998,"="&amp;$C205)</f>
        <v>0</v>
      </c>
      <c r="F205" s="37"/>
      <c r="G205" s="35"/>
      <c r="H205" s="32">
        <f t="shared" si="6"/>
        <v>0</v>
      </c>
      <c r="I205" s="32">
        <f>(($E205*40%*$Q205)+($F205*40%*$P205))*3.5%*A_Stammdaten!$E$33</f>
        <v>0</v>
      </c>
      <c r="J205" s="32">
        <f t="shared" si="7"/>
        <v>0</v>
      </c>
      <c r="L205" s="44">
        <v>2023</v>
      </c>
      <c r="M205" s="20">
        <f>VLOOKUP($L205,Listen!$K$38:$P$44,A_Stammdaten!$B$9-2022,FALSE)</f>
        <v>3.0499999999999999E-2</v>
      </c>
      <c r="N205" s="20">
        <f>VLOOKUP($L205,Listen!$Y$38:$AD$44,A_Stammdaten!$B$9-2022,FALSE)</f>
        <v>3.0499999999999999E-2</v>
      </c>
      <c r="P205" s="20">
        <f>VLOOKUP($L205,Listen!$K$12:$P$18,A_Stammdaten!$B$9-2022,FALSE)</f>
        <v>5.0700000000000002E-2</v>
      </c>
      <c r="Q205" s="20">
        <f>VLOOKUP($L205,Listen!$Y$12:$AD$18,A_Stammdaten!$B$9-2022,FALSE)</f>
        <v>5.0700000000000002E-2</v>
      </c>
    </row>
    <row r="206" spans="1:17" x14ac:dyDescent="0.2">
      <c r="A206" s="234"/>
      <c r="B206" s="237"/>
      <c r="C206" s="44">
        <v>2024</v>
      </c>
      <c r="D206" s="35"/>
      <c r="E206" s="36">
        <f>SUMIFS(C_AiB!$H$5:$H$9998,C_AiB!$A$5:$A$9998,$A$204,C_AiB!$C$5:$C$9998,"="&amp;$C206)</f>
        <v>0</v>
      </c>
      <c r="F206" s="37"/>
      <c r="G206" s="35"/>
      <c r="H206" s="32">
        <f t="shared" si="6"/>
        <v>0</v>
      </c>
      <c r="I206" s="32">
        <f>(($E206*40%*$Q206)+($F206*40%*$P206))*3.5%*A_Stammdaten!$E$33</f>
        <v>0</v>
      </c>
      <c r="J206" s="32">
        <f t="shared" si="7"/>
        <v>0</v>
      </c>
      <c r="L206" s="44">
        <v>2024</v>
      </c>
      <c r="M206" s="20">
        <f>VLOOKUP($L206,Listen!$K$38:$P$44,A_Stammdaten!$B$9-2022,FALSE)</f>
        <v>5.0900000000000001E-2</v>
      </c>
      <c r="N206" s="20">
        <f>VLOOKUP($L206,Listen!$Y$38:$AD$44,A_Stammdaten!$B$9-2022,FALSE)</f>
        <v>5.0999999999999997E-2</v>
      </c>
      <c r="P206" s="20">
        <f>VLOOKUP($L206,Listen!$K$12:$P$18,A_Stammdaten!$B$9-2022,FALSE)</f>
        <v>6.93E-2</v>
      </c>
      <c r="Q206" s="20">
        <f>VLOOKUP($L206,Listen!$Y$12:$AD$18,A_Stammdaten!$B$9-2022,FALSE)</f>
        <v>7.2599999999999998E-2</v>
      </c>
    </row>
    <row r="207" spans="1:17" x14ac:dyDescent="0.2">
      <c r="A207" s="234"/>
      <c r="B207" s="237"/>
      <c r="C207" s="44">
        <v>2025</v>
      </c>
      <c r="D207" s="35"/>
      <c r="E207" s="36">
        <f>SUMIFS(C_AiB!$H$5:$H$9998,C_AiB!$A$5:$A$9998,$A$204,C_AiB!$C$5:$C$9998,"="&amp;$C207)</f>
        <v>0</v>
      </c>
      <c r="F207" s="37"/>
      <c r="G207" s="35"/>
      <c r="H207" s="32">
        <f t="shared" si="6"/>
        <v>0</v>
      </c>
      <c r="I207" s="32">
        <f>(($E207*40%*$Q207)+($F207*40%*$P207))*3.5%*A_Stammdaten!$E$33</f>
        <v>0</v>
      </c>
      <c r="J207" s="32">
        <f t="shared" si="7"/>
        <v>0</v>
      </c>
      <c r="L207" s="44">
        <v>2025</v>
      </c>
      <c r="M207" s="20">
        <f>VLOOKUP($L207,Listen!$K$38:$P$44,A_Stammdaten!$B$9-2022,FALSE)</f>
        <v>0.05</v>
      </c>
      <c r="N207" s="20">
        <f>VLOOKUP($L207,Listen!$Y$38:$AD$44,A_Stammdaten!$B$9-2022,FALSE)</f>
        <v>5.0999999999999997E-2</v>
      </c>
      <c r="P207" s="20">
        <f>VLOOKUP($L207,Listen!$K$12:$P$18,A_Stammdaten!$B$9-2022,FALSE)</f>
        <v>7.0099999999999996E-2</v>
      </c>
      <c r="Q207" s="20">
        <f>VLOOKUP($L207,Listen!$Y$12:$AD$18,A_Stammdaten!$B$9-2022,FALSE)</f>
        <v>7.2599999999999998E-2</v>
      </c>
    </row>
    <row r="208" spans="1:17" x14ac:dyDescent="0.2">
      <c r="A208" s="234"/>
      <c r="B208" s="237"/>
      <c r="C208" s="44">
        <v>2026</v>
      </c>
      <c r="D208" s="35"/>
      <c r="E208" s="36">
        <f>SUMIFS(C_AiB!$H$5:$H$9998,C_AiB!$A$5:$A$9998,$A$204,C_AiB!$C$5:$C$9998,"="&amp;$C208)</f>
        <v>0</v>
      </c>
      <c r="F208" s="37"/>
      <c r="G208" s="35"/>
      <c r="H208" s="32">
        <f t="shared" si="6"/>
        <v>0</v>
      </c>
      <c r="I208" s="32">
        <f>(($E208*40%*$Q208)+($F208*40%*$P208))*3.5%*A_Stammdaten!$E$33</f>
        <v>0</v>
      </c>
      <c r="J208" s="32">
        <f t="shared" si="7"/>
        <v>0</v>
      </c>
      <c r="L208" s="44">
        <v>2026</v>
      </c>
      <c r="M208" s="20">
        <f>VLOOKUP($L208,Listen!$K$38:$P$44,A_Stammdaten!$B$9-2022,FALSE)</f>
        <v>5.0999999999999997E-2</v>
      </c>
      <c r="N208" s="20">
        <f>VLOOKUP($L208,Listen!$Y$38:$AD$44,A_Stammdaten!$B$9-2022,FALSE)</f>
        <v>5.0999999999999997E-2</v>
      </c>
      <c r="P208" s="20">
        <f>VLOOKUP($L208,Listen!$K$12:$P$18,A_Stammdaten!$B$9-2022,FALSE)</f>
        <v>7.2599999999999998E-2</v>
      </c>
      <c r="Q208" s="20">
        <f>VLOOKUP($L208,Listen!$Y$12:$AD$18,A_Stammdaten!$B$9-2022,FALSE)</f>
        <v>7.2599999999999998E-2</v>
      </c>
    </row>
    <row r="209" spans="1:17" x14ac:dyDescent="0.2">
      <c r="A209" s="234"/>
      <c r="B209" s="237"/>
      <c r="C209" s="44">
        <v>2027</v>
      </c>
      <c r="D209" s="35"/>
      <c r="E209" s="36">
        <f>SUMIFS(C_AiB!$H$5:$H$9998,C_AiB!$A$5:$A$9998,$A$204,C_AiB!$C$5:$C$9998,"="&amp;$C209)</f>
        <v>0</v>
      </c>
      <c r="F209" s="37"/>
      <c r="G209" s="35"/>
      <c r="H209" s="32">
        <f t="shared" si="6"/>
        <v>0</v>
      </c>
      <c r="I209" s="32">
        <f>(($E209*40%*$Q209)+($F209*40%*$P209))*3.5%*A_Stammdaten!$E$33</f>
        <v>0</v>
      </c>
      <c r="J209" s="32">
        <f t="shared" si="7"/>
        <v>0</v>
      </c>
      <c r="L209" s="44">
        <v>2027</v>
      </c>
      <c r="M209" s="20">
        <f>VLOOKUP($L209,Listen!$K$38:$P$44,A_Stammdaten!$B$9-2022,FALSE)</f>
        <v>5.0999999999999997E-2</v>
      </c>
      <c r="N209" s="20">
        <f>VLOOKUP($L209,Listen!$Y$38:$AD$44,A_Stammdaten!$B$9-2022,FALSE)</f>
        <v>5.0999999999999997E-2</v>
      </c>
      <c r="P209" s="20">
        <f>VLOOKUP($L209,Listen!$K$12:$P$18,A_Stammdaten!$B$9-2022,FALSE)</f>
        <v>7.2599999999999998E-2</v>
      </c>
      <c r="Q209" s="20">
        <f>VLOOKUP($L209,Listen!$Y$12:$AD$18,A_Stammdaten!$B$9-2022,FALSE)</f>
        <v>7.2599999999999998E-2</v>
      </c>
    </row>
    <row r="210" spans="1:17" ht="15" thickBot="1" x14ac:dyDescent="0.25">
      <c r="A210" s="235"/>
      <c r="B210" s="238"/>
      <c r="C210" s="45">
        <v>2028</v>
      </c>
      <c r="D210" s="38"/>
      <c r="E210" s="39">
        <f>SUMIFS(C_AiB!$H$5:$H$9998,C_AiB!$A$5:$A$9998,$A$204,C_AiB!$C$5:$C$9998,"="&amp;$C210)</f>
        <v>0</v>
      </c>
      <c r="F210" s="40"/>
      <c r="G210" s="38"/>
      <c r="H210" s="33">
        <f t="shared" si="6"/>
        <v>0</v>
      </c>
      <c r="I210" s="33">
        <f>(($E210*40%*$Q210)+($F210*40%*$P210))*3.5%*A_Stammdaten!$E$33</f>
        <v>0</v>
      </c>
      <c r="J210" s="33">
        <f t="shared" si="7"/>
        <v>0</v>
      </c>
      <c r="L210" s="45">
        <v>2028</v>
      </c>
      <c r="M210" s="21">
        <f>VLOOKUP($L210,Listen!$K$38:$P$44,A_Stammdaten!$B$9-2022,FALSE)</f>
        <v>0</v>
      </c>
      <c r="N210" s="21">
        <f>VLOOKUP($L210,Listen!$Y$38:$AD$44,A_Stammdaten!$B$9-2022,FALSE)</f>
        <v>0</v>
      </c>
      <c r="P210" s="21">
        <f>VLOOKUP($L210,Listen!$K$12:$P$18,A_Stammdaten!$B$9-2022,FALSE)</f>
        <v>0</v>
      </c>
      <c r="Q210" s="21">
        <f>VLOOKUP($L210,Listen!$Y$12:$AD$18,A_Stammdaten!$B$9-2022,FALSE)</f>
        <v>0</v>
      </c>
    </row>
    <row r="211" spans="1:17" x14ac:dyDescent="0.2">
      <c r="A211" s="233">
        <f>A_Stammdaten!A62</f>
        <v>0</v>
      </c>
      <c r="B211" s="236">
        <f>A_Stammdaten!B62</f>
        <v>0</v>
      </c>
      <c r="C211" s="23">
        <v>2022</v>
      </c>
      <c r="D211" s="41"/>
      <c r="E211" s="36">
        <f>SUMIFS(C_AiB!$H$5:$H$9998,C_AiB!$A$5:$A$9998,$A$211,C_AiB!$C$5:$C$9998,"&lt;="&amp;$C211)</f>
        <v>0</v>
      </c>
      <c r="F211" s="42"/>
      <c r="G211" s="41"/>
      <c r="H211" s="34">
        <f t="shared" si="6"/>
        <v>0</v>
      </c>
      <c r="I211" s="32">
        <f>(($E211*40%*$Q211)+($F211*40%*$P211))*3.5%*A_Stammdaten!$E$33</f>
        <v>0</v>
      </c>
      <c r="J211" s="34">
        <f t="shared" si="7"/>
        <v>0</v>
      </c>
      <c r="L211" s="23">
        <v>2022</v>
      </c>
      <c r="M211" s="19">
        <f>VLOOKUP($L211,Listen!$K$38:$P$44,A_Stammdaten!$B$9-2022,FALSE)</f>
        <v>3.0499999999999999E-2</v>
      </c>
      <c r="N211" s="19">
        <f>VLOOKUP($L211,Listen!$Y$38:$AD$44,A_Stammdaten!$B$9-2022,FALSE)</f>
        <v>3.0499999999999999E-2</v>
      </c>
      <c r="P211" s="19">
        <f>VLOOKUP($L211,Listen!$K$12:$P$18,A_Stammdaten!$B$9-2022,FALSE)</f>
        <v>5.0700000000000002E-2</v>
      </c>
      <c r="Q211" s="19">
        <f>VLOOKUP($L211,Listen!$Y$12:$AD$18,A_Stammdaten!$B$9-2022,FALSE)</f>
        <v>5.0700000000000002E-2</v>
      </c>
    </row>
    <row r="212" spans="1:17" x14ac:dyDescent="0.2">
      <c r="A212" s="234"/>
      <c r="B212" s="237"/>
      <c r="C212" s="44">
        <v>2023</v>
      </c>
      <c r="D212" s="35"/>
      <c r="E212" s="36">
        <f>SUMIFS(C_AiB!$H$5:$H$9998,C_AiB!$A$5:$A$9998,$A$211,C_AiB!$C$5:$C$9998,"="&amp;$C212)</f>
        <v>0</v>
      </c>
      <c r="F212" s="37"/>
      <c r="G212" s="35"/>
      <c r="H212" s="32">
        <f t="shared" si="6"/>
        <v>0</v>
      </c>
      <c r="I212" s="32">
        <f>(($E212*40%*$Q212)+($F212*40%*$P212))*3.5%*A_Stammdaten!$E$33</f>
        <v>0</v>
      </c>
      <c r="J212" s="32">
        <f t="shared" si="7"/>
        <v>0</v>
      </c>
      <c r="L212" s="44">
        <v>2023</v>
      </c>
      <c r="M212" s="20">
        <f>VLOOKUP($L212,Listen!$K$38:$P$44,A_Stammdaten!$B$9-2022,FALSE)</f>
        <v>3.0499999999999999E-2</v>
      </c>
      <c r="N212" s="20">
        <f>VLOOKUP($L212,Listen!$Y$38:$AD$44,A_Stammdaten!$B$9-2022,FALSE)</f>
        <v>3.0499999999999999E-2</v>
      </c>
      <c r="P212" s="20">
        <f>VLOOKUP($L212,Listen!$K$12:$P$18,A_Stammdaten!$B$9-2022,FALSE)</f>
        <v>5.0700000000000002E-2</v>
      </c>
      <c r="Q212" s="20">
        <f>VLOOKUP($L212,Listen!$Y$12:$AD$18,A_Stammdaten!$B$9-2022,FALSE)</f>
        <v>5.0700000000000002E-2</v>
      </c>
    </row>
    <row r="213" spans="1:17" x14ac:dyDescent="0.2">
      <c r="A213" s="234"/>
      <c r="B213" s="237"/>
      <c r="C213" s="44">
        <v>2024</v>
      </c>
      <c r="D213" s="35"/>
      <c r="E213" s="36">
        <f>SUMIFS(C_AiB!$H$5:$H$9998,C_AiB!$A$5:$A$9998,$A$211,C_AiB!$C$5:$C$9998,"="&amp;$C213)</f>
        <v>0</v>
      </c>
      <c r="F213" s="37"/>
      <c r="G213" s="35"/>
      <c r="H213" s="32">
        <f t="shared" si="6"/>
        <v>0</v>
      </c>
      <c r="I213" s="32">
        <f>(($E213*40%*$Q213)+($F213*40%*$P213))*3.5%*A_Stammdaten!$E$33</f>
        <v>0</v>
      </c>
      <c r="J213" s="32">
        <f t="shared" si="7"/>
        <v>0</v>
      </c>
      <c r="L213" s="44">
        <v>2024</v>
      </c>
      <c r="M213" s="20">
        <f>VLOOKUP($L213,Listen!$K$38:$P$44,A_Stammdaten!$B$9-2022,FALSE)</f>
        <v>5.0900000000000001E-2</v>
      </c>
      <c r="N213" s="20">
        <f>VLOOKUP($L213,Listen!$Y$38:$AD$44,A_Stammdaten!$B$9-2022,FALSE)</f>
        <v>5.0999999999999997E-2</v>
      </c>
      <c r="P213" s="20">
        <f>VLOOKUP($L213,Listen!$K$12:$P$18,A_Stammdaten!$B$9-2022,FALSE)</f>
        <v>6.93E-2</v>
      </c>
      <c r="Q213" s="20">
        <f>VLOOKUP($L213,Listen!$Y$12:$AD$18,A_Stammdaten!$B$9-2022,FALSE)</f>
        <v>7.2599999999999998E-2</v>
      </c>
    </row>
    <row r="214" spans="1:17" x14ac:dyDescent="0.2">
      <c r="A214" s="234"/>
      <c r="B214" s="237"/>
      <c r="C214" s="44">
        <v>2025</v>
      </c>
      <c r="D214" s="35"/>
      <c r="E214" s="36">
        <f>SUMIFS(C_AiB!$H$5:$H$9998,C_AiB!$A$5:$A$9998,$A$211,C_AiB!$C$5:$C$9998,"="&amp;$C214)</f>
        <v>0</v>
      </c>
      <c r="F214" s="37"/>
      <c r="G214" s="35"/>
      <c r="H214" s="32">
        <f t="shared" si="6"/>
        <v>0</v>
      </c>
      <c r="I214" s="32">
        <f>(($E214*40%*$Q214)+($F214*40%*$P214))*3.5%*A_Stammdaten!$E$33</f>
        <v>0</v>
      </c>
      <c r="J214" s="32">
        <f t="shared" si="7"/>
        <v>0</v>
      </c>
      <c r="L214" s="44">
        <v>2025</v>
      </c>
      <c r="M214" s="20">
        <f>VLOOKUP($L214,Listen!$K$38:$P$44,A_Stammdaten!$B$9-2022,FALSE)</f>
        <v>0.05</v>
      </c>
      <c r="N214" s="20">
        <f>VLOOKUP($L214,Listen!$Y$38:$AD$44,A_Stammdaten!$B$9-2022,FALSE)</f>
        <v>5.0999999999999997E-2</v>
      </c>
      <c r="P214" s="20">
        <f>VLOOKUP($L214,Listen!$K$12:$P$18,A_Stammdaten!$B$9-2022,FALSE)</f>
        <v>7.0099999999999996E-2</v>
      </c>
      <c r="Q214" s="20">
        <f>VLOOKUP($L214,Listen!$Y$12:$AD$18,A_Stammdaten!$B$9-2022,FALSE)</f>
        <v>7.2599999999999998E-2</v>
      </c>
    </row>
    <row r="215" spans="1:17" x14ac:dyDescent="0.2">
      <c r="A215" s="234"/>
      <c r="B215" s="237"/>
      <c r="C215" s="44">
        <v>2026</v>
      </c>
      <c r="D215" s="35"/>
      <c r="E215" s="36">
        <f>SUMIFS(C_AiB!$H$5:$H$9998,C_AiB!$A$5:$A$9998,$A$211,C_AiB!$C$5:$C$9998,"="&amp;$C215)</f>
        <v>0</v>
      </c>
      <c r="F215" s="37"/>
      <c r="G215" s="35"/>
      <c r="H215" s="32">
        <f t="shared" si="6"/>
        <v>0</v>
      </c>
      <c r="I215" s="32">
        <f>(($E215*40%*$Q215)+($F215*40%*$P215))*3.5%*A_Stammdaten!$E$33</f>
        <v>0</v>
      </c>
      <c r="J215" s="32">
        <f t="shared" si="7"/>
        <v>0</v>
      </c>
      <c r="L215" s="44">
        <v>2026</v>
      </c>
      <c r="M215" s="20">
        <f>VLOOKUP($L215,Listen!$K$38:$P$44,A_Stammdaten!$B$9-2022,FALSE)</f>
        <v>5.0999999999999997E-2</v>
      </c>
      <c r="N215" s="20">
        <f>VLOOKUP($L215,Listen!$Y$38:$AD$44,A_Stammdaten!$B$9-2022,FALSE)</f>
        <v>5.0999999999999997E-2</v>
      </c>
      <c r="P215" s="20">
        <f>VLOOKUP($L215,Listen!$K$12:$P$18,A_Stammdaten!$B$9-2022,FALSE)</f>
        <v>7.2599999999999998E-2</v>
      </c>
      <c r="Q215" s="20">
        <f>VLOOKUP($L215,Listen!$Y$12:$AD$18,A_Stammdaten!$B$9-2022,FALSE)</f>
        <v>7.2599999999999998E-2</v>
      </c>
    </row>
    <row r="216" spans="1:17" x14ac:dyDescent="0.2">
      <c r="A216" s="234"/>
      <c r="B216" s="237"/>
      <c r="C216" s="44">
        <v>2027</v>
      </c>
      <c r="D216" s="35"/>
      <c r="E216" s="36">
        <f>SUMIFS(C_AiB!$H$5:$H$9998,C_AiB!$A$5:$A$9998,$A$211,C_AiB!$C$5:$C$9998,"="&amp;$C216)</f>
        <v>0</v>
      </c>
      <c r="F216" s="37"/>
      <c r="G216" s="35"/>
      <c r="H216" s="32">
        <f t="shared" si="6"/>
        <v>0</v>
      </c>
      <c r="I216" s="32">
        <f>(($E216*40%*$Q216)+($F216*40%*$P216))*3.5%*A_Stammdaten!$E$33</f>
        <v>0</v>
      </c>
      <c r="J216" s="32">
        <f t="shared" si="7"/>
        <v>0</v>
      </c>
      <c r="L216" s="44">
        <v>2027</v>
      </c>
      <c r="M216" s="20">
        <f>VLOOKUP($L216,Listen!$K$38:$P$44,A_Stammdaten!$B$9-2022,FALSE)</f>
        <v>5.0999999999999997E-2</v>
      </c>
      <c r="N216" s="20">
        <f>VLOOKUP($L216,Listen!$Y$38:$AD$44,A_Stammdaten!$B$9-2022,FALSE)</f>
        <v>5.0999999999999997E-2</v>
      </c>
      <c r="P216" s="20">
        <f>VLOOKUP($L216,Listen!$K$12:$P$18,A_Stammdaten!$B$9-2022,FALSE)</f>
        <v>7.2599999999999998E-2</v>
      </c>
      <c r="Q216" s="20">
        <f>VLOOKUP($L216,Listen!$Y$12:$AD$18,A_Stammdaten!$B$9-2022,FALSE)</f>
        <v>7.2599999999999998E-2</v>
      </c>
    </row>
    <row r="217" spans="1:17" ht="15" thickBot="1" x14ac:dyDescent="0.25">
      <c r="A217" s="235"/>
      <c r="B217" s="238"/>
      <c r="C217" s="45">
        <v>2028</v>
      </c>
      <c r="D217" s="38"/>
      <c r="E217" s="39">
        <f>SUMIFS(C_AiB!$H$5:$H$9998,C_AiB!$A$5:$A$9998,$A$211,C_AiB!$C$5:$C$9998,"="&amp;$C217)</f>
        <v>0</v>
      </c>
      <c r="F217" s="40"/>
      <c r="G217" s="38"/>
      <c r="H217" s="33">
        <f t="shared" si="6"/>
        <v>0</v>
      </c>
      <c r="I217" s="33">
        <f>(($E217*40%*$Q217)+($F217*40%*$P217))*3.5%*A_Stammdaten!$E$33</f>
        <v>0</v>
      </c>
      <c r="J217" s="33">
        <f t="shared" si="7"/>
        <v>0</v>
      </c>
      <c r="L217" s="45">
        <v>2028</v>
      </c>
      <c r="M217" s="21">
        <f>VLOOKUP($L217,Listen!$K$38:$P$44,A_Stammdaten!$B$9-2022,FALSE)</f>
        <v>0</v>
      </c>
      <c r="N217" s="21">
        <f>VLOOKUP($L217,Listen!$Y$38:$AD$44,A_Stammdaten!$B$9-2022,FALSE)</f>
        <v>0</v>
      </c>
      <c r="P217" s="21">
        <f>VLOOKUP($L217,Listen!$K$12:$P$18,A_Stammdaten!$B$9-2022,FALSE)</f>
        <v>0</v>
      </c>
      <c r="Q217" s="21">
        <f>VLOOKUP($L217,Listen!$Y$12:$AD$18,A_Stammdaten!$B$9-2022,FALSE)</f>
        <v>0</v>
      </c>
    </row>
    <row r="218" spans="1:17" x14ac:dyDescent="0.2">
      <c r="A218" s="233">
        <f>A_Stammdaten!A63</f>
        <v>0</v>
      </c>
      <c r="B218" s="236">
        <f>A_Stammdaten!B63</f>
        <v>0</v>
      </c>
      <c r="C218" s="23">
        <v>2022</v>
      </c>
      <c r="D218" s="41"/>
      <c r="E218" s="36">
        <f>SUMIFS(C_AiB!$H$5:$H$9998,C_AiB!$A$5:$A$9998,$A$218,C_AiB!$C$5:$C$9998,"&lt;="&amp;$C218)</f>
        <v>0</v>
      </c>
      <c r="F218" s="42"/>
      <c r="G218" s="41"/>
      <c r="H218" s="34">
        <f t="shared" si="6"/>
        <v>0</v>
      </c>
      <c r="I218" s="32">
        <f>(($E218*40%*$Q218)+($F218*40%*$P218))*3.5%*A_Stammdaten!$E$33</f>
        <v>0</v>
      </c>
      <c r="J218" s="34">
        <f t="shared" si="7"/>
        <v>0</v>
      </c>
      <c r="L218" s="23">
        <v>2022</v>
      </c>
      <c r="M218" s="19">
        <f>VLOOKUP($L218,Listen!$K$38:$P$44,A_Stammdaten!$B$9-2022,FALSE)</f>
        <v>3.0499999999999999E-2</v>
      </c>
      <c r="N218" s="19">
        <f>VLOOKUP($L218,Listen!$Y$38:$AD$44,A_Stammdaten!$B$9-2022,FALSE)</f>
        <v>3.0499999999999999E-2</v>
      </c>
      <c r="P218" s="19">
        <f>VLOOKUP($L218,Listen!$K$12:$P$18,A_Stammdaten!$B$9-2022,FALSE)</f>
        <v>5.0700000000000002E-2</v>
      </c>
      <c r="Q218" s="19">
        <f>VLOOKUP($L218,Listen!$Y$12:$AD$18,A_Stammdaten!$B$9-2022,FALSE)</f>
        <v>5.0700000000000002E-2</v>
      </c>
    </row>
    <row r="219" spans="1:17" x14ac:dyDescent="0.2">
      <c r="A219" s="234"/>
      <c r="B219" s="237"/>
      <c r="C219" s="44">
        <v>2023</v>
      </c>
      <c r="D219" s="35"/>
      <c r="E219" s="36">
        <f>SUMIFS(C_AiB!$H$5:$H$9998,C_AiB!$A$5:$A$9998,$A$218,C_AiB!$C$5:$C$9998,"="&amp;$C219)</f>
        <v>0</v>
      </c>
      <c r="F219" s="37"/>
      <c r="G219" s="35"/>
      <c r="H219" s="32">
        <f t="shared" si="6"/>
        <v>0</v>
      </c>
      <c r="I219" s="32">
        <f>(($E219*40%*$Q219)+($F219*40%*$P219))*3.5%*A_Stammdaten!$E$33</f>
        <v>0</v>
      </c>
      <c r="J219" s="32">
        <f t="shared" si="7"/>
        <v>0</v>
      </c>
      <c r="L219" s="44">
        <v>2023</v>
      </c>
      <c r="M219" s="20">
        <f>VLOOKUP($L219,Listen!$K$38:$P$44,A_Stammdaten!$B$9-2022,FALSE)</f>
        <v>3.0499999999999999E-2</v>
      </c>
      <c r="N219" s="20">
        <f>VLOOKUP($L219,Listen!$Y$38:$AD$44,A_Stammdaten!$B$9-2022,FALSE)</f>
        <v>3.0499999999999999E-2</v>
      </c>
      <c r="P219" s="20">
        <f>VLOOKUP($L219,Listen!$K$12:$P$18,A_Stammdaten!$B$9-2022,FALSE)</f>
        <v>5.0700000000000002E-2</v>
      </c>
      <c r="Q219" s="20">
        <f>VLOOKUP($L219,Listen!$Y$12:$AD$18,A_Stammdaten!$B$9-2022,FALSE)</f>
        <v>5.0700000000000002E-2</v>
      </c>
    </row>
    <row r="220" spans="1:17" x14ac:dyDescent="0.2">
      <c r="A220" s="234"/>
      <c r="B220" s="237"/>
      <c r="C220" s="44">
        <v>2024</v>
      </c>
      <c r="D220" s="35"/>
      <c r="E220" s="36">
        <f>SUMIFS(C_AiB!$H$5:$H$9998,C_AiB!$A$5:$A$9998,$A$218,C_AiB!$C$5:$C$9998,"="&amp;$C220)</f>
        <v>0</v>
      </c>
      <c r="F220" s="37"/>
      <c r="G220" s="35"/>
      <c r="H220" s="32">
        <f t="shared" si="6"/>
        <v>0</v>
      </c>
      <c r="I220" s="32">
        <f>(($E220*40%*$Q220)+($F220*40%*$P220))*3.5%*A_Stammdaten!$E$33</f>
        <v>0</v>
      </c>
      <c r="J220" s="32">
        <f t="shared" si="7"/>
        <v>0</v>
      </c>
      <c r="L220" s="44">
        <v>2024</v>
      </c>
      <c r="M220" s="20">
        <f>VLOOKUP($L220,Listen!$K$38:$P$44,A_Stammdaten!$B$9-2022,FALSE)</f>
        <v>5.0900000000000001E-2</v>
      </c>
      <c r="N220" s="20">
        <f>VLOOKUP($L220,Listen!$Y$38:$AD$44,A_Stammdaten!$B$9-2022,FALSE)</f>
        <v>5.0999999999999997E-2</v>
      </c>
      <c r="P220" s="20">
        <f>VLOOKUP($L220,Listen!$K$12:$P$18,A_Stammdaten!$B$9-2022,FALSE)</f>
        <v>6.93E-2</v>
      </c>
      <c r="Q220" s="20">
        <f>VLOOKUP($L220,Listen!$Y$12:$AD$18,A_Stammdaten!$B$9-2022,FALSE)</f>
        <v>7.2599999999999998E-2</v>
      </c>
    </row>
    <row r="221" spans="1:17" x14ac:dyDescent="0.2">
      <c r="A221" s="234"/>
      <c r="B221" s="237"/>
      <c r="C221" s="44">
        <v>2025</v>
      </c>
      <c r="D221" s="35"/>
      <c r="E221" s="36">
        <f>SUMIFS(C_AiB!$H$5:$H$9998,C_AiB!$A$5:$A$9998,$A$218,C_AiB!$C$5:$C$9998,"="&amp;$C221)</f>
        <v>0</v>
      </c>
      <c r="F221" s="37"/>
      <c r="G221" s="35"/>
      <c r="H221" s="32">
        <f t="shared" si="6"/>
        <v>0</v>
      </c>
      <c r="I221" s="32">
        <f>(($E221*40%*$Q221)+($F221*40%*$P221))*3.5%*A_Stammdaten!$E$33</f>
        <v>0</v>
      </c>
      <c r="J221" s="32">
        <f t="shared" si="7"/>
        <v>0</v>
      </c>
      <c r="L221" s="44">
        <v>2025</v>
      </c>
      <c r="M221" s="20">
        <f>VLOOKUP($L221,Listen!$K$38:$P$44,A_Stammdaten!$B$9-2022,FALSE)</f>
        <v>0.05</v>
      </c>
      <c r="N221" s="20">
        <f>VLOOKUP($L221,Listen!$Y$38:$AD$44,A_Stammdaten!$B$9-2022,FALSE)</f>
        <v>5.0999999999999997E-2</v>
      </c>
      <c r="P221" s="20">
        <f>VLOOKUP($L221,Listen!$K$12:$P$18,A_Stammdaten!$B$9-2022,FALSE)</f>
        <v>7.0099999999999996E-2</v>
      </c>
      <c r="Q221" s="20">
        <f>VLOOKUP($L221,Listen!$Y$12:$AD$18,A_Stammdaten!$B$9-2022,FALSE)</f>
        <v>7.2599999999999998E-2</v>
      </c>
    </row>
    <row r="222" spans="1:17" x14ac:dyDescent="0.2">
      <c r="A222" s="234"/>
      <c r="B222" s="237"/>
      <c r="C222" s="44">
        <v>2026</v>
      </c>
      <c r="D222" s="35"/>
      <c r="E222" s="36">
        <f>SUMIFS(C_AiB!$H$5:$H$9998,C_AiB!$A$5:$A$9998,$A$218,C_AiB!$C$5:$C$9998,"="&amp;$C222)</f>
        <v>0</v>
      </c>
      <c r="F222" s="37"/>
      <c r="G222" s="35"/>
      <c r="H222" s="32">
        <f t="shared" si="6"/>
        <v>0</v>
      </c>
      <c r="I222" s="32">
        <f>(($E222*40%*$Q222)+($F222*40%*$P222))*3.5%*A_Stammdaten!$E$33</f>
        <v>0</v>
      </c>
      <c r="J222" s="32">
        <f t="shared" si="7"/>
        <v>0</v>
      </c>
      <c r="L222" s="44">
        <v>2026</v>
      </c>
      <c r="M222" s="20">
        <f>VLOOKUP($L222,Listen!$K$38:$P$44,A_Stammdaten!$B$9-2022,FALSE)</f>
        <v>5.0999999999999997E-2</v>
      </c>
      <c r="N222" s="20">
        <f>VLOOKUP($L222,Listen!$Y$38:$AD$44,A_Stammdaten!$B$9-2022,FALSE)</f>
        <v>5.0999999999999997E-2</v>
      </c>
      <c r="P222" s="20">
        <f>VLOOKUP($L222,Listen!$K$12:$P$18,A_Stammdaten!$B$9-2022,FALSE)</f>
        <v>7.2599999999999998E-2</v>
      </c>
      <c r="Q222" s="20">
        <f>VLOOKUP($L222,Listen!$Y$12:$AD$18,A_Stammdaten!$B$9-2022,FALSE)</f>
        <v>7.2599999999999998E-2</v>
      </c>
    </row>
    <row r="223" spans="1:17" x14ac:dyDescent="0.2">
      <c r="A223" s="234"/>
      <c r="B223" s="237"/>
      <c r="C223" s="44">
        <v>2027</v>
      </c>
      <c r="D223" s="35"/>
      <c r="E223" s="36">
        <f>SUMIFS(C_AiB!$H$5:$H$9998,C_AiB!$A$5:$A$9998,$A$218,C_AiB!$C$5:$C$9998,"="&amp;$C223)</f>
        <v>0</v>
      </c>
      <c r="F223" s="37"/>
      <c r="G223" s="35"/>
      <c r="H223" s="32">
        <f t="shared" si="6"/>
        <v>0</v>
      </c>
      <c r="I223" s="32">
        <f>(($E223*40%*$Q223)+($F223*40%*$P223))*3.5%*A_Stammdaten!$E$33</f>
        <v>0</v>
      </c>
      <c r="J223" s="32">
        <f t="shared" si="7"/>
        <v>0</v>
      </c>
      <c r="L223" s="44">
        <v>2027</v>
      </c>
      <c r="M223" s="20">
        <f>VLOOKUP($L223,Listen!$K$38:$P$44,A_Stammdaten!$B$9-2022,FALSE)</f>
        <v>5.0999999999999997E-2</v>
      </c>
      <c r="N223" s="20">
        <f>VLOOKUP($L223,Listen!$Y$38:$AD$44,A_Stammdaten!$B$9-2022,FALSE)</f>
        <v>5.0999999999999997E-2</v>
      </c>
      <c r="P223" s="20">
        <f>VLOOKUP($L223,Listen!$K$12:$P$18,A_Stammdaten!$B$9-2022,FALSE)</f>
        <v>7.2599999999999998E-2</v>
      </c>
      <c r="Q223" s="20">
        <f>VLOOKUP($L223,Listen!$Y$12:$AD$18,A_Stammdaten!$B$9-2022,FALSE)</f>
        <v>7.2599999999999998E-2</v>
      </c>
    </row>
    <row r="224" spans="1:17" ht="15" thickBot="1" x14ac:dyDescent="0.25">
      <c r="A224" s="235"/>
      <c r="B224" s="238"/>
      <c r="C224" s="45">
        <v>2028</v>
      </c>
      <c r="D224" s="38"/>
      <c r="E224" s="39">
        <f>SUMIFS(C_AiB!$H$5:$H$9998,C_AiB!$A$5:$A$9998,$A$218,C_AiB!$C$5:$C$9998,"="&amp;$C224)</f>
        <v>0</v>
      </c>
      <c r="F224" s="40"/>
      <c r="G224" s="38"/>
      <c r="H224" s="33">
        <f t="shared" si="6"/>
        <v>0</v>
      </c>
      <c r="I224" s="33">
        <f>(($E224*40%*$Q224)+($F224*40%*$P224))*3.5%*A_Stammdaten!$E$33</f>
        <v>0</v>
      </c>
      <c r="J224" s="33">
        <f t="shared" si="7"/>
        <v>0</v>
      </c>
      <c r="L224" s="45">
        <v>2028</v>
      </c>
      <c r="M224" s="21">
        <f>VLOOKUP($L224,Listen!$K$38:$P$44,A_Stammdaten!$B$9-2022,FALSE)</f>
        <v>0</v>
      </c>
      <c r="N224" s="21">
        <f>VLOOKUP($L224,Listen!$Y$38:$AD$44,A_Stammdaten!$B$9-2022,FALSE)</f>
        <v>0</v>
      </c>
      <c r="P224" s="21">
        <f>VLOOKUP($L224,Listen!$K$12:$P$18,A_Stammdaten!$B$9-2022,FALSE)</f>
        <v>0</v>
      </c>
      <c r="Q224" s="21">
        <f>VLOOKUP($L224,Listen!$Y$12:$AD$18,A_Stammdaten!$B$9-2022,FALSE)</f>
        <v>0</v>
      </c>
    </row>
    <row r="225" spans="1:17" x14ac:dyDescent="0.2">
      <c r="A225" s="233">
        <f>A_Stammdaten!A64</f>
        <v>0</v>
      </c>
      <c r="B225" s="236">
        <f>A_Stammdaten!B64</f>
        <v>0</v>
      </c>
      <c r="C225" s="23">
        <v>2022</v>
      </c>
      <c r="D225" s="41"/>
      <c r="E225" s="36">
        <f>SUMIFS(C_AiB!$H$5:$H$9998,C_AiB!$A$5:$A$9998,$A225,C_AiB!$C$5:$C$9998,"&lt;="&amp;$C225)</f>
        <v>0</v>
      </c>
      <c r="F225" s="42"/>
      <c r="G225" s="41"/>
      <c r="H225" s="34">
        <f t="shared" si="6"/>
        <v>0</v>
      </c>
      <c r="I225" s="32">
        <f>(($E225*40%*$Q225)+($F225*40%*$P225))*3.5%*A_Stammdaten!$E$33</f>
        <v>0</v>
      </c>
      <c r="J225" s="34">
        <f t="shared" si="7"/>
        <v>0</v>
      </c>
      <c r="L225" s="23">
        <v>2022</v>
      </c>
      <c r="M225" s="19">
        <f>VLOOKUP($L225,Listen!$K$38:$P$44,A_Stammdaten!$B$9-2022,FALSE)</f>
        <v>3.0499999999999999E-2</v>
      </c>
      <c r="N225" s="19">
        <f>VLOOKUP($L225,Listen!$Y$38:$AD$44,A_Stammdaten!$B$9-2022,FALSE)</f>
        <v>3.0499999999999999E-2</v>
      </c>
      <c r="P225" s="19">
        <f>VLOOKUP($L225,Listen!$K$12:$P$18,A_Stammdaten!$B$9-2022,FALSE)</f>
        <v>5.0700000000000002E-2</v>
      </c>
      <c r="Q225" s="19">
        <f>VLOOKUP($L225,Listen!$Y$12:$AD$18,A_Stammdaten!$B$9-2022,FALSE)</f>
        <v>5.0700000000000002E-2</v>
      </c>
    </row>
    <row r="226" spans="1:17" x14ac:dyDescent="0.2">
      <c r="A226" s="234"/>
      <c r="B226" s="237"/>
      <c r="C226" s="44">
        <v>2023</v>
      </c>
      <c r="D226" s="35"/>
      <c r="E226" s="36">
        <f>SUMIFS(C_AiB!$H$5:$H$9998,C_AiB!$A$5:$A$9998,$A$225,C_AiB!$C$5:$C$9998,"="&amp;$C226)</f>
        <v>0</v>
      </c>
      <c r="F226" s="37"/>
      <c r="G226" s="35"/>
      <c r="H226" s="32">
        <f t="shared" si="6"/>
        <v>0</v>
      </c>
      <c r="I226" s="32">
        <f>(($E226*40%*$Q226)+($F226*40%*$P226))*3.5%*A_Stammdaten!$E$33</f>
        <v>0</v>
      </c>
      <c r="J226" s="32">
        <f t="shared" si="7"/>
        <v>0</v>
      </c>
      <c r="L226" s="44">
        <v>2023</v>
      </c>
      <c r="M226" s="20">
        <f>VLOOKUP($L226,Listen!$K$38:$P$44,A_Stammdaten!$B$9-2022,FALSE)</f>
        <v>3.0499999999999999E-2</v>
      </c>
      <c r="N226" s="20">
        <f>VLOOKUP($L226,Listen!$Y$38:$AD$44,A_Stammdaten!$B$9-2022,FALSE)</f>
        <v>3.0499999999999999E-2</v>
      </c>
      <c r="P226" s="20">
        <f>VLOOKUP($L226,Listen!$K$12:$P$18,A_Stammdaten!$B$9-2022,FALSE)</f>
        <v>5.0700000000000002E-2</v>
      </c>
      <c r="Q226" s="20">
        <f>VLOOKUP($L226,Listen!$Y$12:$AD$18,A_Stammdaten!$B$9-2022,FALSE)</f>
        <v>5.0700000000000002E-2</v>
      </c>
    </row>
    <row r="227" spans="1:17" x14ac:dyDescent="0.2">
      <c r="A227" s="234"/>
      <c r="B227" s="237"/>
      <c r="C227" s="44">
        <v>2024</v>
      </c>
      <c r="D227" s="35"/>
      <c r="E227" s="36">
        <f>SUMIFS(C_AiB!$H$5:$H$9998,C_AiB!$A$5:$A$9998,$A$225,C_AiB!$C$5:$C$9998,"="&amp;$C227)</f>
        <v>0</v>
      </c>
      <c r="F227" s="37"/>
      <c r="G227" s="35"/>
      <c r="H227" s="32">
        <f t="shared" si="6"/>
        <v>0</v>
      </c>
      <c r="I227" s="32">
        <f>(($E227*40%*$Q227)+($F227*40%*$P227))*3.5%*A_Stammdaten!$E$33</f>
        <v>0</v>
      </c>
      <c r="J227" s="32">
        <f t="shared" si="7"/>
        <v>0</v>
      </c>
      <c r="L227" s="44">
        <v>2024</v>
      </c>
      <c r="M227" s="20">
        <f>VLOOKUP($L227,Listen!$K$38:$P$44,A_Stammdaten!$B$9-2022,FALSE)</f>
        <v>5.0900000000000001E-2</v>
      </c>
      <c r="N227" s="20">
        <f>VLOOKUP($L227,Listen!$Y$38:$AD$44,A_Stammdaten!$B$9-2022,FALSE)</f>
        <v>5.0999999999999997E-2</v>
      </c>
      <c r="P227" s="20">
        <f>VLOOKUP($L227,Listen!$K$12:$P$18,A_Stammdaten!$B$9-2022,FALSE)</f>
        <v>6.93E-2</v>
      </c>
      <c r="Q227" s="20">
        <f>VLOOKUP($L227,Listen!$Y$12:$AD$18,A_Stammdaten!$B$9-2022,FALSE)</f>
        <v>7.2599999999999998E-2</v>
      </c>
    </row>
    <row r="228" spans="1:17" x14ac:dyDescent="0.2">
      <c r="A228" s="234"/>
      <c r="B228" s="237"/>
      <c r="C228" s="44">
        <v>2025</v>
      </c>
      <c r="D228" s="35"/>
      <c r="E228" s="36">
        <f>SUMIFS(C_AiB!$H$5:$H$9998,C_AiB!$A$5:$A$9998,$A$225,C_AiB!$C$5:$C$9998,"="&amp;$C228)</f>
        <v>0</v>
      </c>
      <c r="F228" s="37"/>
      <c r="G228" s="35"/>
      <c r="H228" s="32">
        <f t="shared" si="6"/>
        <v>0</v>
      </c>
      <c r="I228" s="32">
        <f>(($E228*40%*$Q228)+($F228*40%*$P228))*3.5%*A_Stammdaten!$E$33</f>
        <v>0</v>
      </c>
      <c r="J228" s="32">
        <f t="shared" si="7"/>
        <v>0</v>
      </c>
      <c r="L228" s="44">
        <v>2025</v>
      </c>
      <c r="M228" s="20">
        <f>VLOOKUP($L228,Listen!$K$38:$P$44,A_Stammdaten!$B$9-2022,FALSE)</f>
        <v>0.05</v>
      </c>
      <c r="N228" s="20">
        <f>VLOOKUP($L228,Listen!$Y$38:$AD$44,A_Stammdaten!$B$9-2022,FALSE)</f>
        <v>5.0999999999999997E-2</v>
      </c>
      <c r="P228" s="20">
        <f>VLOOKUP($L228,Listen!$K$12:$P$18,A_Stammdaten!$B$9-2022,FALSE)</f>
        <v>7.0099999999999996E-2</v>
      </c>
      <c r="Q228" s="20">
        <f>VLOOKUP($L228,Listen!$Y$12:$AD$18,A_Stammdaten!$B$9-2022,FALSE)</f>
        <v>7.2599999999999998E-2</v>
      </c>
    </row>
    <row r="229" spans="1:17" x14ac:dyDescent="0.2">
      <c r="A229" s="234"/>
      <c r="B229" s="237"/>
      <c r="C229" s="44">
        <v>2026</v>
      </c>
      <c r="D229" s="35"/>
      <c r="E229" s="36">
        <f>SUMIFS(C_AiB!$H$5:$H$9998,C_AiB!$A$5:$A$9998,$A$225,C_AiB!$C$5:$C$9998,"="&amp;$C229)</f>
        <v>0</v>
      </c>
      <c r="F229" s="37"/>
      <c r="G229" s="35"/>
      <c r="H229" s="32">
        <f t="shared" si="6"/>
        <v>0</v>
      </c>
      <c r="I229" s="32">
        <f>(($E229*40%*$Q229)+($F229*40%*$P229))*3.5%*A_Stammdaten!$E$33</f>
        <v>0</v>
      </c>
      <c r="J229" s="32">
        <f t="shared" si="7"/>
        <v>0</v>
      </c>
      <c r="L229" s="44">
        <v>2026</v>
      </c>
      <c r="M229" s="20">
        <f>VLOOKUP($L229,Listen!$K$38:$P$44,A_Stammdaten!$B$9-2022,FALSE)</f>
        <v>5.0999999999999997E-2</v>
      </c>
      <c r="N229" s="20">
        <f>VLOOKUP($L229,Listen!$Y$38:$AD$44,A_Stammdaten!$B$9-2022,FALSE)</f>
        <v>5.0999999999999997E-2</v>
      </c>
      <c r="P229" s="20">
        <f>VLOOKUP($L229,Listen!$K$12:$P$18,A_Stammdaten!$B$9-2022,FALSE)</f>
        <v>7.2599999999999998E-2</v>
      </c>
      <c r="Q229" s="20">
        <f>VLOOKUP($L229,Listen!$Y$12:$AD$18,A_Stammdaten!$B$9-2022,FALSE)</f>
        <v>7.2599999999999998E-2</v>
      </c>
    </row>
    <row r="230" spans="1:17" x14ac:dyDescent="0.2">
      <c r="A230" s="234"/>
      <c r="B230" s="237"/>
      <c r="C230" s="44">
        <v>2027</v>
      </c>
      <c r="D230" s="35"/>
      <c r="E230" s="36">
        <f>SUMIFS(C_AiB!$H$5:$H$9998,C_AiB!$A$5:$A$9998,$A$225,C_AiB!$C$5:$C$9998,"="&amp;$C230)</f>
        <v>0</v>
      </c>
      <c r="F230" s="37"/>
      <c r="G230" s="35"/>
      <c r="H230" s="32">
        <f t="shared" si="6"/>
        <v>0</v>
      </c>
      <c r="I230" s="32">
        <f>(($E230*40%*$Q230)+($F230*40%*$P230))*3.5%*A_Stammdaten!$E$33</f>
        <v>0</v>
      </c>
      <c r="J230" s="32">
        <f t="shared" si="7"/>
        <v>0</v>
      </c>
      <c r="L230" s="44">
        <v>2027</v>
      </c>
      <c r="M230" s="20">
        <f>VLOOKUP($L230,Listen!$K$38:$P$44,A_Stammdaten!$B$9-2022,FALSE)</f>
        <v>5.0999999999999997E-2</v>
      </c>
      <c r="N230" s="20">
        <f>VLOOKUP($L230,Listen!$Y$38:$AD$44,A_Stammdaten!$B$9-2022,FALSE)</f>
        <v>5.0999999999999997E-2</v>
      </c>
      <c r="P230" s="20">
        <f>VLOOKUP($L230,Listen!$K$12:$P$18,A_Stammdaten!$B$9-2022,FALSE)</f>
        <v>7.2599999999999998E-2</v>
      </c>
      <c r="Q230" s="20">
        <f>VLOOKUP($L230,Listen!$Y$12:$AD$18,A_Stammdaten!$B$9-2022,FALSE)</f>
        <v>7.2599999999999998E-2</v>
      </c>
    </row>
    <row r="231" spans="1:17" ht="15" thickBot="1" x14ac:dyDescent="0.25">
      <c r="A231" s="235"/>
      <c r="B231" s="238"/>
      <c r="C231" s="45">
        <v>2028</v>
      </c>
      <c r="D231" s="38"/>
      <c r="E231" s="39">
        <f>SUMIFS(C_AiB!$H$5:$H$9998,C_AiB!$A$5:$A$9998,$A$225,C_AiB!$C$5:$C$9998,"="&amp;$C231)</f>
        <v>0</v>
      </c>
      <c r="F231" s="40"/>
      <c r="G231" s="38"/>
      <c r="H231" s="33">
        <f t="shared" si="6"/>
        <v>0</v>
      </c>
      <c r="I231" s="33">
        <f>(($E231*40%*$Q231)+($F231*40%*$P231))*3.5%*A_Stammdaten!$E$33</f>
        <v>0</v>
      </c>
      <c r="J231" s="33">
        <f t="shared" si="7"/>
        <v>0</v>
      </c>
      <c r="L231" s="45">
        <v>2028</v>
      </c>
      <c r="M231" s="21">
        <f>VLOOKUP($L231,Listen!$K$38:$P$44,A_Stammdaten!$B$9-2022,FALSE)</f>
        <v>0</v>
      </c>
      <c r="N231" s="21">
        <f>VLOOKUP($L231,Listen!$Y$38:$AD$44,A_Stammdaten!$B$9-2022,FALSE)</f>
        <v>0</v>
      </c>
      <c r="P231" s="21">
        <f>VLOOKUP($L231,Listen!$K$12:$P$18,A_Stammdaten!$B$9-2022,FALSE)</f>
        <v>0</v>
      </c>
      <c r="Q231" s="21">
        <f>VLOOKUP($L231,Listen!$Y$12:$AD$18,A_Stammdaten!$B$9-2022,FALSE)</f>
        <v>0</v>
      </c>
    </row>
    <row r="232" spans="1:17" x14ac:dyDescent="0.2">
      <c r="A232" s="233">
        <f>A_Stammdaten!A65</f>
        <v>0</v>
      </c>
      <c r="B232" s="236">
        <f>A_Stammdaten!B65</f>
        <v>0</v>
      </c>
      <c r="C232" s="23">
        <v>2022</v>
      </c>
      <c r="D232" s="41"/>
      <c r="E232" s="36">
        <f>SUMIFS(C_AiB!$H$5:$H$9998,C_AiB!$A$5:$A$9998,$A232,C_AiB!$C$5:$C$9998,"&lt;="&amp;$C232)</f>
        <v>0</v>
      </c>
      <c r="F232" s="42"/>
      <c r="G232" s="41"/>
      <c r="H232" s="34">
        <f t="shared" si="6"/>
        <v>0</v>
      </c>
      <c r="I232" s="32">
        <f>(($E232*40%*$Q232)+($F232*40%*$P232))*3.5%*A_Stammdaten!$E$33</f>
        <v>0</v>
      </c>
      <c r="J232" s="34">
        <f t="shared" si="7"/>
        <v>0</v>
      </c>
      <c r="L232" s="23">
        <v>2022</v>
      </c>
      <c r="M232" s="19">
        <f>VLOOKUP($L232,Listen!$K$38:$P$44,A_Stammdaten!$B$9-2022,FALSE)</f>
        <v>3.0499999999999999E-2</v>
      </c>
      <c r="N232" s="19">
        <f>VLOOKUP($L232,Listen!$Y$38:$AD$44,A_Stammdaten!$B$9-2022,FALSE)</f>
        <v>3.0499999999999999E-2</v>
      </c>
      <c r="P232" s="19">
        <f>VLOOKUP($L232,Listen!$K$12:$P$18,A_Stammdaten!$B$9-2022,FALSE)</f>
        <v>5.0700000000000002E-2</v>
      </c>
      <c r="Q232" s="19">
        <f>VLOOKUP($L232,Listen!$Y$12:$AD$18,A_Stammdaten!$B$9-2022,FALSE)</f>
        <v>5.0700000000000002E-2</v>
      </c>
    </row>
    <row r="233" spans="1:17" x14ac:dyDescent="0.2">
      <c r="A233" s="234"/>
      <c r="B233" s="237"/>
      <c r="C233" s="44">
        <v>2023</v>
      </c>
      <c r="D233" s="35"/>
      <c r="E233" s="36">
        <f>SUMIFS(C_AiB!$H$5:$H$9998,C_AiB!$A$5:$A$9998,$A$232,C_AiB!$C$5:$C$9998,"="&amp;$C233)</f>
        <v>0</v>
      </c>
      <c r="F233" s="37"/>
      <c r="G233" s="35"/>
      <c r="H233" s="32">
        <f t="shared" si="6"/>
        <v>0</v>
      </c>
      <c r="I233" s="32">
        <f>(($E233*40%*$Q233)+($F233*40%*$P233))*3.5%*A_Stammdaten!$E$33</f>
        <v>0</v>
      </c>
      <c r="J233" s="32">
        <f t="shared" si="7"/>
        <v>0</v>
      </c>
      <c r="L233" s="44">
        <v>2023</v>
      </c>
      <c r="M233" s="20">
        <f>VLOOKUP($L233,Listen!$K$38:$P$44,A_Stammdaten!$B$9-2022,FALSE)</f>
        <v>3.0499999999999999E-2</v>
      </c>
      <c r="N233" s="20">
        <f>VLOOKUP($L233,Listen!$Y$38:$AD$44,A_Stammdaten!$B$9-2022,FALSE)</f>
        <v>3.0499999999999999E-2</v>
      </c>
      <c r="P233" s="20">
        <f>VLOOKUP($L233,Listen!$K$12:$P$18,A_Stammdaten!$B$9-2022,FALSE)</f>
        <v>5.0700000000000002E-2</v>
      </c>
      <c r="Q233" s="20">
        <f>VLOOKUP($L233,Listen!$Y$12:$AD$18,A_Stammdaten!$B$9-2022,FALSE)</f>
        <v>5.0700000000000002E-2</v>
      </c>
    </row>
    <row r="234" spans="1:17" x14ac:dyDescent="0.2">
      <c r="A234" s="234"/>
      <c r="B234" s="237"/>
      <c r="C234" s="44">
        <v>2024</v>
      </c>
      <c r="D234" s="35"/>
      <c r="E234" s="36">
        <f>SUMIFS(C_AiB!$H$5:$H$9998,C_AiB!$A$5:$A$9998,$A$232,C_AiB!$C$5:$C$9998,"="&amp;$C234)</f>
        <v>0</v>
      </c>
      <c r="F234" s="37"/>
      <c r="G234" s="35"/>
      <c r="H234" s="32">
        <f t="shared" si="6"/>
        <v>0</v>
      </c>
      <c r="I234" s="32">
        <f>(($E234*40%*$Q234)+($F234*40%*$P234))*3.5%*A_Stammdaten!$E$33</f>
        <v>0</v>
      </c>
      <c r="J234" s="32">
        <f t="shared" si="7"/>
        <v>0</v>
      </c>
      <c r="L234" s="44">
        <v>2024</v>
      </c>
      <c r="M234" s="20">
        <f>VLOOKUP($L234,Listen!$K$38:$P$44,A_Stammdaten!$B$9-2022,FALSE)</f>
        <v>5.0900000000000001E-2</v>
      </c>
      <c r="N234" s="20">
        <f>VLOOKUP($L234,Listen!$Y$38:$AD$44,A_Stammdaten!$B$9-2022,FALSE)</f>
        <v>5.0999999999999997E-2</v>
      </c>
      <c r="P234" s="20">
        <f>VLOOKUP($L234,Listen!$K$12:$P$18,A_Stammdaten!$B$9-2022,FALSE)</f>
        <v>6.93E-2</v>
      </c>
      <c r="Q234" s="20">
        <f>VLOOKUP($L234,Listen!$Y$12:$AD$18,A_Stammdaten!$B$9-2022,FALSE)</f>
        <v>7.2599999999999998E-2</v>
      </c>
    </row>
    <row r="235" spans="1:17" x14ac:dyDescent="0.2">
      <c r="A235" s="234"/>
      <c r="B235" s="237"/>
      <c r="C235" s="44">
        <v>2025</v>
      </c>
      <c r="D235" s="35"/>
      <c r="E235" s="36">
        <f>SUMIFS(C_AiB!$H$5:$H$9998,C_AiB!$A$5:$A$9998,$A$232,C_AiB!$C$5:$C$9998,"="&amp;$C235)</f>
        <v>0</v>
      </c>
      <c r="F235" s="37"/>
      <c r="G235" s="35"/>
      <c r="H235" s="32">
        <f t="shared" si="6"/>
        <v>0</v>
      </c>
      <c r="I235" s="32">
        <f>(($E235*40%*$Q235)+($F235*40%*$P235))*3.5%*A_Stammdaten!$E$33</f>
        <v>0</v>
      </c>
      <c r="J235" s="32">
        <f t="shared" si="7"/>
        <v>0</v>
      </c>
      <c r="L235" s="44">
        <v>2025</v>
      </c>
      <c r="M235" s="20">
        <f>VLOOKUP($L235,Listen!$K$38:$P$44,A_Stammdaten!$B$9-2022,FALSE)</f>
        <v>0.05</v>
      </c>
      <c r="N235" s="20">
        <f>VLOOKUP($L235,Listen!$Y$38:$AD$44,A_Stammdaten!$B$9-2022,FALSE)</f>
        <v>5.0999999999999997E-2</v>
      </c>
      <c r="P235" s="20">
        <f>VLOOKUP($L235,Listen!$K$12:$P$18,A_Stammdaten!$B$9-2022,FALSE)</f>
        <v>7.0099999999999996E-2</v>
      </c>
      <c r="Q235" s="20">
        <f>VLOOKUP($L235,Listen!$Y$12:$AD$18,A_Stammdaten!$B$9-2022,FALSE)</f>
        <v>7.2599999999999998E-2</v>
      </c>
    </row>
    <row r="236" spans="1:17" x14ac:dyDescent="0.2">
      <c r="A236" s="234"/>
      <c r="B236" s="237"/>
      <c r="C236" s="44">
        <v>2026</v>
      </c>
      <c r="D236" s="35"/>
      <c r="E236" s="36">
        <f>SUMIFS(C_AiB!$H$5:$H$9998,C_AiB!$A$5:$A$9998,$A$232,C_AiB!$C$5:$C$9998,"="&amp;$C236)</f>
        <v>0</v>
      </c>
      <c r="F236" s="37"/>
      <c r="G236" s="35"/>
      <c r="H236" s="32">
        <f t="shared" si="6"/>
        <v>0</v>
      </c>
      <c r="I236" s="32">
        <f>(($E236*40%*$Q236)+($F236*40%*$P236))*3.5%*A_Stammdaten!$E$33</f>
        <v>0</v>
      </c>
      <c r="J236" s="32">
        <f t="shared" si="7"/>
        <v>0</v>
      </c>
      <c r="L236" s="44">
        <v>2026</v>
      </c>
      <c r="M236" s="20">
        <f>VLOOKUP($L236,Listen!$K$38:$P$44,A_Stammdaten!$B$9-2022,FALSE)</f>
        <v>5.0999999999999997E-2</v>
      </c>
      <c r="N236" s="20">
        <f>VLOOKUP($L236,Listen!$Y$38:$AD$44,A_Stammdaten!$B$9-2022,FALSE)</f>
        <v>5.0999999999999997E-2</v>
      </c>
      <c r="P236" s="20">
        <f>VLOOKUP($L236,Listen!$K$12:$P$18,A_Stammdaten!$B$9-2022,FALSE)</f>
        <v>7.2599999999999998E-2</v>
      </c>
      <c r="Q236" s="20">
        <f>VLOOKUP($L236,Listen!$Y$12:$AD$18,A_Stammdaten!$B$9-2022,FALSE)</f>
        <v>7.2599999999999998E-2</v>
      </c>
    </row>
    <row r="237" spans="1:17" x14ac:dyDescent="0.2">
      <c r="A237" s="234"/>
      <c r="B237" s="237"/>
      <c r="C237" s="44">
        <v>2027</v>
      </c>
      <c r="D237" s="35"/>
      <c r="E237" s="36">
        <f>SUMIFS(C_AiB!$H$5:$H$9998,C_AiB!$A$5:$A$9998,$A$232,C_AiB!$C$5:$C$9998,"="&amp;$C237)</f>
        <v>0</v>
      </c>
      <c r="F237" s="37"/>
      <c r="G237" s="35"/>
      <c r="H237" s="32">
        <f t="shared" si="6"/>
        <v>0</v>
      </c>
      <c r="I237" s="32">
        <f>(($E237*40%*$Q237)+($F237*40%*$P237))*3.5%*A_Stammdaten!$E$33</f>
        <v>0</v>
      </c>
      <c r="J237" s="32">
        <f t="shared" si="7"/>
        <v>0</v>
      </c>
      <c r="L237" s="44">
        <v>2027</v>
      </c>
      <c r="M237" s="20">
        <f>VLOOKUP($L237,Listen!$K$38:$P$44,A_Stammdaten!$B$9-2022,FALSE)</f>
        <v>5.0999999999999997E-2</v>
      </c>
      <c r="N237" s="20">
        <f>VLOOKUP($L237,Listen!$Y$38:$AD$44,A_Stammdaten!$B$9-2022,FALSE)</f>
        <v>5.0999999999999997E-2</v>
      </c>
      <c r="P237" s="20">
        <f>VLOOKUP($L237,Listen!$K$12:$P$18,A_Stammdaten!$B$9-2022,FALSE)</f>
        <v>7.2599999999999998E-2</v>
      </c>
      <c r="Q237" s="20">
        <f>VLOOKUP($L237,Listen!$Y$12:$AD$18,A_Stammdaten!$B$9-2022,FALSE)</f>
        <v>7.2599999999999998E-2</v>
      </c>
    </row>
    <row r="238" spans="1:17" ht="15" thickBot="1" x14ac:dyDescent="0.25">
      <c r="A238" s="235"/>
      <c r="B238" s="238"/>
      <c r="C238" s="45">
        <v>2028</v>
      </c>
      <c r="D238" s="38"/>
      <c r="E238" s="39">
        <f>SUMIFS(C_AiB!$H$5:$H$9998,C_AiB!$A$5:$A$9998,$A$232,C_AiB!$C$5:$C$9998,"="&amp;$C238)</f>
        <v>0</v>
      </c>
      <c r="F238" s="40"/>
      <c r="G238" s="38"/>
      <c r="H238" s="33">
        <f t="shared" si="6"/>
        <v>0</v>
      </c>
      <c r="I238" s="33">
        <f>(($E238*40%*$Q238)+($F238*40%*$P238))*3.5%*A_Stammdaten!$E$33</f>
        <v>0</v>
      </c>
      <c r="J238" s="33">
        <f t="shared" si="7"/>
        <v>0</v>
      </c>
      <c r="L238" s="45">
        <v>2028</v>
      </c>
      <c r="M238" s="21">
        <f>VLOOKUP($L238,Listen!$K$38:$P$44,A_Stammdaten!$B$9-2022,FALSE)</f>
        <v>0</v>
      </c>
      <c r="N238" s="21">
        <f>VLOOKUP($L238,Listen!$Y$38:$AD$44,A_Stammdaten!$B$9-2022,FALSE)</f>
        <v>0</v>
      </c>
      <c r="P238" s="21">
        <f>VLOOKUP($L238,Listen!$K$12:$P$18,A_Stammdaten!$B$9-2022,FALSE)</f>
        <v>0</v>
      </c>
      <c r="Q238" s="21">
        <f>VLOOKUP($L238,Listen!$Y$12:$AD$18,A_Stammdaten!$B$9-2022,FALSE)</f>
        <v>0</v>
      </c>
    </row>
    <row r="239" spans="1:17" x14ac:dyDescent="0.2">
      <c r="A239" s="233">
        <f>A_Stammdaten!A66</f>
        <v>0</v>
      </c>
      <c r="B239" s="236">
        <f>A_Stammdaten!B66</f>
        <v>0</v>
      </c>
      <c r="C239" s="23">
        <v>2022</v>
      </c>
      <c r="D239" s="41"/>
      <c r="E239" s="43">
        <f>SUMIFS(C_AiB!$H$5:$H$9998,C_AiB!$A$5:$A$9998,$A239,C_AiB!$C$5:$C$9998,"&lt;="&amp;$C239)</f>
        <v>0</v>
      </c>
      <c r="F239" s="42"/>
      <c r="G239" s="41"/>
      <c r="H239" s="34">
        <f t="shared" si="6"/>
        <v>0</v>
      </c>
      <c r="I239" s="32">
        <f>(($E239*40%*$Q239)+($F239*40%*$P239))*3.5%*A_Stammdaten!$E$33</f>
        <v>0</v>
      </c>
      <c r="J239" s="34">
        <f t="shared" si="7"/>
        <v>0</v>
      </c>
      <c r="L239" s="23">
        <v>2022</v>
      </c>
      <c r="M239" s="19">
        <f>VLOOKUP($L239,Listen!$K$38:$P$44,A_Stammdaten!$B$9-2022,FALSE)</f>
        <v>3.0499999999999999E-2</v>
      </c>
      <c r="N239" s="19">
        <f>VLOOKUP($L239,Listen!$Y$38:$AD$44,A_Stammdaten!$B$9-2022,FALSE)</f>
        <v>3.0499999999999999E-2</v>
      </c>
      <c r="P239" s="19">
        <f>VLOOKUP($L239,Listen!$K$12:$P$18,A_Stammdaten!$B$9-2022,FALSE)</f>
        <v>5.0700000000000002E-2</v>
      </c>
      <c r="Q239" s="19">
        <f>VLOOKUP($L239,Listen!$Y$12:$AD$18,A_Stammdaten!$B$9-2022,FALSE)</f>
        <v>5.0700000000000002E-2</v>
      </c>
    </row>
    <row r="240" spans="1:17" x14ac:dyDescent="0.2">
      <c r="A240" s="234"/>
      <c r="B240" s="237"/>
      <c r="C240" s="44">
        <v>2023</v>
      </c>
      <c r="D240" s="35"/>
      <c r="E240" s="36">
        <f>SUMIFS(C_AiB!$H$5:$H$9998,C_AiB!$A$5:$A$9998,$A$239,C_AiB!$C$5:$C$9998,"="&amp;$C240)</f>
        <v>0</v>
      </c>
      <c r="F240" s="37"/>
      <c r="G240" s="35"/>
      <c r="H240" s="32">
        <f t="shared" si="6"/>
        <v>0</v>
      </c>
      <c r="I240" s="32">
        <f>(($E240*40%*$Q240)+($F240*40%*$P240))*3.5%*A_Stammdaten!$E$33</f>
        <v>0</v>
      </c>
      <c r="J240" s="32">
        <f t="shared" si="7"/>
        <v>0</v>
      </c>
      <c r="L240" s="44">
        <v>2023</v>
      </c>
      <c r="M240" s="20">
        <f>VLOOKUP($L240,Listen!$K$38:$P$44,A_Stammdaten!$B$9-2022,FALSE)</f>
        <v>3.0499999999999999E-2</v>
      </c>
      <c r="N240" s="20">
        <f>VLOOKUP($L240,Listen!$Y$38:$AD$44,A_Stammdaten!$B$9-2022,FALSE)</f>
        <v>3.0499999999999999E-2</v>
      </c>
      <c r="P240" s="20">
        <f>VLOOKUP($L240,Listen!$K$12:$P$18,A_Stammdaten!$B$9-2022,FALSE)</f>
        <v>5.0700000000000002E-2</v>
      </c>
      <c r="Q240" s="20">
        <f>VLOOKUP($L240,Listen!$Y$12:$AD$18,A_Stammdaten!$B$9-2022,FALSE)</f>
        <v>5.0700000000000002E-2</v>
      </c>
    </row>
    <row r="241" spans="1:17" x14ac:dyDescent="0.2">
      <c r="A241" s="234"/>
      <c r="B241" s="237"/>
      <c r="C241" s="44">
        <v>2024</v>
      </c>
      <c r="D241" s="35"/>
      <c r="E241" s="36">
        <f>SUMIFS(C_AiB!$H$5:$H$9998,C_AiB!$A$5:$A$9998,$A$239,C_AiB!$C$5:$C$9998,"="&amp;$C241)</f>
        <v>0</v>
      </c>
      <c r="F241" s="37"/>
      <c r="G241" s="35"/>
      <c r="H241" s="32">
        <f t="shared" si="6"/>
        <v>0</v>
      </c>
      <c r="I241" s="32">
        <f>(($E241*40%*$Q241)+($F241*40%*$P241))*3.5%*A_Stammdaten!$E$33</f>
        <v>0</v>
      </c>
      <c r="J241" s="32">
        <f t="shared" si="7"/>
        <v>0</v>
      </c>
      <c r="L241" s="44">
        <v>2024</v>
      </c>
      <c r="M241" s="20">
        <f>VLOOKUP($L241,Listen!$K$38:$P$44,A_Stammdaten!$B$9-2022,FALSE)</f>
        <v>5.0900000000000001E-2</v>
      </c>
      <c r="N241" s="20">
        <f>VLOOKUP($L241,Listen!$Y$38:$AD$44,A_Stammdaten!$B$9-2022,FALSE)</f>
        <v>5.0999999999999997E-2</v>
      </c>
      <c r="P241" s="20">
        <f>VLOOKUP($L241,Listen!$K$12:$P$18,A_Stammdaten!$B$9-2022,FALSE)</f>
        <v>6.93E-2</v>
      </c>
      <c r="Q241" s="20">
        <f>VLOOKUP($L241,Listen!$Y$12:$AD$18,A_Stammdaten!$B$9-2022,FALSE)</f>
        <v>7.2599999999999998E-2</v>
      </c>
    </row>
    <row r="242" spans="1:17" x14ac:dyDescent="0.2">
      <c r="A242" s="234"/>
      <c r="B242" s="237"/>
      <c r="C242" s="44">
        <v>2025</v>
      </c>
      <c r="D242" s="35"/>
      <c r="E242" s="36">
        <f>SUMIFS(C_AiB!$H$5:$H$9998,C_AiB!$A$5:$A$9998,$A$239,C_AiB!$C$5:$C$9998,"="&amp;$C242)</f>
        <v>0</v>
      </c>
      <c r="F242" s="37"/>
      <c r="G242" s="35"/>
      <c r="H242" s="32">
        <f t="shared" si="6"/>
        <v>0</v>
      </c>
      <c r="I242" s="32">
        <f>(($E242*40%*$Q242)+($F242*40%*$P242))*3.5%*A_Stammdaten!$E$33</f>
        <v>0</v>
      </c>
      <c r="J242" s="32">
        <f t="shared" si="7"/>
        <v>0</v>
      </c>
      <c r="L242" s="44">
        <v>2025</v>
      </c>
      <c r="M242" s="20">
        <f>VLOOKUP($L242,Listen!$K$38:$P$44,A_Stammdaten!$B$9-2022,FALSE)</f>
        <v>0.05</v>
      </c>
      <c r="N242" s="20">
        <f>VLOOKUP($L242,Listen!$Y$38:$AD$44,A_Stammdaten!$B$9-2022,FALSE)</f>
        <v>5.0999999999999997E-2</v>
      </c>
      <c r="P242" s="20">
        <f>VLOOKUP($L242,Listen!$K$12:$P$18,A_Stammdaten!$B$9-2022,FALSE)</f>
        <v>7.0099999999999996E-2</v>
      </c>
      <c r="Q242" s="20">
        <f>VLOOKUP($L242,Listen!$Y$12:$AD$18,A_Stammdaten!$B$9-2022,FALSE)</f>
        <v>7.2599999999999998E-2</v>
      </c>
    </row>
    <row r="243" spans="1:17" x14ac:dyDescent="0.2">
      <c r="A243" s="234"/>
      <c r="B243" s="237"/>
      <c r="C243" s="44">
        <v>2026</v>
      </c>
      <c r="D243" s="35"/>
      <c r="E243" s="36">
        <f>SUMIFS(C_AiB!$H$5:$H$9998,C_AiB!$A$5:$A$9998,$A$239,C_AiB!$C$5:$C$9998,"="&amp;$C243)</f>
        <v>0</v>
      </c>
      <c r="F243" s="37"/>
      <c r="G243" s="35"/>
      <c r="H243" s="32">
        <f t="shared" si="6"/>
        <v>0</v>
      </c>
      <c r="I243" s="32">
        <f>(($E243*40%*$Q243)+($F243*40%*$P243))*3.5%*A_Stammdaten!$E$33</f>
        <v>0</v>
      </c>
      <c r="J243" s="32">
        <f t="shared" si="7"/>
        <v>0</v>
      </c>
      <c r="L243" s="44">
        <v>2026</v>
      </c>
      <c r="M243" s="20">
        <f>VLOOKUP($L243,Listen!$K$38:$P$44,A_Stammdaten!$B$9-2022,FALSE)</f>
        <v>5.0999999999999997E-2</v>
      </c>
      <c r="N243" s="20">
        <f>VLOOKUP($L243,Listen!$Y$38:$AD$44,A_Stammdaten!$B$9-2022,FALSE)</f>
        <v>5.0999999999999997E-2</v>
      </c>
      <c r="P243" s="20">
        <f>VLOOKUP($L243,Listen!$K$12:$P$18,A_Stammdaten!$B$9-2022,FALSE)</f>
        <v>7.2599999999999998E-2</v>
      </c>
      <c r="Q243" s="20">
        <f>VLOOKUP($L243,Listen!$Y$12:$AD$18,A_Stammdaten!$B$9-2022,FALSE)</f>
        <v>7.2599999999999998E-2</v>
      </c>
    </row>
    <row r="244" spans="1:17" x14ac:dyDescent="0.2">
      <c r="A244" s="234"/>
      <c r="B244" s="237"/>
      <c r="C244" s="44">
        <v>2027</v>
      </c>
      <c r="D244" s="35"/>
      <c r="E244" s="36">
        <f>SUMIFS(C_AiB!$H$5:$H$9998,C_AiB!$A$5:$A$9998,$A$239,C_AiB!$C$5:$C$9998,"="&amp;$C244)</f>
        <v>0</v>
      </c>
      <c r="F244" s="37"/>
      <c r="G244" s="35"/>
      <c r="H244" s="32">
        <f t="shared" si="6"/>
        <v>0</v>
      </c>
      <c r="I244" s="32">
        <f>(($E244*40%*$Q244)+($F244*40%*$P244))*3.5%*A_Stammdaten!$E$33</f>
        <v>0</v>
      </c>
      <c r="J244" s="32">
        <f t="shared" si="7"/>
        <v>0</v>
      </c>
      <c r="L244" s="44">
        <v>2027</v>
      </c>
      <c r="M244" s="20">
        <f>VLOOKUP($L244,Listen!$K$38:$P$44,A_Stammdaten!$B$9-2022,FALSE)</f>
        <v>5.0999999999999997E-2</v>
      </c>
      <c r="N244" s="20">
        <f>VLOOKUP($L244,Listen!$Y$38:$AD$44,A_Stammdaten!$B$9-2022,FALSE)</f>
        <v>5.0999999999999997E-2</v>
      </c>
      <c r="P244" s="20">
        <f>VLOOKUP($L244,Listen!$K$12:$P$18,A_Stammdaten!$B$9-2022,FALSE)</f>
        <v>7.2599999999999998E-2</v>
      </c>
      <c r="Q244" s="20">
        <f>VLOOKUP($L244,Listen!$Y$12:$AD$18,A_Stammdaten!$B$9-2022,FALSE)</f>
        <v>7.2599999999999998E-2</v>
      </c>
    </row>
    <row r="245" spans="1:17" ht="15" thickBot="1" x14ac:dyDescent="0.25">
      <c r="A245" s="235"/>
      <c r="B245" s="238"/>
      <c r="C245" s="45">
        <v>2028</v>
      </c>
      <c r="D245" s="38"/>
      <c r="E245" s="39">
        <f>SUMIFS(C_AiB!$H$5:$H$9998,C_AiB!$A$5:$A$9998,$A$239,C_AiB!$C$5:$C$9998,"="&amp;$C245)</f>
        <v>0</v>
      </c>
      <c r="F245" s="40"/>
      <c r="G245" s="38"/>
      <c r="H245" s="33">
        <f t="shared" si="6"/>
        <v>0</v>
      </c>
      <c r="I245" s="33">
        <f>(($E245*40%*$Q245)+($F245*40%*$P245))*3.5%*A_Stammdaten!$E$33</f>
        <v>0</v>
      </c>
      <c r="J245" s="33">
        <f t="shared" si="7"/>
        <v>0</v>
      </c>
      <c r="L245" s="45">
        <v>2028</v>
      </c>
      <c r="M245" s="21">
        <f>VLOOKUP($L245,Listen!$K$38:$P$44,A_Stammdaten!$B$9-2022,FALSE)</f>
        <v>0</v>
      </c>
      <c r="N245" s="21">
        <f>VLOOKUP($L245,Listen!$Y$38:$AD$44,A_Stammdaten!$B$9-2022,FALSE)</f>
        <v>0</v>
      </c>
      <c r="P245" s="21">
        <f>VLOOKUP($L245,Listen!$K$12:$P$18,A_Stammdaten!$B$9-2022,FALSE)</f>
        <v>0</v>
      </c>
      <c r="Q245" s="21">
        <f>VLOOKUP($L245,Listen!$Y$12:$AD$18,A_Stammdaten!$B$9-2022,FALSE)</f>
        <v>0</v>
      </c>
    </row>
    <row r="246" spans="1:17" x14ac:dyDescent="0.2">
      <c r="A246" s="233">
        <f>A_Stammdaten!A67</f>
        <v>0</v>
      </c>
      <c r="B246" s="236">
        <f>A_Stammdaten!B67</f>
        <v>0</v>
      </c>
      <c r="C246" s="23">
        <v>2022</v>
      </c>
      <c r="D246" s="41"/>
      <c r="E246" s="43">
        <f>SUMIFS(C_AiB!$H$5:$H$9998,C_AiB!$A$5:$A$9998,$A246,C_AiB!$C$5:$C$9998,"&lt;="&amp;$C246)</f>
        <v>0</v>
      </c>
      <c r="F246" s="42"/>
      <c r="G246" s="41"/>
      <c r="H246" s="34">
        <f t="shared" si="6"/>
        <v>0</v>
      </c>
      <c r="I246" s="32">
        <f>(($E246*40%*$Q246)+($F246*40%*$P246))*3.5%*A_Stammdaten!$E$33</f>
        <v>0</v>
      </c>
      <c r="J246" s="34">
        <f t="shared" si="7"/>
        <v>0</v>
      </c>
      <c r="L246" s="23">
        <v>2022</v>
      </c>
      <c r="M246" s="19">
        <f>VLOOKUP($L246,Listen!$K$38:$P$44,A_Stammdaten!$B$9-2022,FALSE)</f>
        <v>3.0499999999999999E-2</v>
      </c>
      <c r="N246" s="19">
        <f>VLOOKUP($L246,Listen!$Y$38:$AD$44,A_Stammdaten!$B$9-2022,FALSE)</f>
        <v>3.0499999999999999E-2</v>
      </c>
      <c r="P246" s="19">
        <f>VLOOKUP($L246,Listen!$K$12:$P$18,A_Stammdaten!$B$9-2022,FALSE)</f>
        <v>5.0700000000000002E-2</v>
      </c>
      <c r="Q246" s="19">
        <f>VLOOKUP($L246,Listen!$Y$12:$AD$18,A_Stammdaten!$B$9-2022,FALSE)</f>
        <v>5.0700000000000002E-2</v>
      </c>
    </row>
    <row r="247" spans="1:17" x14ac:dyDescent="0.2">
      <c r="A247" s="234"/>
      <c r="B247" s="237"/>
      <c r="C247" s="44">
        <v>2023</v>
      </c>
      <c r="D247" s="35"/>
      <c r="E247" s="36">
        <f>SUMIFS(C_AiB!$H$5:$H$9998,C_AiB!$A$5:$A$9998,$A$246,C_AiB!$C$5:$C$9998,"="&amp;$C247)</f>
        <v>0</v>
      </c>
      <c r="F247" s="37"/>
      <c r="G247" s="35"/>
      <c r="H247" s="32">
        <f t="shared" si="6"/>
        <v>0</v>
      </c>
      <c r="I247" s="32">
        <f>(($E247*40%*$Q247)+($F247*40%*$P247))*3.5%*A_Stammdaten!$E$33</f>
        <v>0</v>
      </c>
      <c r="J247" s="32">
        <f t="shared" si="7"/>
        <v>0</v>
      </c>
      <c r="L247" s="44">
        <v>2023</v>
      </c>
      <c r="M247" s="20">
        <f>VLOOKUP($L247,Listen!$K$38:$P$44,A_Stammdaten!$B$9-2022,FALSE)</f>
        <v>3.0499999999999999E-2</v>
      </c>
      <c r="N247" s="20">
        <f>VLOOKUP($L247,Listen!$Y$38:$AD$44,A_Stammdaten!$B$9-2022,FALSE)</f>
        <v>3.0499999999999999E-2</v>
      </c>
      <c r="P247" s="20">
        <f>VLOOKUP($L247,Listen!$K$12:$P$18,A_Stammdaten!$B$9-2022,FALSE)</f>
        <v>5.0700000000000002E-2</v>
      </c>
      <c r="Q247" s="20">
        <f>VLOOKUP($L247,Listen!$Y$12:$AD$18,A_Stammdaten!$B$9-2022,FALSE)</f>
        <v>5.0700000000000002E-2</v>
      </c>
    </row>
    <row r="248" spans="1:17" x14ac:dyDescent="0.2">
      <c r="A248" s="234"/>
      <c r="B248" s="237"/>
      <c r="C248" s="44">
        <v>2024</v>
      </c>
      <c r="D248" s="35"/>
      <c r="E248" s="36">
        <f>SUMIFS(C_AiB!$H$5:$H$9998,C_AiB!$A$5:$A$9998,$A$246,C_AiB!$C$5:$C$9998,"="&amp;$C248)</f>
        <v>0</v>
      </c>
      <c r="F248" s="37"/>
      <c r="G248" s="35"/>
      <c r="H248" s="32">
        <f t="shared" si="6"/>
        <v>0</v>
      </c>
      <c r="I248" s="32">
        <f>(($E248*40%*$Q248)+($F248*40%*$P248))*3.5%*A_Stammdaten!$E$33</f>
        <v>0</v>
      </c>
      <c r="J248" s="32">
        <f t="shared" si="7"/>
        <v>0</v>
      </c>
      <c r="L248" s="44">
        <v>2024</v>
      </c>
      <c r="M248" s="20">
        <f>VLOOKUP($L248,Listen!$K$38:$P$44,A_Stammdaten!$B$9-2022,FALSE)</f>
        <v>5.0900000000000001E-2</v>
      </c>
      <c r="N248" s="20">
        <f>VLOOKUP($L248,Listen!$Y$38:$AD$44,A_Stammdaten!$B$9-2022,FALSE)</f>
        <v>5.0999999999999997E-2</v>
      </c>
      <c r="P248" s="20">
        <f>VLOOKUP($L248,Listen!$K$12:$P$18,A_Stammdaten!$B$9-2022,FALSE)</f>
        <v>6.93E-2</v>
      </c>
      <c r="Q248" s="20">
        <f>VLOOKUP($L248,Listen!$Y$12:$AD$18,A_Stammdaten!$B$9-2022,FALSE)</f>
        <v>7.2599999999999998E-2</v>
      </c>
    </row>
    <row r="249" spans="1:17" x14ac:dyDescent="0.2">
      <c r="A249" s="234"/>
      <c r="B249" s="237"/>
      <c r="C249" s="44">
        <v>2025</v>
      </c>
      <c r="D249" s="35"/>
      <c r="E249" s="36">
        <f>SUMIFS(C_AiB!$H$5:$H$9998,C_AiB!$A$5:$A$9998,$A$246,C_AiB!$C$5:$C$9998,"="&amp;$C249)</f>
        <v>0</v>
      </c>
      <c r="F249" s="37"/>
      <c r="G249" s="35"/>
      <c r="H249" s="32">
        <f t="shared" si="6"/>
        <v>0</v>
      </c>
      <c r="I249" s="32">
        <f>(($E249*40%*$Q249)+($F249*40%*$P249))*3.5%*A_Stammdaten!$E$33</f>
        <v>0</v>
      </c>
      <c r="J249" s="32">
        <f t="shared" si="7"/>
        <v>0</v>
      </c>
      <c r="L249" s="44">
        <v>2025</v>
      </c>
      <c r="M249" s="20">
        <f>VLOOKUP($L249,Listen!$K$38:$P$44,A_Stammdaten!$B$9-2022,FALSE)</f>
        <v>0.05</v>
      </c>
      <c r="N249" s="20">
        <f>VLOOKUP($L249,Listen!$Y$38:$AD$44,A_Stammdaten!$B$9-2022,FALSE)</f>
        <v>5.0999999999999997E-2</v>
      </c>
      <c r="P249" s="20">
        <f>VLOOKUP($L249,Listen!$K$12:$P$18,A_Stammdaten!$B$9-2022,FALSE)</f>
        <v>7.0099999999999996E-2</v>
      </c>
      <c r="Q249" s="20">
        <f>VLOOKUP($L249,Listen!$Y$12:$AD$18,A_Stammdaten!$B$9-2022,FALSE)</f>
        <v>7.2599999999999998E-2</v>
      </c>
    </row>
    <row r="250" spans="1:17" x14ac:dyDescent="0.2">
      <c r="A250" s="234"/>
      <c r="B250" s="237"/>
      <c r="C250" s="44">
        <v>2026</v>
      </c>
      <c r="D250" s="35"/>
      <c r="E250" s="36">
        <f>SUMIFS(C_AiB!$H$5:$H$9998,C_AiB!$A$5:$A$9998,$A$246,C_AiB!$C$5:$C$9998,"="&amp;$C250)</f>
        <v>0</v>
      </c>
      <c r="F250" s="37"/>
      <c r="G250" s="35"/>
      <c r="H250" s="32">
        <f t="shared" si="6"/>
        <v>0</v>
      </c>
      <c r="I250" s="32">
        <f>(($E250*40%*$Q250)+($F250*40%*$P250))*3.5%*A_Stammdaten!$E$33</f>
        <v>0</v>
      </c>
      <c r="J250" s="32">
        <f t="shared" si="7"/>
        <v>0</v>
      </c>
      <c r="L250" s="44">
        <v>2026</v>
      </c>
      <c r="M250" s="20">
        <f>VLOOKUP($L250,Listen!$K$38:$P$44,A_Stammdaten!$B$9-2022,FALSE)</f>
        <v>5.0999999999999997E-2</v>
      </c>
      <c r="N250" s="20">
        <f>VLOOKUP($L250,Listen!$Y$38:$AD$44,A_Stammdaten!$B$9-2022,FALSE)</f>
        <v>5.0999999999999997E-2</v>
      </c>
      <c r="P250" s="20">
        <f>VLOOKUP($L250,Listen!$K$12:$P$18,A_Stammdaten!$B$9-2022,FALSE)</f>
        <v>7.2599999999999998E-2</v>
      </c>
      <c r="Q250" s="20">
        <f>VLOOKUP($L250,Listen!$Y$12:$AD$18,A_Stammdaten!$B$9-2022,FALSE)</f>
        <v>7.2599999999999998E-2</v>
      </c>
    </row>
    <row r="251" spans="1:17" x14ac:dyDescent="0.2">
      <c r="A251" s="234"/>
      <c r="B251" s="237"/>
      <c r="C251" s="44">
        <v>2027</v>
      </c>
      <c r="D251" s="35"/>
      <c r="E251" s="36">
        <f>SUMIFS(C_AiB!$H$5:$H$9998,C_AiB!$A$5:$A$9998,$A$246,C_AiB!$C$5:$C$9998,"="&amp;$C251)</f>
        <v>0</v>
      </c>
      <c r="F251" s="37"/>
      <c r="G251" s="35"/>
      <c r="H251" s="32">
        <f t="shared" si="6"/>
        <v>0</v>
      </c>
      <c r="I251" s="32">
        <f>(($E251*40%*$Q251)+($F251*40%*$P251))*3.5%*A_Stammdaten!$E$33</f>
        <v>0</v>
      </c>
      <c r="J251" s="32">
        <f t="shared" si="7"/>
        <v>0</v>
      </c>
      <c r="L251" s="44">
        <v>2027</v>
      </c>
      <c r="M251" s="20">
        <f>VLOOKUP($L251,Listen!$K$38:$P$44,A_Stammdaten!$B$9-2022,FALSE)</f>
        <v>5.0999999999999997E-2</v>
      </c>
      <c r="N251" s="20">
        <f>VLOOKUP($L251,Listen!$Y$38:$AD$44,A_Stammdaten!$B$9-2022,FALSE)</f>
        <v>5.0999999999999997E-2</v>
      </c>
      <c r="P251" s="20">
        <f>VLOOKUP($L251,Listen!$K$12:$P$18,A_Stammdaten!$B$9-2022,FALSE)</f>
        <v>7.2599999999999998E-2</v>
      </c>
      <c r="Q251" s="20">
        <f>VLOOKUP($L251,Listen!$Y$12:$AD$18,A_Stammdaten!$B$9-2022,FALSE)</f>
        <v>7.2599999999999998E-2</v>
      </c>
    </row>
    <row r="252" spans="1:17" ht="15" thickBot="1" x14ac:dyDescent="0.25">
      <c r="A252" s="235"/>
      <c r="B252" s="238"/>
      <c r="C252" s="45">
        <v>2028</v>
      </c>
      <c r="D252" s="38"/>
      <c r="E252" s="39">
        <f>SUMIFS(C_AiB!$H$5:$H$9998,C_AiB!$A$5:$A$9998,$A$246,C_AiB!$C$5:$C$9998,"="&amp;$C252)</f>
        <v>0</v>
      </c>
      <c r="F252" s="40"/>
      <c r="G252" s="38"/>
      <c r="H252" s="33">
        <f t="shared" si="6"/>
        <v>0</v>
      </c>
      <c r="I252" s="33">
        <f>(($E252*40%*$Q252)+($F252*40%*$P252))*3.5%*A_Stammdaten!$E$33</f>
        <v>0</v>
      </c>
      <c r="J252" s="33">
        <f t="shared" si="7"/>
        <v>0</v>
      </c>
      <c r="L252" s="45">
        <v>2028</v>
      </c>
      <c r="M252" s="21">
        <f>VLOOKUP($L252,Listen!$K$38:$P$44,A_Stammdaten!$B$9-2022,FALSE)</f>
        <v>0</v>
      </c>
      <c r="N252" s="21">
        <f>VLOOKUP($L252,Listen!$Y$38:$AD$44,A_Stammdaten!$B$9-2022,FALSE)</f>
        <v>0</v>
      </c>
      <c r="P252" s="21">
        <f>VLOOKUP($L252,Listen!$K$12:$P$18,A_Stammdaten!$B$9-2022,FALSE)</f>
        <v>0</v>
      </c>
      <c r="Q252" s="21">
        <f>VLOOKUP($L252,Listen!$Y$12:$AD$18,A_Stammdaten!$B$9-2022,FALSE)</f>
        <v>0</v>
      </c>
    </row>
    <row r="253" spans="1:17" x14ac:dyDescent="0.2">
      <c r="A253" s="233">
        <f>A_Stammdaten!A68</f>
        <v>0</v>
      </c>
      <c r="B253" s="236">
        <f>A_Stammdaten!B68</f>
        <v>0</v>
      </c>
      <c r="C253" s="23">
        <v>2022</v>
      </c>
      <c r="D253" s="41"/>
      <c r="E253" s="43">
        <f>SUMIFS(C_AiB!$H$5:$H$9998,C_AiB!$A$5:$A$9998,$A253,C_AiB!$C$5:$C$9998,"&lt;="&amp;$C253)</f>
        <v>0</v>
      </c>
      <c r="F253" s="42"/>
      <c r="G253" s="41"/>
      <c r="H253" s="34">
        <f t="shared" si="6"/>
        <v>0</v>
      </c>
      <c r="I253" s="32">
        <f>(($E253*40%*$Q253)+($F253*40%*$P253))*3.5%*A_Stammdaten!$E$33</f>
        <v>0</v>
      </c>
      <c r="J253" s="34">
        <f t="shared" si="7"/>
        <v>0</v>
      </c>
      <c r="L253" s="23">
        <v>2022</v>
      </c>
      <c r="M253" s="19">
        <f>VLOOKUP($L253,Listen!$K$38:$P$44,A_Stammdaten!$B$9-2022,FALSE)</f>
        <v>3.0499999999999999E-2</v>
      </c>
      <c r="N253" s="19">
        <f>VLOOKUP($L253,Listen!$Y$38:$AD$44,A_Stammdaten!$B$9-2022,FALSE)</f>
        <v>3.0499999999999999E-2</v>
      </c>
      <c r="P253" s="19">
        <f>VLOOKUP($L253,Listen!$K$12:$P$18,A_Stammdaten!$B$9-2022,FALSE)</f>
        <v>5.0700000000000002E-2</v>
      </c>
      <c r="Q253" s="19">
        <f>VLOOKUP($L253,Listen!$Y$12:$AD$18,A_Stammdaten!$B$9-2022,FALSE)</f>
        <v>5.0700000000000002E-2</v>
      </c>
    </row>
    <row r="254" spans="1:17" x14ac:dyDescent="0.2">
      <c r="A254" s="234"/>
      <c r="B254" s="237"/>
      <c r="C254" s="44">
        <v>2023</v>
      </c>
      <c r="D254" s="35"/>
      <c r="E254" s="36">
        <f>SUMIFS(C_AiB!$H$5:$H$9998,C_AiB!$A$5:$A$9998,$A$253,C_AiB!$C$5:$C$9998,"="&amp;$C254)</f>
        <v>0</v>
      </c>
      <c r="F254" s="37"/>
      <c r="G254" s="35"/>
      <c r="H254" s="32">
        <f t="shared" si="6"/>
        <v>0</v>
      </c>
      <c r="I254" s="32">
        <f>(($E254*40%*$Q254)+($F254*40%*$P254))*3.5%*A_Stammdaten!$E$33</f>
        <v>0</v>
      </c>
      <c r="J254" s="32">
        <f t="shared" si="7"/>
        <v>0</v>
      </c>
      <c r="L254" s="44">
        <v>2023</v>
      </c>
      <c r="M254" s="20">
        <f>VLOOKUP($L254,Listen!$K$38:$P$44,A_Stammdaten!$B$9-2022,FALSE)</f>
        <v>3.0499999999999999E-2</v>
      </c>
      <c r="N254" s="20">
        <f>VLOOKUP($L254,Listen!$Y$38:$AD$44,A_Stammdaten!$B$9-2022,FALSE)</f>
        <v>3.0499999999999999E-2</v>
      </c>
      <c r="P254" s="20">
        <f>VLOOKUP($L254,Listen!$K$12:$P$18,A_Stammdaten!$B$9-2022,FALSE)</f>
        <v>5.0700000000000002E-2</v>
      </c>
      <c r="Q254" s="20">
        <f>VLOOKUP($L254,Listen!$Y$12:$AD$18,A_Stammdaten!$B$9-2022,FALSE)</f>
        <v>5.0700000000000002E-2</v>
      </c>
    </row>
    <row r="255" spans="1:17" x14ac:dyDescent="0.2">
      <c r="A255" s="234"/>
      <c r="B255" s="237"/>
      <c r="C255" s="44">
        <v>2024</v>
      </c>
      <c r="D255" s="35"/>
      <c r="E255" s="36">
        <f>SUMIFS(C_AiB!$H$5:$H$9998,C_AiB!$A$5:$A$9998,$A$253,C_AiB!$C$5:$C$9998,"="&amp;$C255)</f>
        <v>0</v>
      </c>
      <c r="F255" s="37"/>
      <c r="G255" s="35"/>
      <c r="H255" s="32">
        <f t="shared" si="6"/>
        <v>0</v>
      </c>
      <c r="I255" s="32">
        <f>(($E255*40%*$Q255)+($F255*40%*$P255))*3.5%*A_Stammdaten!$E$33</f>
        <v>0</v>
      </c>
      <c r="J255" s="32">
        <f t="shared" si="7"/>
        <v>0</v>
      </c>
      <c r="L255" s="44">
        <v>2024</v>
      </c>
      <c r="M255" s="20">
        <f>VLOOKUP($L255,Listen!$K$38:$P$44,A_Stammdaten!$B$9-2022,FALSE)</f>
        <v>5.0900000000000001E-2</v>
      </c>
      <c r="N255" s="20">
        <f>VLOOKUP($L255,Listen!$Y$38:$AD$44,A_Stammdaten!$B$9-2022,FALSE)</f>
        <v>5.0999999999999997E-2</v>
      </c>
      <c r="P255" s="20">
        <f>VLOOKUP($L255,Listen!$K$12:$P$18,A_Stammdaten!$B$9-2022,FALSE)</f>
        <v>6.93E-2</v>
      </c>
      <c r="Q255" s="20">
        <f>VLOOKUP($L255,Listen!$Y$12:$AD$18,A_Stammdaten!$B$9-2022,FALSE)</f>
        <v>7.2599999999999998E-2</v>
      </c>
    </row>
    <row r="256" spans="1:17" x14ac:dyDescent="0.2">
      <c r="A256" s="234"/>
      <c r="B256" s="237"/>
      <c r="C256" s="44">
        <v>2025</v>
      </c>
      <c r="D256" s="35"/>
      <c r="E256" s="36">
        <f>SUMIFS(C_AiB!$H$5:$H$9998,C_AiB!$A$5:$A$9998,$A$253,C_AiB!$C$5:$C$9998,"="&amp;$C256)</f>
        <v>0</v>
      </c>
      <c r="F256" s="37"/>
      <c r="G256" s="35"/>
      <c r="H256" s="32">
        <f t="shared" si="6"/>
        <v>0</v>
      </c>
      <c r="I256" s="32">
        <f>(($E256*40%*$Q256)+($F256*40%*$P256))*3.5%*A_Stammdaten!$E$33</f>
        <v>0</v>
      </c>
      <c r="J256" s="32">
        <f t="shared" si="7"/>
        <v>0</v>
      </c>
      <c r="L256" s="44">
        <v>2025</v>
      </c>
      <c r="M256" s="20">
        <f>VLOOKUP($L256,Listen!$K$38:$P$44,A_Stammdaten!$B$9-2022,FALSE)</f>
        <v>0.05</v>
      </c>
      <c r="N256" s="20">
        <f>VLOOKUP($L256,Listen!$Y$38:$AD$44,A_Stammdaten!$B$9-2022,FALSE)</f>
        <v>5.0999999999999997E-2</v>
      </c>
      <c r="P256" s="20">
        <f>VLOOKUP($L256,Listen!$K$12:$P$18,A_Stammdaten!$B$9-2022,FALSE)</f>
        <v>7.0099999999999996E-2</v>
      </c>
      <c r="Q256" s="20">
        <f>VLOOKUP($L256,Listen!$Y$12:$AD$18,A_Stammdaten!$B$9-2022,FALSE)</f>
        <v>7.2599999999999998E-2</v>
      </c>
    </row>
    <row r="257" spans="1:17" x14ac:dyDescent="0.2">
      <c r="A257" s="234"/>
      <c r="B257" s="237"/>
      <c r="C257" s="44">
        <v>2026</v>
      </c>
      <c r="D257" s="35"/>
      <c r="E257" s="36">
        <f>SUMIFS(C_AiB!$H$5:$H$9998,C_AiB!$A$5:$A$9998,$A$253,C_AiB!$C$5:$C$9998,"="&amp;$C257)</f>
        <v>0</v>
      </c>
      <c r="F257" s="37"/>
      <c r="G257" s="35"/>
      <c r="H257" s="32">
        <f t="shared" si="6"/>
        <v>0</v>
      </c>
      <c r="I257" s="32">
        <f>(($E257*40%*$Q257)+($F257*40%*$P257))*3.5%*A_Stammdaten!$E$33</f>
        <v>0</v>
      </c>
      <c r="J257" s="32">
        <f t="shared" si="7"/>
        <v>0</v>
      </c>
      <c r="L257" s="44">
        <v>2026</v>
      </c>
      <c r="M257" s="20">
        <f>VLOOKUP($L257,Listen!$K$38:$P$44,A_Stammdaten!$B$9-2022,FALSE)</f>
        <v>5.0999999999999997E-2</v>
      </c>
      <c r="N257" s="20">
        <f>VLOOKUP($L257,Listen!$Y$38:$AD$44,A_Stammdaten!$B$9-2022,FALSE)</f>
        <v>5.0999999999999997E-2</v>
      </c>
      <c r="P257" s="20">
        <f>VLOOKUP($L257,Listen!$K$12:$P$18,A_Stammdaten!$B$9-2022,FALSE)</f>
        <v>7.2599999999999998E-2</v>
      </c>
      <c r="Q257" s="20">
        <f>VLOOKUP($L257,Listen!$Y$12:$AD$18,A_Stammdaten!$B$9-2022,FALSE)</f>
        <v>7.2599999999999998E-2</v>
      </c>
    </row>
    <row r="258" spans="1:17" x14ac:dyDescent="0.2">
      <c r="A258" s="234"/>
      <c r="B258" s="237"/>
      <c r="C258" s="44">
        <v>2027</v>
      </c>
      <c r="D258" s="35"/>
      <c r="E258" s="36">
        <f>SUMIFS(C_AiB!$H$5:$H$9998,C_AiB!$A$5:$A$9998,$A$253,C_AiB!$C$5:$C$9998,"="&amp;$C258)</f>
        <v>0</v>
      </c>
      <c r="F258" s="37"/>
      <c r="G258" s="35"/>
      <c r="H258" s="32">
        <f t="shared" si="6"/>
        <v>0</v>
      </c>
      <c r="I258" s="32">
        <f>(($E258*40%*$Q258)+($F258*40%*$P258))*3.5%*A_Stammdaten!$E$33</f>
        <v>0</v>
      </c>
      <c r="J258" s="32">
        <f t="shared" si="7"/>
        <v>0</v>
      </c>
      <c r="L258" s="44">
        <v>2027</v>
      </c>
      <c r="M258" s="20">
        <f>VLOOKUP($L258,Listen!$K$38:$P$44,A_Stammdaten!$B$9-2022,FALSE)</f>
        <v>5.0999999999999997E-2</v>
      </c>
      <c r="N258" s="20">
        <f>VLOOKUP($L258,Listen!$Y$38:$AD$44,A_Stammdaten!$B$9-2022,FALSE)</f>
        <v>5.0999999999999997E-2</v>
      </c>
      <c r="P258" s="20">
        <f>VLOOKUP($L258,Listen!$K$12:$P$18,A_Stammdaten!$B$9-2022,FALSE)</f>
        <v>7.2599999999999998E-2</v>
      </c>
      <c r="Q258" s="20">
        <f>VLOOKUP($L258,Listen!$Y$12:$AD$18,A_Stammdaten!$B$9-2022,FALSE)</f>
        <v>7.2599999999999998E-2</v>
      </c>
    </row>
    <row r="259" spans="1:17" ht="15" thickBot="1" x14ac:dyDescent="0.25">
      <c r="A259" s="235"/>
      <c r="B259" s="238"/>
      <c r="C259" s="45">
        <v>2028</v>
      </c>
      <c r="D259" s="38"/>
      <c r="E259" s="39">
        <f>SUMIFS(C_AiB!$H$5:$H$9998,C_AiB!$A$5:$A$9998,$A$253,C_AiB!$C$5:$C$9998,"="&amp;$C259)</f>
        <v>0</v>
      </c>
      <c r="F259" s="40"/>
      <c r="G259" s="38"/>
      <c r="H259" s="33">
        <f t="shared" si="6"/>
        <v>0</v>
      </c>
      <c r="I259" s="33">
        <f>(($E259*40%*$Q259)+($F259*40%*$P259))*3.5%*A_Stammdaten!$E$33</f>
        <v>0</v>
      </c>
      <c r="J259" s="33">
        <f t="shared" si="7"/>
        <v>0</v>
      </c>
      <c r="L259" s="45">
        <v>2028</v>
      </c>
      <c r="M259" s="21">
        <f>VLOOKUP($L259,Listen!$K$38:$P$44,A_Stammdaten!$B$9-2022,FALSE)</f>
        <v>0</v>
      </c>
      <c r="N259" s="21">
        <f>VLOOKUP($L259,Listen!$Y$38:$AD$44,A_Stammdaten!$B$9-2022,FALSE)</f>
        <v>0</v>
      </c>
      <c r="P259" s="21">
        <f>VLOOKUP($L259,Listen!$K$12:$P$18,A_Stammdaten!$B$9-2022,FALSE)</f>
        <v>0</v>
      </c>
      <c r="Q259" s="21">
        <f>VLOOKUP($L259,Listen!$Y$12:$AD$18,A_Stammdaten!$B$9-2022,FALSE)</f>
        <v>0</v>
      </c>
    </row>
    <row r="260" spans="1:17" x14ac:dyDescent="0.2">
      <c r="A260" s="233">
        <f>A_Stammdaten!A69</f>
        <v>0</v>
      </c>
      <c r="B260" s="236">
        <f>A_Stammdaten!B69</f>
        <v>0</v>
      </c>
      <c r="C260" s="23">
        <v>2022</v>
      </c>
      <c r="D260" s="41"/>
      <c r="E260" s="43">
        <f>SUMIFS(C_AiB!$H$5:$H$9998,C_AiB!$A$5:$A$9998,$A260,C_AiB!$C$5:$C$9998,"&lt;="&amp;$C260)</f>
        <v>0</v>
      </c>
      <c r="F260" s="42"/>
      <c r="G260" s="41"/>
      <c r="H260" s="34">
        <f t="shared" si="6"/>
        <v>0</v>
      </c>
      <c r="I260" s="32">
        <f>(($E260*40%*$Q260)+($F260*40%*$P260))*3.5%*A_Stammdaten!$E$33</f>
        <v>0</v>
      </c>
      <c r="J260" s="34">
        <f t="shared" si="7"/>
        <v>0</v>
      </c>
      <c r="L260" s="23">
        <v>2022</v>
      </c>
      <c r="M260" s="19">
        <f>VLOOKUP($L260,Listen!$K$38:$P$44,A_Stammdaten!$B$9-2022,FALSE)</f>
        <v>3.0499999999999999E-2</v>
      </c>
      <c r="N260" s="19">
        <f>VLOOKUP($L260,Listen!$Y$38:$AD$44,A_Stammdaten!$B$9-2022,FALSE)</f>
        <v>3.0499999999999999E-2</v>
      </c>
      <c r="P260" s="19">
        <f>VLOOKUP($L260,Listen!$K$12:$P$18,A_Stammdaten!$B$9-2022,FALSE)</f>
        <v>5.0700000000000002E-2</v>
      </c>
      <c r="Q260" s="19">
        <f>VLOOKUP($L260,Listen!$Y$12:$AD$18,A_Stammdaten!$B$9-2022,FALSE)</f>
        <v>5.0700000000000002E-2</v>
      </c>
    </row>
    <row r="261" spans="1:17" x14ac:dyDescent="0.2">
      <c r="A261" s="234"/>
      <c r="B261" s="237"/>
      <c r="C261" s="44">
        <v>2023</v>
      </c>
      <c r="D261" s="35"/>
      <c r="E261" s="36">
        <f>SUMIFS(C_AiB!$H$5:$H$9998,C_AiB!$A$5:$A$9998,$A$260,C_AiB!$C$5:$C$9998,"="&amp;$C261)</f>
        <v>0</v>
      </c>
      <c r="F261" s="37"/>
      <c r="G261" s="35"/>
      <c r="H261" s="32">
        <f t="shared" si="6"/>
        <v>0</v>
      </c>
      <c r="I261" s="32">
        <f>(($E261*40%*$Q261)+($F261*40%*$P261))*3.5%*A_Stammdaten!$E$33</f>
        <v>0</v>
      </c>
      <c r="J261" s="32">
        <f t="shared" si="7"/>
        <v>0</v>
      </c>
      <c r="L261" s="44">
        <v>2023</v>
      </c>
      <c r="M261" s="20">
        <f>VLOOKUP($L261,Listen!$K$38:$P$44,A_Stammdaten!$B$9-2022,FALSE)</f>
        <v>3.0499999999999999E-2</v>
      </c>
      <c r="N261" s="20">
        <f>VLOOKUP($L261,Listen!$Y$38:$AD$44,A_Stammdaten!$B$9-2022,FALSE)</f>
        <v>3.0499999999999999E-2</v>
      </c>
      <c r="P261" s="20">
        <f>VLOOKUP($L261,Listen!$K$12:$P$18,A_Stammdaten!$B$9-2022,FALSE)</f>
        <v>5.0700000000000002E-2</v>
      </c>
      <c r="Q261" s="20">
        <f>VLOOKUP($L261,Listen!$Y$12:$AD$18,A_Stammdaten!$B$9-2022,FALSE)</f>
        <v>5.0700000000000002E-2</v>
      </c>
    </row>
    <row r="262" spans="1:17" x14ac:dyDescent="0.2">
      <c r="A262" s="234"/>
      <c r="B262" s="237"/>
      <c r="C262" s="44">
        <v>2024</v>
      </c>
      <c r="D262" s="35"/>
      <c r="E262" s="36">
        <f>SUMIFS(C_AiB!$H$5:$H$9998,C_AiB!$A$5:$A$9998,$A$260,C_AiB!$C$5:$C$9998,"="&amp;$C262)</f>
        <v>0</v>
      </c>
      <c r="F262" s="37"/>
      <c r="G262" s="35"/>
      <c r="H262" s="32">
        <f t="shared" si="6"/>
        <v>0</v>
      </c>
      <c r="I262" s="32">
        <f>(($E262*40%*$Q262)+($F262*40%*$P262))*3.5%*A_Stammdaten!$E$33</f>
        <v>0</v>
      </c>
      <c r="J262" s="32">
        <f t="shared" si="7"/>
        <v>0</v>
      </c>
      <c r="L262" s="44">
        <v>2024</v>
      </c>
      <c r="M262" s="20">
        <f>VLOOKUP($L262,Listen!$K$38:$P$44,A_Stammdaten!$B$9-2022,FALSE)</f>
        <v>5.0900000000000001E-2</v>
      </c>
      <c r="N262" s="20">
        <f>VLOOKUP($L262,Listen!$Y$38:$AD$44,A_Stammdaten!$B$9-2022,FALSE)</f>
        <v>5.0999999999999997E-2</v>
      </c>
      <c r="P262" s="20">
        <f>VLOOKUP($L262,Listen!$K$12:$P$18,A_Stammdaten!$B$9-2022,FALSE)</f>
        <v>6.93E-2</v>
      </c>
      <c r="Q262" s="20">
        <f>VLOOKUP($L262,Listen!$Y$12:$AD$18,A_Stammdaten!$B$9-2022,FALSE)</f>
        <v>7.2599999999999998E-2</v>
      </c>
    </row>
    <row r="263" spans="1:17" x14ac:dyDescent="0.2">
      <c r="A263" s="234"/>
      <c r="B263" s="237"/>
      <c r="C263" s="44">
        <v>2025</v>
      </c>
      <c r="D263" s="35"/>
      <c r="E263" s="36">
        <f>SUMIFS(C_AiB!$H$5:$H$9998,C_AiB!$A$5:$A$9998,$A$260,C_AiB!$C$5:$C$9998,"="&amp;$C263)</f>
        <v>0</v>
      </c>
      <c r="F263" s="37"/>
      <c r="G263" s="35"/>
      <c r="H263" s="32">
        <f t="shared" si="6"/>
        <v>0</v>
      </c>
      <c r="I263" s="32">
        <f>(($E263*40%*$Q263)+($F263*40%*$P263))*3.5%*A_Stammdaten!$E$33</f>
        <v>0</v>
      </c>
      <c r="J263" s="32">
        <f t="shared" si="7"/>
        <v>0</v>
      </c>
      <c r="L263" s="44">
        <v>2025</v>
      </c>
      <c r="M263" s="20">
        <f>VLOOKUP($L263,Listen!$K$38:$P$44,A_Stammdaten!$B$9-2022,FALSE)</f>
        <v>0.05</v>
      </c>
      <c r="N263" s="20">
        <f>VLOOKUP($L263,Listen!$Y$38:$AD$44,A_Stammdaten!$B$9-2022,FALSE)</f>
        <v>5.0999999999999997E-2</v>
      </c>
      <c r="P263" s="20">
        <f>VLOOKUP($L263,Listen!$K$12:$P$18,A_Stammdaten!$B$9-2022,FALSE)</f>
        <v>7.0099999999999996E-2</v>
      </c>
      <c r="Q263" s="20">
        <f>VLOOKUP($L263,Listen!$Y$12:$AD$18,A_Stammdaten!$B$9-2022,FALSE)</f>
        <v>7.2599999999999998E-2</v>
      </c>
    </row>
    <row r="264" spans="1:17" x14ac:dyDescent="0.2">
      <c r="A264" s="234"/>
      <c r="B264" s="237"/>
      <c r="C264" s="44">
        <v>2026</v>
      </c>
      <c r="D264" s="35"/>
      <c r="E264" s="36">
        <f>SUMIFS(C_AiB!$H$5:$H$9998,C_AiB!$A$5:$A$9998,$A$260,C_AiB!$C$5:$C$9998,"="&amp;$C264)</f>
        <v>0</v>
      </c>
      <c r="F264" s="37"/>
      <c r="G264" s="35"/>
      <c r="H264" s="32">
        <f t="shared" si="6"/>
        <v>0</v>
      </c>
      <c r="I264" s="32">
        <f>(($E264*40%*$Q264)+($F264*40%*$P264))*3.5%*A_Stammdaten!$E$33</f>
        <v>0</v>
      </c>
      <c r="J264" s="32">
        <f t="shared" si="7"/>
        <v>0</v>
      </c>
      <c r="L264" s="44">
        <v>2026</v>
      </c>
      <c r="M264" s="20">
        <f>VLOOKUP($L264,Listen!$K$38:$P$44,A_Stammdaten!$B$9-2022,FALSE)</f>
        <v>5.0999999999999997E-2</v>
      </c>
      <c r="N264" s="20">
        <f>VLOOKUP($L264,Listen!$Y$38:$AD$44,A_Stammdaten!$B$9-2022,FALSE)</f>
        <v>5.0999999999999997E-2</v>
      </c>
      <c r="P264" s="20">
        <f>VLOOKUP($L264,Listen!$K$12:$P$18,A_Stammdaten!$B$9-2022,FALSE)</f>
        <v>7.2599999999999998E-2</v>
      </c>
      <c r="Q264" s="20">
        <f>VLOOKUP($L264,Listen!$Y$12:$AD$18,A_Stammdaten!$B$9-2022,FALSE)</f>
        <v>7.2599999999999998E-2</v>
      </c>
    </row>
    <row r="265" spans="1:17" x14ac:dyDescent="0.2">
      <c r="A265" s="234"/>
      <c r="B265" s="237"/>
      <c r="C265" s="44">
        <v>2027</v>
      </c>
      <c r="D265" s="35"/>
      <c r="E265" s="36">
        <f>SUMIFS(C_AiB!$H$5:$H$9998,C_AiB!$A$5:$A$9998,$A$260,C_AiB!$C$5:$C$9998,"="&amp;$C265)</f>
        <v>0</v>
      </c>
      <c r="F265" s="37"/>
      <c r="G265" s="35"/>
      <c r="H265" s="32">
        <f t="shared" ref="H265:H328" si="8">($E265*$N265)+($F265*$M265)</f>
        <v>0</v>
      </c>
      <c r="I265" s="32">
        <f>(($E265*40%*$Q265)+($F265*40%*$P265))*3.5%*A_Stammdaten!$E$33</f>
        <v>0</v>
      </c>
      <c r="J265" s="32">
        <f t="shared" ref="J265:J328" si="9">SUM(G265:I265)</f>
        <v>0</v>
      </c>
      <c r="L265" s="44">
        <v>2027</v>
      </c>
      <c r="M265" s="20">
        <f>VLOOKUP($L265,Listen!$K$38:$P$44,A_Stammdaten!$B$9-2022,FALSE)</f>
        <v>5.0999999999999997E-2</v>
      </c>
      <c r="N265" s="20">
        <f>VLOOKUP($L265,Listen!$Y$38:$AD$44,A_Stammdaten!$B$9-2022,FALSE)</f>
        <v>5.0999999999999997E-2</v>
      </c>
      <c r="P265" s="20">
        <f>VLOOKUP($L265,Listen!$K$12:$P$18,A_Stammdaten!$B$9-2022,FALSE)</f>
        <v>7.2599999999999998E-2</v>
      </c>
      <c r="Q265" s="20">
        <f>VLOOKUP($L265,Listen!$Y$12:$AD$18,A_Stammdaten!$B$9-2022,FALSE)</f>
        <v>7.2599999999999998E-2</v>
      </c>
    </row>
    <row r="266" spans="1:17" ht="15" thickBot="1" x14ac:dyDescent="0.25">
      <c r="A266" s="235"/>
      <c r="B266" s="238"/>
      <c r="C266" s="45">
        <v>2028</v>
      </c>
      <c r="D266" s="38"/>
      <c r="E266" s="39">
        <f>SUMIFS(C_AiB!$H$5:$H$9998,C_AiB!$A$5:$A$9998,$A$260,C_AiB!$C$5:$C$9998,"="&amp;$C266)</f>
        <v>0</v>
      </c>
      <c r="F266" s="40"/>
      <c r="G266" s="38"/>
      <c r="H266" s="33">
        <f t="shared" si="8"/>
        <v>0</v>
      </c>
      <c r="I266" s="33">
        <f>(($E266*40%*$Q266)+($F266*40%*$P266))*3.5%*A_Stammdaten!$E$33</f>
        <v>0</v>
      </c>
      <c r="J266" s="33">
        <f t="shared" si="9"/>
        <v>0</v>
      </c>
      <c r="L266" s="45">
        <v>2028</v>
      </c>
      <c r="M266" s="21">
        <f>VLOOKUP($L266,Listen!$K$38:$P$44,A_Stammdaten!$B$9-2022,FALSE)</f>
        <v>0</v>
      </c>
      <c r="N266" s="21">
        <f>VLOOKUP($L266,Listen!$Y$38:$AD$44,A_Stammdaten!$B$9-2022,FALSE)</f>
        <v>0</v>
      </c>
      <c r="P266" s="21">
        <f>VLOOKUP($L266,Listen!$K$12:$P$18,A_Stammdaten!$B$9-2022,FALSE)</f>
        <v>0</v>
      </c>
      <c r="Q266" s="21">
        <f>VLOOKUP($L266,Listen!$Y$12:$AD$18,A_Stammdaten!$B$9-2022,FALSE)</f>
        <v>0</v>
      </c>
    </row>
    <row r="267" spans="1:17" x14ac:dyDescent="0.2">
      <c r="A267" s="233">
        <f>A_Stammdaten!A70</f>
        <v>0</v>
      </c>
      <c r="B267" s="236">
        <f>A_Stammdaten!B70</f>
        <v>0</v>
      </c>
      <c r="C267" s="23">
        <v>2022</v>
      </c>
      <c r="D267" s="41"/>
      <c r="E267" s="43">
        <f>SUMIFS(C_AiB!$H$5:$H$9998,C_AiB!$A$5:$A$9998,$A267,C_AiB!$C$5:$C$9998,"&lt;="&amp;$C267)</f>
        <v>0</v>
      </c>
      <c r="F267" s="42"/>
      <c r="G267" s="41"/>
      <c r="H267" s="34">
        <f t="shared" si="8"/>
        <v>0</v>
      </c>
      <c r="I267" s="32">
        <f>(($E267*40%*$Q267)+($F267*40%*$P267))*3.5%*A_Stammdaten!$E$33</f>
        <v>0</v>
      </c>
      <c r="J267" s="34">
        <f t="shared" si="9"/>
        <v>0</v>
      </c>
      <c r="L267" s="23">
        <v>2022</v>
      </c>
      <c r="M267" s="19">
        <f>VLOOKUP($L267,Listen!$K$38:$P$44,A_Stammdaten!$B$9-2022,FALSE)</f>
        <v>3.0499999999999999E-2</v>
      </c>
      <c r="N267" s="19">
        <f>VLOOKUP($L267,Listen!$Y$38:$AD$44,A_Stammdaten!$B$9-2022,FALSE)</f>
        <v>3.0499999999999999E-2</v>
      </c>
      <c r="P267" s="19">
        <f>VLOOKUP($L267,Listen!$K$12:$P$18,A_Stammdaten!$B$9-2022,FALSE)</f>
        <v>5.0700000000000002E-2</v>
      </c>
      <c r="Q267" s="19">
        <f>VLOOKUP($L267,Listen!$Y$12:$AD$18,A_Stammdaten!$B$9-2022,FALSE)</f>
        <v>5.0700000000000002E-2</v>
      </c>
    </row>
    <row r="268" spans="1:17" x14ac:dyDescent="0.2">
      <c r="A268" s="234"/>
      <c r="B268" s="237"/>
      <c r="C268" s="44">
        <v>2023</v>
      </c>
      <c r="D268" s="35"/>
      <c r="E268" s="36">
        <f>SUMIFS(C_AiB!$H$5:$H$9998,C_AiB!$A$5:$A$9998,$A$267,C_AiB!$C$5:$C$9998,"="&amp;$C268)</f>
        <v>0</v>
      </c>
      <c r="F268" s="37"/>
      <c r="G268" s="35"/>
      <c r="H268" s="32">
        <f t="shared" si="8"/>
        <v>0</v>
      </c>
      <c r="I268" s="32">
        <f>(($E268*40%*$Q268)+($F268*40%*$P268))*3.5%*A_Stammdaten!$E$33</f>
        <v>0</v>
      </c>
      <c r="J268" s="32">
        <f t="shared" si="9"/>
        <v>0</v>
      </c>
      <c r="L268" s="44">
        <v>2023</v>
      </c>
      <c r="M268" s="20">
        <f>VLOOKUP($L268,Listen!$K$38:$P$44,A_Stammdaten!$B$9-2022,FALSE)</f>
        <v>3.0499999999999999E-2</v>
      </c>
      <c r="N268" s="20">
        <f>VLOOKUP($L268,Listen!$Y$38:$AD$44,A_Stammdaten!$B$9-2022,FALSE)</f>
        <v>3.0499999999999999E-2</v>
      </c>
      <c r="P268" s="20">
        <f>VLOOKUP($L268,Listen!$K$12:$P$18,A_Stammdaten!$B$9-2022,FALSE)</f>
        <v>5.0700000000000002E-2</v>
      </c>
      <c r="Q268" s="20">
        <f>VLOOKUP($L268,Listen!$Y$12:$AD$18,A_Stammdaten!$B$9-2022,FALSE)</f>
        <v>5.0700000000000002E-2</v>
      </c>
    </row>
    <row r="269" spans="1:17" x14ac:dyDescent="0.2">
      <c r="A269" s="234"/>
      <c r="B269" s="237"/>
      <c r="C269" s="44">
        <v>2024</v>
      </c>
      <c r="D269" s="35"/>
      <c r="E269" s="36">
        <f>SUMIFS(C_AiB!$H$5:$H$9998,C_AiB!$A$5:$A$9998,$A$267,C_AiB!$C$5:$C$9998,"="&amp;$C269)</f>
        <v>0</v>
      </c>
      <c r="F269" s="37"/>
      <c r="G269" s="35"/>
      <c r="H269" s="32">
        <f t="shared" si="8"/>
        <v>0</v>
      </c>
      <c r="I269" s="32">
        <f>(($E269*40%*$Q269)+($F269*40%*$P269))*3.5%*A_Stammdaten!$E$33</f>
        <v>0</v>
      </c>
      <c r="J269" s="32">
        <f t="shared" si="9"/>
        <v>0</v>
      </c>
      <c r="L269" s="44">
        <v>2024</v>
      </c>
      <c r="M269" s="20">
        <f>VLOOKUP($L269,Listen!$K$38:$P$44,A_Stammdaten!$B$9-2022,FALSE)</f>
        <v>5.0900000000000001E-2</v>
      </c>
      <c r="N269" s="20">
        <f>VLOOKUP($L269,Listen!$Y$38:$AD$44,A_Stammdaten!$B$9-2022,FALSE)</f>
        <v>5.0999999999999997E-2</v>
      </c>
      <c r="P269" s="20">
        <f>VLOOKUP($L269,Listen!$K$12:$P$18,A_Stammdaten!$B$9-2022,FALSE)</f>
        <v>6.93E-2</v>
      </c>
      <c r="Q269" s="20">
        <f>VLOOKUP($L269,Listen!$Y$12:$AD$18,A_Stammdaten!$B$9-2022,FALSE)</f>
        <v>7.2599999999999998E-2</v>
      </c>
    </row>
    <row r="270" spans="1:17" x14ac:dyDescent="0.2">
      <c r="A270" s="234"/>
      <c r="B270" s="237"/>
      <c r="C270" s="44">
        <v>2025</v>
      </c>
      <c r="D270" s="35"/>
      <c r="E270" s="36">
        <f>SUMIFS(C_AiB!$H$5:$H$9998,C_AiB!$A$5:$A$9998,$A$267,C_AiB!$C$5:$C$9998,"="&amp;$C270)</f>
        <v>0</v>
      </c>
      <c r="F270" s="37"/>
      <c r="G270" s="35"/>
      <c r="H270" s="32">
        <f t="shared" si="8"/>
        <v>0</v>
      </c>
      <c r="I270" s="32">
        <f>(($E270*40%*$Q270)+($F270*40%*$P270))*3.5%*A_Stammdaten!$E$33</f>
        <v>0</v>
      </c>
      <c r="J270" s="32">
        <f t="shared" si="9"/>
        <v>0</v>
      </c>
      <c r="L270" s="44">
        <v>2025</v>
      </c>
      <c r="M270" s="20">
        <f>VLOOKUP($L270,Listen!$K$38:$P$44,A_Stammdaten!$B$9-2022,FALSE)</f>
        <v>0.05</v>
      </c>
      <c r="N270" s="20">
        <f>VLOOKUP($L270,Listen!$Y$38:$AD$44,A_Stammdaten!$B$9-2022,FALSE)</f>
        <v>5.0999999999999997E-2</v>
      </c>
      <c r="P270" s="20">
        <f>VLOOKUP($L270,Listen!$K$12:$P$18,A_Stammdaten!$B$9-2022,FALSE)</f>
        <v>7.0099999999999996E-2</v>
      </c>
      <c r="Q270" s="20">
        <f>VLOOKUP($L270,Listen!$Y$12:$AD$18,A_Stammdaten!$B$9-2022,FALSE)</f>
        <v>7.2599999999999998E-2</v>
      </c>
    </row>
    <row r="271" spans="1:17" x14ac:dyDescent="0.2">
      <c r="A271" s="234"/>
      <c r="B271" s="237"/>
      <c r="C271" s="44">
        <v>2026</v>
      </c>
      <c r="D271" s="35"/>
      <c r="E271" s="36">
        <f>SUMIFS(C_AiB!$H$5:$H$9998,C_AiB!$A$5:$A$9998,$A$267,C_AiB!$C$5:$C$9998,"="&amp;$C271)</f>
        <v>0</v>
      </c>
      <c r="F271" s="37"/>
      <c r="G271" s="35"/>
      <c r="H271" s="32">
        <f t="shared" si="8"/>
        <v>0</v>
      </c>
      <c r="I271" s="32">
        <f>(($E271*40%*$Q271)+($F271*40%*$P271))*3.5%*A_Stammdaten!$E$33</f>
        <v>0</v>
      </c>
      <c r="J271" s="32">
        <f t="shared" si="9"/>
        <v>0</v>
      </c>
      <c r="L271" s="44">
        <v>2026</v>
      </c>
      <c r="M271" s="20">
        <f>VLOOKUP($L271,Listen!$K$38:$P$44,A_Stammdaten!$B$9-2022,FALSE)</f>
        <v>5.0999999999999997E-2</v>
      </c>
      <c r="N271" s="20">
        <f>VLOOKUP($L271,Listen!$Y$38:$AD$44,A_Stammdaten!$B$9-2022,FALSE)</f>
        <v>5.0999999999999997E-2</v>
      </c>
      <c r="P271" s="20">
        <f>VLOOKUP($L271,Listen!$K$12:$P$18,A_Stammdaten!$B$9-2022,FALSE)</f>
        <v>7.2599999999999998E-2</v>
      </c>
      <c r="Q271" s="20">
        <f>VLOOKUP($L271,Listen!$Y$12:$AD$18,A_Stammdaten!$B$9-2022,FALSE)</f>
        <v>7.2599999999999998E-2</v>
      </c>
    </row>
    <row r="272" spans="1:17" x14ac:dyDescent="0.2">
      <c r="A272" s="234"/>
      <c r="B272" s="237"/>
      <c r="C272" s="44">
        <v>2027</v>
      </c>
      <c r="D272" s="35"/>
      <c r="E272" s="36">
        <f>SUMIFS(C_AiB!$H$5:$H$9998,C_AiB!$A$5:$A$9998,$A$267,C_AiB!$C$5:$C$9998,"="&amp;$C272)</f>
        <v>0</v>
      </c>
      <c r="F272" s="37"/>
      <c r="G272" s="35"/>
      <c r="H272" s="32">
        <f t="shared" si="8"/>
        <v>0</v>
      </c>
      <c r="I272" s="32">
        <f>(($E272*40%*$Q272)+($F272*40%*$P272))*3.5%*A_Stammdaten!$E$33</f>
        <v>0</v>
      </c>
      <c r="J272" s="32">
        <f t="shared" si="9"/>
        <v>0</v>
      </c>
      <c r="L272" s="44">
        <v>2027</v>
      </c>
      <c r="M272" s="20">
        <f>VLOOKUP($L272,Listen!$K$38:$P$44,A_Stammdaten!$B$9-2022,FALSE)</f>
        <v>5.0999999999999997E-2</v>
      </c>
      <c r="N272" s="20">
        <f>VLOOKUP($L272,Listen!$Y$38:$AD$44,A_Stammdaten!$B$9-2022,FALSE)</f>
        <v>5.0999999999999997E-2</v>
      </c>
      <c r="P272" s="20">
        <f>VLOOKUP($L272,Listen!$K$12:$P$18,A_Stammdaten!$B$9-2022,FALSE)</f>
        <v>7.2599999999999998E-2</v>
      </c>
      <c r="Q272" s="20">
        <f>VLOOKUP($L272,Listen!$Y$12:$AD$18,A_Stammdaten!$B$9-2022,FALSE)</f>
        <v>7.2599999999999998E-2</v>
      </c>
    </row>
    <row r="273" spans="1:17" ht="15" thickBot="1" x14ac:dyDescent="0.25">
      <c r="A273" s="235"/>
      <c r="B273" s="238"/>
      <c r="C273" s="45">
        <v>2028</v>
      </c>
      <c r="D273" s="38"/>
      <c r="E273" s="39">
        <f>SUMIFS(C_AiB!$H$5:$H$9998,C_AiB!$A$5:$A$9998,$A$267,C_AiB!$C$5:$C$9998,"="&amp;$C273)</f>
        <v>0</v>
      </c>
      <c r="F273" s="40"/>
      <c r="G273" s="38"/>
      <c r="H273" s="33">
        <f t="shared" si="8"/>
        <v>0</v>
      </c>
      <c r="I273" s="33">
        <f>(($E273*40%*$Q273)+($F273*40%*$P273))*3.5%*A_Stammdaten!$E$33</f>
        <v>0</v>
      </c>
      <c r="J273" s="33">
        <f t="shared" si="9"/>
        <v>0</v>
      </c>
      <c r="L273" s="45">
        <v>2028</v>
      </c>
      <c r="M273" s="21">
        <f>VLOOKUP($L273,Listen!$K$38:$P$44,A_Stammdaten!$B$9-2022,FALSE)</f>
        <v>0</v>
      </c>
      <c r="N273" s="21">
        <f>VLOOKUP($L273,Listen!$Y$38:$AD$44,A_Stammdaten!$B$9-2022,FALSE)</f>
        <v>0</v>
      </c>
      <c r="P273" s="21">
        <f>VLOOKUP($L273,Listen!$K$12:$P$18,A_Stammdaten!$B$9-2022,FALSE)</f>
        <v>0</v>
      </c>
      <c r="Q273" s="21">
        <f>VLOOKUP($L273,Listen!$Y$12:$AD$18,A_Stammdaten!$B$9-2022,FALSE)</f>
        <v>0</v>
      </c>
    </row>
    <row r="274" spans="1:17" x14ac:dyDescent="0.2">
      <c r="A274" s="233">
        <f>A_Stammdaten!A71</f>
        <v>0</v>
      </c>
      <c r="B274" s="236">
        <f>A_Stammdaten!B71</f>
        <v>0</v>
      </c>
      <c r="C274" s="23">
        <v>2022</v>
      </c>
      <c r="D274" s="41"/>
      <c r="E274" s="43">
        <f>SUMIFS(C_AiB!$H$5:$H$9998,C_AiB!$A$5:$A$9998,$A274,C_AiB!$C$5:$C$9998,"&lt;="&amp;$C274)</f>
        <v>0</v>
      </c>
      <c r="F274" s="42"/>
      <c r="G274" s="41"/>
      <c r="H274" s="34">
        <f t="shared" si="8"/>
        <v>0</v>
      </c>
      <c r="I274" s="32">
        <f>(($E274*40%*$Q274)+($F274*40%*$P274))*3.5%*A_Stammdaten!$E$33</f>
        <v>0</v>
      </c>
      <c r="J274" s="34">
        <f t="shared" si="9"/>
        <v>0</v>
      </c>
      <c r="L274" s="23">
        <v>2022</v>
      </c>
      <c r="M274" s="19">
        <f>VLOOKUP($L274,Listen!$K$38:$P$44,A_Stammdaten!$B$9-2022,FALSE)</f>
        <v>3.0499999999999999E-2</v>
      </c>
      <c r="N274" s="19">
        <f>VLOOKUP($L274,Listen!$Y$38:$AD$44,A_Stammdaten!$B$9-2022,FALSE)</f>
        <v>3.0499999999999999E-2</v>
      </c>
      <c r="P274" s="19">
        <f>VLOOKUP($L274,Listen!$K$12:$P$18,A_Stammdaten!$B$9-2022,FALSE)</f>
        <v>5.0700000000000002E-2</v>
      </c>
      <c r="Q274" s="19">
        <f>VLOOKUP($L274,Listen!$Y$12:$AD$18,A_Stammdaten!$B$9-2022,FALSE)</f>
        <v>5.0700000000000002E-2</v>
      </c>
    </row>
    <row r="275" spans="1:17" x14ac:dyDescent="0.2">
      <c r="A275" s="234"/>
      <c r="B275" s="237"/>
      <c r="C275" s="44">
        <v>2023</v>
      </c>
      <c r="D275" s="35"/>
      <c r="E275" s="36">
        <f>SUMIFS(C_AiB!$H$5:$H$9998,C_AiB!$A$5:$A$9998,$A$274,C_AiB!$C$5:$C$9998,"="&amp;$C275)</f>
        <v>0</v>
      </c>
      <c r="F275" s="37"/>
      <c r="G275" s="35"/>
      <c r="H275" s="32">
        <f t="shared" si="8"/>
        <v>0</v>
      </c>
      <c r="I275" s="32">
        <f>(($E275*40%*$Q275)+($F275*40%*$P275))*3.5%*A_Stammdaten!$E$33</f>
        <v>0</v>
      </c>
      <c r="J275" s="32">
        <f t="shared" si="9"/>
        <v>0</v>
      </c>
      <c r="L275" s="44">
        <v>2023</v>
      </c>
      <c r="M275" s="20">
        <f>VLOOKUP($L275,Listen!$K$38:$P$44,A_Stammdaten!$B$9-2022,FALSE)</f>
        <v>3.0499999999999999E-2</v>
      </c>
      <c r="N275" s="20">
        <f>VLOOKUP($L275,Listen!$Y$38:$AD$44,A_Stammdaten!$B$9-2022,FALSE)</f>
        <v>3.0499999999999999E-2</v>
      </c>
      <c r="P275" s="20">
        <f>VLOOKUP($L275,Listen!$K$12:$P$18,A_Stammdaten!$B$9-2022,FALSE)</f>
        <v>5.0700000000000002E-2</v>
      </c>
      <c r="Q275" s="20">
        <f>VLOOKUP($L275,Listen!$Y$12:$AD$18,A_Stammdaten!$B$9-2022,FALSE)</f>
        <v>5.0700000000000002E-2</v>
      </c>
    </row>
    <row r="276" spans="1:17" x14ac:dyDescent="0.2">
      <c r="A276" s="234"/>
      <c r="B276" s="237"/>
      <c r="C276" s="44">
        <v>2024</v>
      </c>
      <c r="D276" s="35"/>
      <c r="E276" s="36">
        <f>SUMIFS(C_AiB!$H$5:$H$9998,C_AiB!$A$5:$A$9998,$A$274,C_AiB!$C$5:$C$9998,"="&amp;$C276)</f>
        <v>0</v>
      </c>
      <c r="F276" s="37"/>
      <c r="G276" s="35"/>
      <c r="H276" s="32">
        <f t="shared" si="8"/>
        <v>0</v>
      </c>
      <c r="I276" s="32">
        <f>(($E276*40%*$Q276)+($F276*40%*$P276))*3.5%*A_Stammdaten!$E$33</f>
        <v>0</v>
      </c>
      <c r="J276" s="32">
        <f t="shared" si="9"/>
        <v>0</v>
      </c>
      <c r="L276" s="44">
        <v>2024</v>
      </c>
      <c r="M276" s="20">
        <f>VLOOKUP($L276,Listen!$K$38:$P$44,A_Stammdaten!$B$9-2022,FALSE)</f>
        <v>5.0900000000000001E-2</v>
      </c>
      <c r="N276" s="20">
        <f>VLOOKUP($L276,Listen!$Y$38:$AD$44,A_Stammdaten!$B$9-2022,FALSE)</f>
        <v>5.0999999999999997E-2</v>
      </c>
      <c r="P276" s="20">
        <f>VLOOKUP($L276,Listen!$K$12:$P$18,A_Stammdaten!$B$9-2022,FALSE)</f>
        <v>6.93E-2</v>
      </c>
      <c r="Q276" s="20">
        <f>VLOOKUP($L276,Listen!$Y$12:$AD$18,A_Stammdaten!$B$9-2022,FALSE)</f>
        <v>7.2599999999999998E-2</v>
      </c>
    </row>
    <row r="277" spans="1:17" x14ac:dyDescent="0.2">
      <c r="A277" s="234"/>
      <c r="B277" s="237"/>
      <c r="C277" s="44">
        <v>2025</v>
      </c>
      <c r="D277" s="35"/>
      <c r="E277" s="36">
        <f>SUMIFS(C_AiB!$H$5:$H$9998,C_AiB!$A$5:$A$9998,$A$274,C_AiB!$C$5:$C$9998,"="&amp;$C277)</f>
        <v>0</v>
      </c>
      <c r="F277" s="37"/>
      <c r="G277" s="35"/>
      <c r="H277" s="32">
        <f t="shared" si="8"/>
        <v>0</v>
      </c>
      <c r="I277" s="32">
        <f>(($E277*40%*$Q277)+($F277*40%*$P277))*3.5%*A_Stammdaten!$E$33</f>
        <v>0</v>
      </c>
      <c r="J277" s="32">
        <f t="shared" si="9"/>
        <v>0</v>
      </c>
      <c r="L277" s="44">
        <v>2025</v>
      </c>
      <c r="M277" s="20">
        <f>VLOOKUP($L277,Listen!$K$38:$P$44,A_Stammdaten!$B$9-2022,FALSE)</f>
        <v>0.05</v>
      </c>
      <c r="N277" s="20">
        <f>VLOOKUP($L277,Listen!$Y$38:$AD$44,A_Stammdaten!$B$9-2022,FALSE)</f>
        <v>5.0999999999999997E-2</v>
      </c>
      <c r="P277" s="20">
        <f>VLOOKUP($L277,Listen!$K$12:$P$18,A_Stammdaten!$B$9-2022,FALSE)</f>
        <v>7.0099999999999996E-2</v>
      </c>
      <c r="Q277" s="20">
        <f>VLOOKUP($L277,Listen!$Y$12:$AD$18,A_Stammdaten!$B$9-2022,FALSE)</f>
        <v>7.2599999999999998E-2</v>
      </c>
    </row>
    <row r="278" spans="1:17" x14ac:dyDescent="0.2">
      <c r="A278" s="234"/>
      <c r="B278" s="237"/>
      <c r="C278" s="44">
        <v>2026</v>
      </c>
      <c r="D278" s="35"/>
      <c r="E278" s="36">
        <f>SUMIFS(C_AiB!$H$5:$H$9998,C_AiB!$A$5:$A$9998,$A$274,C_AiB!$C$5:$C$9998,"="&amp;$C278)</f>
        <v>0</v>
      </c>
      <c r="F278" s="37"/>
      <c r="G278" s="35"/>
      <c r="H278" s="32">
        <f t="shared" si="8"/>
        <v>0</v>
      </c>
      <c r="I278" s="32">
        <f>(($E278*40%*$Q278)+($F278*40%*$P278))*3.5%*A_Stammdaten!$E$33</f>
        <v>0</v>
      </c>
      <c r="J278" s="32">
        <f t="shared" si="9"/>
        <v>0</v>
      </c>
      <c r="L278" s="44">
        <v>2026</v>
      </c>
      <c r="M278" s="20">
        <f>VLOOKUP($L278,Listen!$K$38:$P$44,A_Stammdaten!$B$9-2022,FALSE)</f>
        <v>5.0999999999999997E-2</v>
      </c>
      <c r="N278" s="20">
        <f>VLOOKUP($L278,Listen!$Y$38:$AD$44,A_Stammdaten!$B$9-2022,FALSE)</f>
        <v>5.0999999999999997E-2</v>
      </c>
      <c r="P278" s="20">
        <f>VLOOKUP($L278,Listen!$K$12:$P$18,A_Stammdaten!$B$9-2022,FALSE)</f>
        <v>7.2599999999999998E-2</v>
      </c>
      <c r="Q278" s="20">
        <f>VLOOKUP($L278,Listen!$Y$12:$AD$18,A_Stammdaten!$B$9-2022,FALSE)</f>
        <v>7.2599999999999998E-2</v>
      </c>
    </row>
    <row r="279" spans="1:17" x14ac:dyDescent="0.2">
      <c r="A279" s="234"/>
      <c r="B279" s="237"/>
      <c r="C279" s="44">
        <v>2027</v>
      </c>
      <c r="D279" s="35"/>
      <c r="E279" s="36">
        <f>SUMIFS(C_AiB!$H$5:$H$9998,C_AiB!$A$5:$A$9998,$A$274,C_AiB!$C$5:$C$9998,"="&amp;$C279)</f>
        <v>0</v>
      </c>
      <c r="F279" s="37"/>
      <c r="G279" s="35"/>
      <c r="H279" s="32">
        <f t="shared" si="8"/>
        <v>0</v>
      </c>
      <c r="I279" s="32">
        <f>(($E279*40%*$Q279)+($F279*40%*$P279))*3.5%*A_Stammdaten!$E$33</f>
        <v>0</v>
      </c>
      <c r="J279" s="32">
        <f t="shared" si="9"/>
        <v>0</v>
      </c>
      <c r="L279" s="44">
        <v>2027</v>
      </c>
      <c r="M279" s="20">
        <f>VLOOKUP($L279,Listen!$K$38:$P$44,A_Stammdaten!$B$9-2022,FALSE)</f>
        <v>5.0999999999999997E-2</v>
      </c>
      <c r="N279" s="20">
        <f>VLOOKUP($L279,Listen!$Y$38:$AD$44,A_Stammdaten!$B$9-2022,FALSE)</f>
        <v>5.0999999999999997E-2</v>
      </c>
      <c r="P279" s="20">
        <f>VLOOKUP($L279,Listen!$K$12:$P$18,A_Stammdaten!$B$9-2022,FALSE)</f>
        <v>7.2599999999999998E-2</v>
      </c>
      <c r="Q279" s="20">
        <f>VLOOKUP($L279,Listen!$Y$12:$AD$18,A_Stammdaten!$B$9-2022,FALSE)</f>
        <v>7.2599999999999998E-2</v>
      </c>
    </row>
    <row r="280" spans="1:17" ht="15" thickBot="1" x14ac:dyDescent="0.25">
      <c r="A280" s="235"/>
      <c r="B280" s="238"/>
      <c r="C280" s="45">
        <v>2028</v>
      </c>
      <c r="D280" s="38"/>
      <c r="E280" s="39">
        <f>SUMIFS(C_AiB!$H$5:$H$9998,C_AiB!$A$5:$A$9998,$A$274,C_AiB!$C$5:$C$9998,"="&amp;$C280)</f>
        <v>0</v>
      </c>
      <c r="F280" s="40"/>
      <c r="G280" s="38"/>
      <c r="H280" s="33">
        <f t="shared" si="8"/>
        <v>0</v>
      </c>
      <c r="I280" s="33">
        <f>(($E280*40%*$Q280)+($F280*40%*$P280))*3.5%*A_Stammdaten!$E$33</f>
        <v>0</v>
      </c>
      <c r="J280" s="33">
        <f t="shared" si="9"/>
        <v>0</v>
      </c>
      <c r="L280" s="45">
        <v>2028</v>
      </c>
      <c r="M280" s="21">
        <f>VLOOKUP($L280,Listen!$K$38:$P$44,A_Stammdaten!$B$9-2022,FALSE)</f>
        <v>0</v>
      </c>
      <c r="N280" s="21">
        <f>VLOOKUP($L280,Listen!$Y$38:$AD$44,A_Stammdaten!$B$9-2022,FALSE)</f>
        <v>0</v>
      </c>
      <c r="P280" s="21">
        <f>VLOOKUP($L280,Listen!$K$12:$P$18,A_Stammdaten!$B$9-2022,FALSE)</f>
        <v>0</v>
      </c>
      <c r="Q280" s="21">
        <f>VLOOKUP($L280,Listen!$Y$12:$AD$18,A_Stammdaten!$B$9-2022,FALSE)</f>
        <v>0</v>
      </c>
    </row>
    <row r="281" spans="1:17" x14ac:dyDescent="0.2">
      <c r="A281" s="233">
        <f>A_Stammdaten!A72</f>
        <v>0</v>
      </c>
      <c r="B281" s="236">
        <f>A_Stammdaten!B72</f>
        <v>0</v>
      </c>
      <c r="C281" s="23">
        <v>2022</v>
      </c>
      <c r="D281" s="41"/>
      <c r="E281" s="43">
        <f>SUMIFS(C_AiB!$H$5:$H$9998,C_AiB!$A$5:$A$9998,$A281,C_AiB!$C$5:$C$9998,"&lt;="&amp;$C281)</f>
        <v>0</v>
      </c>
      <c r="F281" s="42"/>
      <c r="G281" s="41"/>
      <c r="H281" s="34">
        <f t="shared" si="8"/>
        <v>0</v>
      </c>
      <c r="I281" s="32">
        <f>(($E281*40%*$Q281)+($F281*40%*$P281))*3.5%*A_Stammdaten!$E$33</f>
        <v>0</v>
      </c>
      <c r="J281" s="34">
        <f t="shared" si="9"/>
        <v>0</v>
      </c>
      <c r="L281" s="23">
        <v>2022</v>
      </c>
      <c r="M281" s="19">
        <f>VLOOKUP($L281,Listen!$K$38:$P$44,A_Stammdaten!$B$9-2022,FALSE)</f>
        <v>3.0499999999999999E-2</v>
      </c>
      <c r="N281" s="19">
        <f>VLOOKUP($L281,Listen!$Y$38:$AD$44,A_Stammdaten!$B$9-2022,FALSE)</f>
        <v>3.0499999999999999E-2</v>
      </c>
      <c r="P281" s="19">
        <f>VLOOKUP($L281,Listen!$K$12:$P$18,A_Stammdaten!$B$9-2022,FALSE)</f>
        <v>5.0700000000000002E-2</v>
      </c>
      <c r="Q281" s="19">
        <f>VLOOKUP($L281,Listen!$Y$12:$AD$18,A_Stammdaten!$B$9-2022,FALSE)</f>
        <v>5.0700000000000002E-2</v>
      </c>
    </row>
    <row r="282" spans="1:17" x14ac:dyDescent="0.2">
      <c r="A282" s="234"/>
      <c r="B282" s="237"/>
      <c r="C282" s="44">
        <v>2023</v>
      </c>
      <c r="D282" s="35"/>
      <c r="E282" s="36">
        <f>SUMIFS(C_AiB!$H$5:$H$9998,C_AiB!$A$5:$A$9998,$A$281,C_AiB!$C$5:$C$9998,"="&amp;$C282)</f>
        <v>0</v>
      </c>
      <c r="F282" s="37"/>
      <c r="G282" s="35"/>
      <c r="H282" s="32">
        <f t="shared" si="8"/>
        <v>0</v>
      </c>
      <c r="I282" s="32">
        <f>(($E282*40%*$Q282)+($F282*40%*$P282))*3.5%*A_Stammdaten!$E$33</f>
        <v>0</v>
      </c>
      <c r="J282" s="32">
        <f t="shared" si="9"/>
        <v>0</v>
      </c>
      <c r="L282" s="44">
        <v>2023</v>
      </c>
      <c r="M282" s="20">
        <f>VLOOKUP($L282,Listen!$K$38:$P$44,A_Stammdaten!$B$9-2022,FALSE)</f>
        <v>3.0499999999999999E-2</v>
      </c>
      <c r="N282" s="20">
        <f>VLOOKUP($L282,Listen!$Y$38:$AD$44,A_Stammdaten!$B$9-2022,FALSE)</f>
        <v>3.0499999999999999E-2</v>
      </c>
      <c r="P282" s="20">
        <f>VLOOKUP($L282,Listen!$K$12:$P$18,A_Stammdaten!$B$9-2022,FALSE)</f>
        <v>5.0700000000000002E-2</v>
      </c>
      <c r="Q282" s="20">
        <f>VLOOKUP($L282,Listen!$Y$12:$AD$18,A_Stammdaten!$B$9-2022,FALSE)</f>
        <v>5.0700000000000002E-2</v>
      </c>
    </row>
    <row r="283" spans="1:17" x14ac:dyDescent="0.2">
      <c r="A283" s="234"/>
      <c r="B283" s="237"/>
      <c r="C283" s="44">
        <v>2024</v>
      </c>
      <c r="D283" s="35"/>
      <c r="E283" s="36">
        <f>SUMIFS(C_AiB!$H$5:$H$9998,C_AiB!$A$5:$A$9998,$A$281,C_AiB!$C$5:$C$9998,"="&amp;$C283)</f>
        <v>0</v>
      </c>
      <c r="F283" s="37"/>
      <c r="G283" s="35"/>
      <c r="H283" s="32">
        <f t="shared" si="8"/>
        <v>0</v>
      </c>
      <c r="I283" s="32">
        <f>(($E283*40%*$Q283)+($F283*40%*$P283))*3.5%*A_Stammdaten!$E$33</f>
        <v>0</v>
      </c>
      <c r="J283" s="32">
        <f t="shared" si="9"/>
        <v>0</v>
      </c>
      <c r="L283" s="44">
        <v>2024</v>
      </c>
      <c r="M283" s="20">
        <f>VLOOKUP($L283,Listen!$K$38:$P$44,A_Stammdaten!$B$9-2022,FALSE)</f>
        <v>5.0900000000000001E-2</v>
      </c>
      <c r="N283" s="20">
        <f>VLOOKUP($L283,Listen!$Y$38:$AD$44,A_Stammdaten!$B$9-2022,FALSE)</f>
        <v>5.0999999999999997E-2</v>
      </c>
      <c r="P283" s="20">
        <f>VLOOKUP($L283,Listen!$K$12:$P$18,A_Stammdaten!$B$9-2022,FALSE)</f>
        <v>6.93E-2</v>
      </c>
      <c r="Q283" s="20">
        <f>VLOOKUP($L283,Listen!$Y$12:$AD$18,A_Stammdaten!$B$9-2022,FALSE)</f>
        <v>7.2599999999999998E-2</v>
      </c>
    </row>
    <row r="284" spans="1:17" x14ac:dyDescent="0.2">
      <c r="A284" s="234"/>
      <c r="B284" s="237"/>
      <c r="C284" s="44">
        <v>2025</v>
      </c>
      <c r="D284" s="35"/>
      <c r="E284" s="36">
        <f>SUMIFS(C_AiB!$H$5:$H$9998,C_AiB!$A$5:$A$9998,$A$281,C_AiB!$C$5:$C$9998,"="&amp;$C284)</f>
        <v>0</v>
      </c>
      <c r="F284" s="37"/>
      <c r="G284" s="35"/>
      <c r="H284" s="32">
        <f t="shared" si="8"/>
        <v>0</v>
      </c>
      <c r="I284" s="32">
        <f>(($E284*40%*$Q284)+($F284*40%*$P284))*3.5%*A_Stammdaten!$E$33</f>
        <v>0</v>
      </c>
      <c r="J284" s="32">
        <f t="shared" si="9"/>
        <v>0</v>
      </c>
      <c r="L284" s="44">
        <v>2025</v>
      </c>
      <c r="M284" s="20">
        <f>VLOOKUP($L284,Listen!$K$38:$P$44,A_Stammdaten!$B$9-2022,FALSE)</f>
        <v>0.05</v>
      </c>
      <c r="N284" s="20">
        <f>VLOOKUP($L284,Listen!$Y$38:$AD$44,A_Stammdaten!$B$9-2022,FALSE)</f>
        <v>5.0999999999999997E-2</v>
      </c>
      <c r="P284" s="20">
        <f>VLOOKUP($L284,Listen!$K$12:$P$18,A_Stammdaten!$B$9-2022,FALSE)</f>
        <v>7.0099999999999996E-2</v>
      </c>
      <c r="Q284" s="20">
        <f>VLOOKUP($L284,Listen!$Y$12:$AD$18,A_Stammdaten!$B$9-2022,FALSE)</f>
        <v>7.2599999999999998E-2</v>
      </c>
    </row>
    <row r="285" spans="1:17" x14ac:dyDescent="0.2">
      <c r="A285" s="234"/>
      <c r="B285" s="237"/>
      <c r="C285" s="44">
        <v>2026</v>
      </c>
      <c r="D285" s="35"/>
      <c r="E285" s="36">
        <f>SUMIFS(C_AiB!$H$5:$H$9998,C_AiB!$A$5:$A$9998,$A$281,C_AiB!$C$5:$C$9998,"="&amp;$C285)</f>
        <v>0</v>
      </c>
      <c r="F285" s="37"/>
      <c r="G285" s="35"/>
      <c r="H285" s="32">
        <f t="shared" si="8"/>
        <v>0</v>
      </c>
      <c r="I285" s="32">
        <f>(($E285*40%*$Q285)+($F285*40%*$P285))*3.5%*A_Stammdaten!$E$33</f>
        <v>0</v>
      </c>
      <c r="J285" s="32">
        <f t="shared" si="9"/>
        <v>0</v>
      </c>
      <c r="L285" s="44">
        <v>2026</v>
      </c>
      <c r="M285" s="20">
        <f>VLOOKUP($L285,Listen!$K$38:$P$44,A_Stammdaten!$B$9-2022,FALSE)</f>
        <v>5.0999999999999997E-2</v>
      </c>
      <c r="N285" s="20">
        <f>VLOOKUP($L285,Listen!$Y$38:$AD$44,A_Stammdaten!$B$9-2022,FALSE)</f>
        <v>5.0999999999999997E-2</v>
      </c>
      <c r="P285" s="20">
        <f>VLOOKUP($L285,Listen!$K$12:$P$18,A_Stammdaten!$B$9-2022,FALSE)</f>
        <v>7.2599999999999998E-2</v>
      </c>
      <c r="Q285" s="20">
        <f>VLOOKUP($L285,Listen!$Y$12:$AD$18,A_Stammdaten!$B$9-2022,FALSE)</f>
        <v>7.2599999999999998E-2</v>
      </c>
    </row>
    <row r="286" spans="1:17" x14ac:dyDescent="0.2">
      <c r="A286" s="234"/>
      <c r="B286" s="237"/>
      <c r="C286" s="44">
        <v>2027</v>
      </c>
      <c r="D286" s="35"/>
      <c r="E286" s="36">
        <f>SUMIFS(C_AiB!$H$5:$H$9998,C_AiB!$A$5:$A$9998,$A$281,C_AiB!$C$5:$C$9998,"="&amp;$C286)</f>
        <v>0</v>
      </c>
      <c r="F286" s="37"/>
      <c r="G286" s="35"/>
      <c r="H286" s="32">
        <f t="shared" si="8"/>
        <v>0</v>
      </c>
      <c r="I286" s="32">
        <f>(($E286*40%*$Q286)+($F286*40%*$P286))*3.5%*A_Stammdaten!$E$33</f>
        <v>0</v>
      </c>
      <c r="J286" s="32">
        <f t="shared" si="9"/>
        <v>0</v>
      </c>
      <c r="L286" s="44">
        <v>2027</v>
      </c>
      <c r="M286" s="20">
        <f>VLOOKUP($L286,Listen!$K$38:$P$44,A_Stammdaten!$B$9-2022,FALSE)</f>
        <v>5.0999999999999997E-2</v>
      </c>
      <c r="N286" s="20">
        <f>VLOOKUP($L286,Listen!$Y$38:$AD$44,A_Stammdaten!$B$9-2022,FALSE)</f>
        <v>5.0999999999999997E-2</v>
      </c>
      <c r="P286" s="20">
        <f>VLOOKUP($L286,Listen!$K$12:$P$18,A_Stammdaten!$B$9-2022,FALSE)</f>
        <v>7.2599999999999998E-2</v>
      </c>
      <c r="Q286" s="20">
        <f>VLOOKUP($L286,Listen!$Y$12:$AD$18,A_Stammdaten!$B$9-2022,FALSE)</f>
        <v>7.2599999999999998E-2</v>
      </c>
    </row>
    <row r="287" spans="1:17" ht="15" thickBot="1" x14ac:dyDescent="0.25">
      <c r="A287" s="235"/>
      <c r="B287" s="238"/>
      <c r="C287" s="45">
        <v>2028</v>
      </c>
      <c r="D287" s="38"/>
      <c r="E287" s="39">
        <f>SUMIFS(C_AiB!$H$5:$H$9998,C_AiB!$A$5:$A$9998,$A$281,C_AiB!$C$5:$C$9998,"="&amp;$C287)</f>
        <v>0</v>
      </c>
      <c r="F287" s="40"/>
      <c r="G287" s="38"/>
      <c r="H287" s="33">
        <f t="shared" si="8"/>
        <v>0</v>
      </c>
      <c r="I287" s="33">
        <f>(($E287*40%*$Q287)+($F287*40%*$P287))*3.5%*A_Stammdaten!$E$33</f>
        <v>0</v>
      </c>
      <c r="J287" s="33">
        <f t="shared" si="9"/>
        <v>0</v>
      </c>
      <c r="L287" s="45">
        <v>2028</v>
      </c>
      <c r="M287" s="21">
        <f>VLOOKUP($L287,Listen!$K$38:$P$44,A_Stammdaten!$B$9-2022,FALSE)</f>
        <v>0</v>
      </c>
      <c r="N287" s="21">
        <f>VLOOKUP($L287,Listen!$Y$38:$AD$44,A_Stammdaten!$B$9-2022,FALSE)</f>
        <v>0</v>
      </c>
      <c r="P287" s="21">
        <f>VLOOKUP($L287,Listen!$K$12:$P$18,A_Stammdaten!$B$9-2022,FALSE)</f>
        <v>0</v>
      </c>
      <c r="Q287" s="21">
        <f>VLOOKUP($L287,Listen!$Y$12:$AD$18,A_Stammdaten!$B$9-2022,FALSE)</f>
        <v>0</v>
      </c>
    </row>
    <row r="288" spans="1:17" x14ac:dyDescent="0.2">
      <c r="A288" s="233">
        <f>A_Stammdaten!A73</f>
        <v>0</v>
      </c>
      <c r="B288" s="236">
        <f>A_Stammdaten!B73</f>
        <v>0</v>
      </c>
      <c r="C288" s="23">
        <v>2022</v>
      </c>
      <c r="D288" s="41"/>
      <c r="E288" s="43">
        <f>SUMIFS(C_AiB!$H$5:$H$9998,C_AiB!$A$5:$A$9998,$A288,C_AiB!$C$5:$C$9998,"&lt;="&amp;$C288)</f>
        <v>0</v>
      </c>
      <c r="F288" s="42"/>
      <c r="G288" s="41"/>
      <c r="H288" s="34">
        <f t="shared" si="8"/>
        <v>0</v>
      </c>
      <c r="I288" s="32">
        <f>(($E288*40%*$Q288)+($F288*40%*$P288))*3.5%*A_Stammdaten!$E$33</f>
        <v>0</v>
      </c>
      <c r="J288" s="34">
        <f t="shared" si="9"/>
        <v>0</v>
      </c>
      <c r="L288" s="23">
        <v>2022</v>
      </c>
      <c r="M288" s="19">
        <f>VLOOKUP($L288,Listen!$K$38:$P$44,A_Stammdaten!$B$9-2022,FALSE)</f>
        <v>3.0499999999999999E-2</v>
      </c>
      <c r="N288" s="19">
        <f>VLOOKUP($L288,Listen!$Y$38:$AD$44,A_Stammdaten!$B$9-2022,FALSE)</f>
        <v>3.0499999999999999E-2</v>
      </c>
      <c r="P288" s="19">
        <f>VLOOKUP($L288,Listen!$K$12:$P$18,A_Stammdaten!$B$9-2022,FALSE)</f>
        <v>5.0700000000000002E-2</v>
      </c>
      <c r="Q288" s="19">
        <f>VLOOKUP($L288,Listen!$Y$12:$AD$18,A_Stammdaten!$B$9-2022,FALSE)</f>
        <v>5.0700000000000002E-2</v>
      </c>
    </row>
    <row r="289" spans="1:17" x14ac:dyDescent="0.2">
      <c r="A289" s="234"/>
      <c r="B289" s="237"/>
      <c r="C289" s="44">
        <v>2023</v>
      </c>
      <c r="D289" s="35"/>
      <c r="E289" s="36">
        <f>SUMIFS(C_AiB!$H$5:$H$9998,C_AiB!$A$5:$A$9998,$A$288,C_AiB!$C$5:$C$9998,"="&amp;$C289)</f>
        <v>0</v>
      </c>
      <c r="F289" s="37"/>
      <c r="G289" s="35"/>
      <c r="H289" s="32">
        <f t="shared" si="8"/>
        <v>0</v>
      </c>
      <c r="I289" s="32">
        <f>(($E289*40%*$Q289)+($F289*40%*$P289))*3.5%*A_Stammdaten!$E$33</f>
        <v>0</v>
      </c>
      <c r="J289" s="32">
        <f t="shared" si="9"/>
        <v>0</v>
      </c>
      <c r="L289" s="44">
        <v>2023</v>
      </c>
      <c r="M289" s="20">
        <f>VLOOKUP($L289,Listen!$K$38:$P$44,A_Stammdaten!$B$9-2022,FALSE)</f>
        <v>3.0499999999999999E-2</v>
      </c>
      <c r="N289" s="20">
        <f>VLOOKUP($L289,Listen!$Y$38:$AD$44,A_Stammdaten!$B$9-2022,FALSE)</f>
        <v>3.0499999999999999E-2</v>
      </c>
      <c r="P289" s="20">
        <f>VLOOKUP($L289,Listen!$K$12:$P$18,A_Stammdaten!$B$9-2022,FALSE)</f>
        <v>5.0700000000000002E-2</v>
      </c>
      <c r="Q289" s="20">
        <f>VLOOKUP($L289,Listen!$Y$12:$AD$18,A_Stammdaten!$B$9-2022,FALSE)</f>
        <v>5.0700000000000002E-2</v>
      </c>
    </row>
    <row r="290" spans="1:17" x14ac:dyDescent="0.2">
      <c r="A290" s="234"/>
      <c r="B290" s="237"/>
      <c r="C290" s="44">
        <v>2024</v>
      </c>
      <c r="D290" s="35"/>
      <c r="E290" s="36">
        <f>SUMIFS(C_AiB!$H$5:$H$9998,C_AiB!$A$5:$A$9998,$A$288,C_AiB!$C$5:$C$9998,"="&amp;$C290)</f>
        <v>0</v>
      </c>
      <c r="F290" s="37"/>
      <c r="G290" s="35"/>
      <c r="H290" s="32">
        <f t="shared" si="8"/>
        <v>0</v>
      </c>
      <c r="I290" s="32">
        <f>(($E290*40%*$Q290)+($F290*40%*$P290))*3.5%*A_Stammdaten!$E$33</f>
        <v>0</v>
      </c>
      <c r="J290" s="32">
        <f t="shared" si="9"/>
        <v>0</v>
      </c>
      <c r="L290" s="44">
        <v>2024</v>
      </c>
      <c r="M290" s="20">
        <f>VLOOKUP($L290,Listen!$K$38:$P$44,A_Stammdaten!$B$9-2022,FALSE)</f>
        <v>5.0900000000000001E-2</v>
      </c>
      <c r="N290" s="20">
        <f>VLOOKUP($L290,Listen!$Y$38:$AD$44,A_Stammdaten!$B$9-2022,FALSE)</f>
        <v>5.0999999999999997E-2</v>
      </c>
      <c r="P290" s="20">
        <f>VLOOKUP($L290,Listen!$K$12:$P$18,A_Stammdaten!$B$9-2022,FALSE)</f>
        <v>6.93E-2</v>
      </c>
      <c r="Q290" s="20">
        <f>VLOOKUP($L290,Listen!$Y$12:$AD$18,A_Stammdaten!$B$9-2022,FALSE)</f>
        <v>7.2599999999999998E-2</v>
      </c>
    </row>
    <row r="291" spans="1:17" x14ac:dyDescent="0.2">
      <c r="A291" s="234"/>
      <c r="B291" s="237"/>
      <c r="C291" s="44">
        <v>2025</v>
      </c>
      <c r="D291" s="35"/>
      <c r="E291" s="36">
        <f>SUMIFS(C_AiB!$H$5:$H$9998,C_AiB!$A$5:$A$9998,$A$288,C_AiB!$C$5:$C$9998,"="&amp;$C291)</f>
        <v>0</v>
      </c>
      <c r="F291" s="37"/>
      <c r="G291" s="35"/>
      <c r="H291" s="32">
        <f t="shared" si="8"/>
        <v>0</v>
      </c>
      <c r="I291" s="32">
        <f>(($E291*40%*$Q291)+($F291*40%*$P291))*3.5%*A_Stammdaten!$E$33</f>
        <v>0</v>
      </c>
      <c r="J291" s="32">
        <f t="shared" si="9"/>
        <v>0</v>
      </c>
      <c r="L291" s="44">
        <v>2025</v>
      </c>
      <c r="M291" s="20">
        <f>VLOOKUP($L291,Listen!$K$38:$P$44,A_Stammdaten!$B$9-2022,FALSE)</f>
        <v>0.05</v>
      </c>
      <c r="N291" s="20">
        <f>VLOOKUP($L291,Listen!$Y$38:$AD$44,A_Stammdaten!$B$9-2022,FALSE)</f>
        <v>5.0999999999999997E-2</v>
      </c>
      <c r="P291" s="20">
        <f>VLOOKUP($L291,Listen!$K$12:$P$18,A_Stammdaten!$B$9-2022,FALSE)</f>
        <v>7.0099999999999996E-2</v>
      </c>
      <c r="Q291" s="20">
        <f>VLOOKUP($L291,Listen!$Y$12:$AD$18,A_Stammdaten!$B$9-2022,FALSE)</f>
        <v>7.2599999999999998E-2</v>
      </c>
    </row>
    <row r="292" spans="1:17" x14ac:dyDescent="0.2">
      <c r="A292" s="234"/>
      <c r="B292" s="237"/>
      <c r="C292" s="44">
        <v>2026</v>
      </c>
      <c r="D292" s="35"/>
      <c r="E292" s="36">
        <f>SUMIFS(C_AiB!$H$5:$H$9998,C_AiB!$A$5:$A$9998,$A$288,C_AiB!$C$5:$C$9998,"="&amp;$C292)</f>
        <v>0</v>
      </c>
      <c r="F292" s="37"/>
      <c r="G292" s="35"/>
      <c r="H292" s="32">
        <f t="shared" si="8"/>
        <v>0</v>
      </c>
      <c r="I292" s="32">
        <f>(($E292*40%*$Q292)+($F292*40%*$P292))*3.5%*A_Stammdaten!$E$33</f>
        <v>0</v>
      </c>
      <c r="J292" s="32">
        <f t="shared" si="9"/>
        <v>0</v>
      </c>
      <c r="L292" s="44">
        <v>2026</v>
      </c>
      <c r="M292" s="20">
        <f>VLOOKUP($L292,Listen!$K$38:$P$44,A_Stammdaten!$B$9-2022,FALSE)</f>
        <v>5.0999999999999997E-2</v>
      </c>
      <c r="N292" s="20">
        <f>VLOOKUP($L292,Listen!$Y$38:$AD$44,A_Stammdaten!$B$9-2022,FALSE)</f>
        <v>5.0999999999999997E-2</v>
      </c>
      <c r="P292" s="20">
        <f>VLOOKUP($L292,Listen!$K$12:$P$18,A_Stammdaten!$B$9-2022,FALSE)</f>
        <v>7.2599999999999998E-2</v>
      </c>
      <c r="Q292" s="20">
        <f>VLOOKUP($L292,Listen!$Y$12:$AD$18,A_Stammdaten!$B$9-2022,FALSE)</f>
        <v>7.2599999999999998E-2</v>
      </c>
    </row>
    <row r="293" spans="1:17" x14ac:dyDescent="0.2">
      <c r="A293" s="234"/>
      <c r="B293" s="237"/>
      <c r="C293" s="44">
        <v>2027</v>
      </c>
      <c r="D293" s="35"/>
      <c r="E293" s="36">
        <f>SUMIFS(C_AiB!$H$5:$H$9998,C_AiB!$A$5:$A$9998,$A$288,C_AiB!$C$5:$C$9998,"="&amp;$C293)</f>
        <v>0</v>
      </c>
      <c r="F293" s="37"/>
      <c r="G293" s="35"/>
      <c r="H293" s="32">
        <f t="shared" si="8"/>
        <v>0</v>
      </c>
      <c r="I293" s="32">
        <f>(($E293*40%*$Q293)+($F293*40%*$P293))*3.5%*A_Stammdaten!$E$33</f>
        <v>0</v>
      </c>
      <c r="J293" s="32">
        <f t="shared" si="9"/>
        <v>0</v>
      </c>
      <c r="L293" s="44">
        <v>2027</v>
      </c>
      <c r="M293" s="20">
        <f>VLOOKUP($L293,Listen!$K$38:$P$44,A_Stammdaten!$B$9-2022,FALSE)</f>
        <v>5.0999999999999997E-2</v>
      </c>
      <c r="N293" s="20">
        <f>VLOOKUP($L293,Listen!$Y$38:$AD$44,A_Stammdaten!$B$9-2022,FALSE)</f>
        <v>5.0999999999999997E-2</v>
      </c>
      <c r="P293" s="20">
        <f>VLOOKUP($L293,Listen!$K$12:$P$18,A_Stammdaten!$B$9-2022,FALSE)</f>
        <v>7.2599999999999998E-2</v>
      </c>
      <c r="Q293" s="20">
        <f>VLOOKUP($L293,Listen!$Y$12:$AD$18,A_Stammdaten!$B$9-2022,FALSE)</f>
        <v>7.2599999999999998E-2</v>
      </c>
    </row>
    <row r="294" spans="1:17" ht="15" thickBot="1" x14ac:dyDescent="0.25">
      <c r="A294" s="235"/>
      <c r="B294" s="238"/>
      <c r="C294" s="45">
        <v>2028</v>
      </c>
      <c r="D294" s="38"/>
      <c r="E294" s="39">
        <f>SUMIFS(C_AiB!$H$5:$H$9998,C_AiB!$A$5:$A$9998,$A$288,C_AiB!$C$5:$C$9998,"="&amp;$C294)</f>
        <v>0</v>
      </c>
      <c r="F294" s="40"/>
      <c r="G294" s="38"/>
      <c r="H294" s="33">
        <f t="shared" si="8"/>
        <v>0</v>
      </c>
      <c r="I294" s="33">
        <f>(($E294*40%*$Q294)+($F294*40%*$P294))*3.5%*A_Stammdaten!$E$33</f>
        <v>0</v>
      </c>
      <c r="J294" s="33">
        <f t="shared" si="9"/>
        <v>0</v>
      </c>
      <c r="L294" s="45">
        <v>2028</v>
      </c>
      <c r="M294" s="21">
        <f>VLOOKUP($L294,Listen!$K$38:$P$44,A_Stammdaten!$B$9-2022,FALSE)</f>
        <v>0</v>
      </c>
      <c r="N294" s="21">
        <f>VLOOKUP($L294,Listen!$Y$38:$AD$44,A_Stammdaten!$B$9-2022,FALSE)</f>
        <v>0</v>
      </c>
      <c r="P294" s="21">
        <f>VLOOKUP($L294,Listen!$K$12:$P$18,A_Stammdaten!$B$9-2022,FALSE)</f>
        <v>0</v>
      </c>
      <c r="Q294" s="21">
        <f>VLOOKUP($L294,Listen!$Y$12:$AD$18,A_Stammdaten!$B$9-2022,FALSE)</f>
        <v>0</v>
      </c>
    </row>
    <row r="295" spans="1:17" x14ac:dyDescent="0.2">
      <c r="A295" s="233">
        <f>A_Stammdaten!A74</f>
        <v>0</v>
      </c>
      <c r="B295" s="236">
        <f>A_Stammdaten!B74</f>
        <v>0</v>
      </c>
      <c r="C295" s="23">
        <v>2022</v>
      </c>
      <c r="D295" s="41"/>
      <c r="E295" s="43">
        <f>SUMIFS(C_AiB!$H$5:$H$9998,C_AiB!$A$5:$A$9998,$A295,C_AiB!$C$5:$C$9998,"&lt;="&amp;$C295)</f>
        <v>0</v>
      </c>
      <c r="F295" s="42"/>
      <c r="G295" s="41"/>
      <c r="H295" s="34">
        <f t="shared" si="8"/>
        <v>0</v>
      </c>
      <c r="I295" s="32">
        <f>(($E295*40%*$Q295)+($F295*40%*$P295))*3.5%*A_Stammdaten!$E$33</f>
        <v>0</v>
      </c>
      <c r="J295" s="34">
        <f t="shared" si="9"/>
        <v>0</v>
      </c>
      <c r="L295" s="23">
        <v>2022</v>
      </c>
      <c r="M295" s="19">
        <f>VLOOKUP($L295,Listen!$K$38:$P$44,A_Stammdaten!$B$9-2022,FALSE)</f>
        <v>3.0499999999999999E-2</v>
      </c>
      <c r="N295" s="19">
        <f>VLOOKUP($L295,Listen!$Y$38:$AD$44,A_Stammdaten!$B$9-2022,FALSE)</f>
        <v>3.0499999999999999E-2</v>
      </c>
      <c r="P295" s="19">
        <f>VLOOKUP($L295,Listen!$K$12:$P$18,A_Stammdaten!$B$9-2022,FALSE)</f>
        <v>5.0700000000000002E-2</v>
      </c>
      <c r="Q295" s="19">
        <f>VLOOKUP($L295,Listen!$Y$12:$AD$18,A_Stammdaten!$B$9-2022,FALSE)</f>
        <v>5.0700000000000002E-2</v>
      </c>
    </row>
    <row r="296" spans="1:17" x14ac:dyDescent="0.2">
      <c r="A296" s="234"/>
      <c r="B296" s="237"/>
      <c r="C296" s="44">
        <v>2023</v>
      </c>
      <c r="D296" s="35"/>
      <c r="E296" s="36">
        <f>SUMIFS(C_AiB!$H$5:$H$9998,C_AiB!$A$5:$A$9998,$A$295,C_AiB!$C$5:$C$9998,"="&amp;$C296)</f>
        <v>0</v>
      </c>
      <c r="F296" s="37"/>
      <c r="G296" s="35"/>
      <c r="H296" s="32">
        <f t="shared" si="8"/>
        <v>0</v>
      </c>
      <c r="I296" s="32">
        <f>(($E296*40%*$Q296)+($F296*40%*$P296))*3.5%*A_Stammdaten!$E$33</f>
        <v>0</v>
      </c>
      <c r="J296" s="32">
        <f t="shared" si="9"/>
        <v>0</v>
      </c>
      <c r="L296" s="44">
        <v>2023</v>
      </c>
      <c r="M296" s="20">
        <f>VLOOKUP($L296,Listen!$K$38:$P$44,A_Stammdaten!$B$9-2022,FALSE)</f>
        <v>3.0499999999999999E-2</v>
      </c>
      <c r="N296" s="20">
        <f>VLOOKUP($L296,Listen!$Y$38:$AD$44,A_Stammdaten!$B$9-2022,FALSE)</f>
        <v>3.0499999999999999E-2</v>
      </c>
      <c r="P296" s="20">
        <f>VLOOKUP($L296,Listen!$K$12:$P$18,A_Stammdaten!$B$9-2022,FALSE)</f>
        <v>5.0700000000000002E-2</v>
      </c>
      <c r="Q296" s="20">
        <f>VLOOKUP($L296,Listen!$Y$12:$AD$18,A_Stammdaten!$B$9-2022,FALSE)</f>
        <v>5.0700000000000002E-2</v>
      </c>
    </row>
    <row r="297" spans="1:17" x14ac:dyDescent="0.2">
      <c r="A297" s="234"/>
      <c r="B297" s="237"/>
      <c r="C297" s="44">
        <v>2024</v>
      </c>
      <c r="D297" s="35"/>
      <c r="E297" s="36">
        <f>SUMIFS(C_AiB!$H$5:$H$9998,C_AiB!$A$5:$A$9998,$A$295,C_AiB!$C$5:$C$9998,"="&amp;$C297)</f>
        <v>0</v>
      </c>
      <c r="F297" s="37"/>
      <c r="G297" s="35"/>
      <c r="H297" s="32">
        <f t="shared" si="8"/>
        <v>0</v>
      </c>
      <c r="I297" s="32">
        <f>(($E297*40%*$Q297)+($F297*40%*$P297))*3.5%*A_Stammdaten!$E$33</f>
        <v>0</v>
      </c>
      <c r="J297" s="32">
        <f t="shared" si="9"/>
        <v>0</v>
      </c>
      <c r="L297" s="44">
        <v>2024</v>
      </c>
      <c r="M297" s="20">
        <f>VLOOKUP($L297,Listen!$K$38:$P$44,A_Stammdaten!$B$9-2022,FALSE)</f>
        <v>5.0900000000000001E-2</v>
      </c>
      <c r="N297" s="20">
        <f>VLOOKUP($L297,Listen!$Y$38:$AD$44,A_Stammdaten!$B$9-2022,FALSE)</f>
        <v>5.0999999999999997E-2</v>
      </c>
      <c r="P297" s="20">
        <f>VLOOKUP($L297,Listen!$K$12:$P$18,A_Stammdaten!$B$9-2022,FALSE)</f>
        <v>6.93E-2</v>
      </c>
      <c r="Q297" s="20">
        <f>VLOOKUP($L297,Listen!$Y$12:$AD$18,A_Stammdaten!$B$9-2022,FALSE)</f>
        <v>7.2599999999999998E-2</v>
      </c>
    </row>
    <row r="298" spans="1:17" x14ac:dyDescent="0.2">
      <c r="A298" s="234"/>
      <c r="B298" s="237"/>
      <c r="C298" s="44">
        <v>2025</v>
      </c>
      <c r="D298" s="35"/>
      <c r="E298" s="36">
        <f>SUMIFS(C_AiB!$H$5:$H$9998,C_AiB!$A$5:$A$9998,$A$295,C_AiB!$C$5:$C$9998,"="&amp;$C298)</f>
        <v>0</v>
      </c>
      <c r="F298" s="37"/>
      <c r="G298" s="35"/>
      <c r="H298" s="32">
        <f t="shared" si="8"/>
        <v>0</v>
      </c>
      <c r="I298" s="32">
        <f>(($E298*40%*$Q298)+($F298*40%*$P298))*3.5%*A_Stammdaten!$E$33</f>
        <v>0</v>
      </c>
      <c r="J298" s="32">
        <f t="shared" si="9"/>
        <v>0</v>
      </c>
      <c r="L298" s="44">
        <v>2025</v>
      </c>
      <c r="M298" s="20">
        <f>VLOOKUP($L298,Listen!$K$38:$P$44,A_Stammdaten!$B$9-2022,FALSE)</f>
        <v>0.05</v>
      </c>
      <c r="N298" s="20">
        <f>VLOOKUP($L298,Listen!$Y$38:$AD$44,A_Stammdaten!$B$9-2022,FALSE)</f>
        <v>5.0999999999999997E-2</v>
      </c>
      <c r="P298" s="20">
        <f>VLOOKUP($L298,Listen!$K$12:$P$18,A_Stammdaten!$B$9-2022,FALSE)</f>
        <v>7.0099999999999996E-2</v>
      </c>
      <c r="Q298" s="20">
        <f>VLOOKUP($L298,Listen!$Y$12:$AD$18,A_Stammdaten!$B$9-2022,FALSE)</f>
        <v>7.2599999999999998E-2</v>
      </c>
    </row>
    <row r="299" spans="1:17" x14ac:dyDescent="0.2">
      <c r="A299" s="234"/>
      <c r="B299" s="237"/>
      <c r="C299" s="44">
        <v>2026</v>
      </c>
      <c r="D299" s="35"/>
      <c r="E299" s="36">
        <f>SUMIFS(C_AiB!$H$5:$H$9998,C_AiB!$A$5:$A$9998,$A$295,C_AiB!$C$5:$C$9998,"="&amp;$C299)</f>
        <v>0</v>
      </c>
      <c r="F299" s="37"/>
      <c r="G299" s="35"/>
      <c r="H299" s="32">
        <f t="shared" si="8"/>
        <v>0</v>
      </c>
      <c r="I299" s="32">
        <f>(($E299*40%*$Q299)+($F299*40%*$P299))*3.5%*A_Stammdaten!$E$33</f>
        <v>0</v>
      </c>
      <c r="J299" s="32">
        <f t="shared" si="9"/>
        <v>0</v>
      </c>
      <c r="L299" s="44">
        <v>2026</v>
      </c>
      <c r="M299" s="20">
        <f>VLOOKUP($L299,Listen!$K$38:$P$44,A_Stammdaten!$B$9-2022,FALSE)</f>
        <v>5.0999999999999997E-2</v>
      </c>
      <c r="N299" s="20">
        <f>VLOOKUP($L299,Listen!$Y$38:$AD$44,A_Stammdaten!$B$9-2022,FALSE)</f>
        <v>5.0999999999999997E-2</v>
      </c>
      <c r="P299" s="20">
        <f>VLOOKUP($L299,Listen!$K$12:$P$18,A_Stammdaten!$B$9-2022,FALSE)</f>
        <v>7.2599999999999998E-2</v>
      </c>
      <c r="Q299" s="20">
        <f>VLOOKUP($L299,Listen!$Y$12:$AD$18,A_Stammdaten!$B$9-2022,FALSE)</f>
        <v>7.2599999999999998E-2</v>
      </c>
    </row>
    <row r="300" spans="1:17" x14ac:dyDescent="0.2">
      <c r="A300" s="234"/>
      <c r="B300" s="237"/>
      <c r="C300" s="44">
        <v>2027</v>
      </c>
      <c r="D300" s="35"/>
      <c r="E300" s="36">
        <f>SUMIFS(C_AiB!$H$5:$H$9998,C_AiB!$A$5:$A$9998,$A$295,C_AiB!$C$5:$C$9998,"="&amp;$C300)</f>
        <v>0</v>
      </c>
      <c r="F300" s="37"/>
      <c r="G300" s="35"/>
      <c r="H300" s="32">
        <f t="shared" si="8"/>
        <v>0</v>
      </c>
      <c r="I300" s="32">
        <f>(($E300*40%*$Q300)+($F300*40%*$P300))*3.5%*A_Stammdaten!$E$33</f>
        <v>0</v>
      </c>
      <c r="J300" s="32">
        <f t="shared" si="9"/>
        <v>0</v>
      </c>
      <c r="L300" s="44">
        <v>2027</v>
      </c>
      <c r="M300" s="20">
        <f>VLOOKUP($L300,Listen!$K$38:$P$44,A_Stammdaten!$B$9-2022,FALSE)</f>
        <v>5.0999999999999997E-2</v>
      </c>
      <c r="N300" s="20">
        <f>VLOOKUP($L300,Listen!$Y$38:$AD$44,A_Stammdaten!$B$9-2022,FALSE)</f>
        <v>5.0999999999999997E-2</v>
      </c>
      <c r="P300" s="20">
        <f>VLOOKUP($L300,Listen!$K$12:$P$18,A_Stammdaten!$B$9-2022,FALSE)</f>
        <v>7.2599999999999998E-2</v>
      </c>
      <c r="Q300" s="20">
        <f>VLOOKUP($L300,Listen!$Y$12:$AD$18,A_Stammdaten!$B$9-2022,FALSE)</f>
        <v>7.2599999999999998E-2</v>
      </c>
    </row>
    <row r="301" spans="1:17" ht="15" thickBot="1" x14ac:dyDescent="0.25">
      <c r="A301" s="235"/>
      <c r="B301" s="238"/>
      <c r="C301" s="45">
        <v>2028</v>
      </c>
      <c r="D301" s="38"/>
      <c r="E301" s="39">
        <f>SUMIFS(C_AiB!$H$5:$H$9998,C_AiB!$A$5:$A$9998,$A$295,C_AiB!$C$5:$C$9998,"="&amp;$C301)</f>
        <v>0</v>
      </c>
      <c r="F301" s="40"/>
      <c r="G301" s="38"/>
      <c r="H301" s="33">
        <f t="shared" si="8"/>
        <v>0</v>
      </c>
      <c r="I301" s="33">
        <f>(($E301*40%*$Q301)+($F301*40%*$P301))*3.5%*A_Stammdaten!$E$33</f>
        <v>0</v>
      </c>
      <c r="J301" s="33">
        <f t="shared" si="9"/>
        <v>0</v>
      </c>
      <c r="L301" s="45">
        <v>2028</v>
      </c>
      <c r="M301" s="21">
        <f>VLOOKUP($L301,Listen!$K$38:$P$44,A_Stammdaten!$B$9-2022,FALSE)</f>
        <v>0</v>
      </c>
      <c r="N301" s="21">
        <f>VLOOKUP($L301,Listen!$Y$38:$AD$44,A_Stammdaten!$B$9-2022,FALSE)</f>
        <v>0</v>
      </c>
      <c r="P301" s="21">
        <f>VLOOKUP($L301,Listen!$K$12:$P$18,A_Stammdaten!$B$9-2022,FALSE)</f>
        <v>0</v>
      </c>
      <c r="Q301" s="21">
        <f>VLOOKUP($L301,Listen!$Y$12:$AD$18,A_Stammdaten!$B$9-2022,FALSE)</f>
        <v>0</v>
      </c>
    </row>
    <row r="302" spans="1:17" x14ac:dyDescent="0.2">
      <c r="A302" s="233">
        <f>A_Stammdaten!A75</f>
        <v>0</v>
      </c>
      <c r="B302" s="236">
        <f>A_Stammdaten!B75</f>
        <v>0</v>
      </c>
      <c r="C302" s="23">
        <v>2022</v>
      </c>
      <c r="D302" s="41"/>
      <c r="E302" s="43">
        <f>SUMIFS(C_AiB!$H$5:$H$9998,C_AiB!$A$5:$A$9998,$A302,C_AiB!$C$5:$C$9998,"&lt;="&amp;$C302)</f>
        <v>0</v>
      </c>
      <c r="F302" s="42"/>
      <c r="G302" s="41"/>
      <c r="H302" s="34">
        <f t="shared" si="8"/>
        <v>0</v>
      </c>
      <c r="I302" s="32">
        <f>(($E302*40%*$Q302)+($F302*40%*$P302))*3.5%*A_Stammdaten!$E$33</f>
        <v>0</v>
      </c>
      <c r="J302" s="34">
        <f t="shared" si="9"/>
        <v>0</v>
      </c>
      <c r="L302" s="23">
        <v>2022</v>
      </c>
      <c r="M302" s="19">
        <f>VLOOKUP($L302,Listen!$K$38:$P$44,A_Stammdaten!$B$9-2022,FALSE)</f>
        <v>3.0499999999999999E-2</v>
      </c>
      <c r="N302" s="19">
        <f>VLOOKUP($L302,Listen!$Y$38:$AD$44,A_Stammdaten!$B$9-2022,FALSE)</f>
        <v>3.0499999999999999E-2</v>
      </c>
      <c r="P302" s="19">
        <f>VLOOKUP($L302,Listen!$K$12:$P$18,A_Stammdaten!$B$9-2022,FALSE)</f>
        <v>5.0700000000000002E-2</v>
      </c>
      <c r="Q302" s="19">
        <f>VLOOKUP($L302,Listen!$Y$12:$AD$18,A_Stammdaten!$B$9-2022,FALSE)</f>
        <v>5.0700000000000002E-2</v>
      </c>
    </row>
    <row r="303" spans="1:17" x14ac:dyDescent="0.2">
      <c r="A303" s="234"/>
      <c r="B303" s="237"/>
      <c r="C303" s="44">
        <v>2023</v>
      </c>
      <c r="D303" s="35"/>
      <c r="E303" s="36">
        <f>SUMIFS(C_AiB!$H$5:$H$9998,C_AiB!$A$5:$A$9998,$A$302,C_AiB!$C$5:$C$9998,"="&amp;$C303)</f>
        <v>0</v>
      </c>
      <c r="F303" s="37"/>
      <c r="G303" s="35"/>
      <c r="H303" s="32">
        <f t="shared" si="8"/>
        <v>0</v>
      </c>
      <c r="I303" s="32">
        <f>(($E303*40%*$Q303)+($F303*40%*$P303))*3.5%*A_Stammdaten!$E$33</f>
        <v>0</v>
      </c>
      <c r="J303" s="32">
        <f t="shared" si="9"/>
        <v>0</v>
      </c>
      <c r="L303" s="44">
        <v>2023</v>
      </c>
      <c r="M303" s="20">
        <f>VLOOKUP($L303,Listen!$K$38:$P$44,A_Stammdaten!$B$9-2022,FALSE)</f>
        <v>3.0499999999999999E-2</v>
      </c>
      <c r="N303" s="20">
        <f>VLOOKUP($L303,Listen!$Y$38:$AD$44,A_Stammdaten!$B$9-2022,FALSE)</f>
        <v>3.0499999999999999E-2</v>
      </c>
      <c r="P303" s="20">
        <f>VLOOKUP($L303,Listen!$K$12:$P$18,A_Stammdaten!$B$9-2022,FALSE)</f>
        <v>5.0700000000000002E-2</v>
      </c>
      <c r="Q303" s="20">
        <f>VLOOKUP($L303,Listen!$Y$12:$AD$18,A_Stammdaten!$B$9-2022,FALSE)</f>
        <v>5.0700000000000002E-2</v>
      </c>
    </row>
    <row r="304" spans="1:17" x14ac:dyDescent="0.2">
      <c r="A304" s="234"/>
      <c r="B304" s="237"/>
      <c r="C304" s="44">
        <v>2024</v>
      </c>
      <c r="D304" s="35"/>
      <c r="E304" s="36">
        <f>SUMIFS(C_AiB!$H$5:$H$9998,C_AiB!$A$5:$A$9998,$A$302,C_AiB!$C$5:$C$9998,"="&amp;$C304)</f>
        <v>0</v>
      </c>
      <c r="F304" s="37"/>
      <c r="G304" s="35"/>
      <c r="H304" s="32">
        <f t="shared" si="8"/>
        <v>0</v>
      </c>
      <c r="I304" s="32">
        <f>(($E304*40%*$Q304)+($F304*40%*$P304))*3.5%*A_Stammdaten!$E$33</f>
        <v>0</v>
      </c>
      <c r="J304" s="32">
        <f t="shared" si="9"/>
        <v>0</v>
      </c>
      <c r="L304" s="44">
        <v>2024</v>
      </c>
      <c r="M304" s="20">
        <f>VLOOKUP($L304,Listen!$K$38:$P$44,A_Stammdaten!$B$9-2022,FALSE)</f>
        <v>5.0900000000000001E-2</v>
      </c>
      <c r="N304" s="20">
        <f>VLOOKUP($L304,Listen!$Y$38:$AD$44,A_Stammdaten!$B$9-2022,FALSE)</f>
        <v>5.0999999999999997E-2</v>
      </c>
      <c r="P304" s="20">
        <f>VLOOKUP($L304,Listen!$K$12:$P$18,A_Stammdaten!$B$9-2022,FALSE)</f>
        <v>6.93E-2</v>
      </c>
      <c r="Q304" s="20">
        <f>VLOOKUP($L304,Listen!$Y$12:$AD$18,A_Stammdaten!$B$9-2022,FALSE)</f>
        <v>7.2599999999999998E-2</v>
      </c>
    </row>
    <row r="305" spans="1:17" x14ac:dyDescent="0.2">
      <c r="A305" s="234"/>
      <c r="B305" s="237"/>
      <c r="C305" s="44">
        <v>2025</v>
      </c>
      <c r="D305" s="35"/>
      <c r="E305" s="36">
        <f>SUMIFS(C_AiB!$H$5:$H$9998,C_AiB!$A$5:$A$9998,$A$302,C_AiB!$C$5:$C$9998,"="&amp;$C305)</f>
        <v>0</v>
      </c>
      <c r="F305" s="37"/>
      <c r="G305" s="35"/>
      <c r="H305" s="32">
        <f t="shared" si="8"/>
        <v>0</v>
      </c>
      <c r="I305" s="32">
        <f>(($E305*40%*$Q305)+($F305*40%*$P305))*3.5%*A_Stammdaten!$E$33</f>
        <v>0</v>
      </c>
      <c r="J305" s="32">
        <f t="shared" si="9"/>
        <v>0</v>
      </c>
      <c r="L305" s="44">
        <v>2025</v>
      </c>
      <c r="M305" s="20">
        <f>VLOOKUP($L305,Listen!$K$38:$P$44,A_Stammdaten!$B$9-2022,FALSE)</f>
        <v>0.05</v>
      </c>
      <c r="N305" s="20">
        <f>VLOOKUP($L305,Listen!$Y$38:$AD$44,A_Stammdaten!$B$9-2022,FALSE)</f>
        <v>5.0999999999999997E-2</v>
      </c>
      <c r="P305" s="20">
        <f>VLOOKUP($L305,Listen!$K$12:$P$18,A_Stammdaten!$B$9-2022,FALSE)</f>
        <v>7.0099999999999996E-2</v>
      </c>
      <c r="Q305" s="20">
        <f>VLOOKUP($L305,Listen!$Y$12:$AD$18,A_Stammdaten!$B$9-2022,FALSE)</f>
        <v>7.2599999999999998E-2</v>
      </c>
    </row>
    <row r="306" spans="1:17" x14ac:dyDescent="0.2">
      <c r="A306" s="234"/>
      <c r="B306" s="237"/>
      <c r="C306" s="44">
        <v>2026</v>
      </c>
      <c r="D306" s="35"/>
      <c r="E306" s="36">
        <f>SUMIFS(C_AiB!$H$5:$H$9998,C_AiB!$A$5:$A$9998,$A$302,C_AiB!$C$5:$C$9998,"="&amp;$C306)</f>
        <v>0</v>
      </c>
      <c r="F306" s="37"/>
      <c r="G306" s="35"/>
      <c r="H306" s="32">
        <f t="shared" si="8"/>
        <v>0</v>
      </c>
      <c r="I306" s="32">
        <f>(($E306*40%*$Q306)+($F306*40%*$P306))*3.5%*A_Stammdaten!$E$33</f>
        <v>0</v>
      </c>
      <c r="J306" s="32">
        <f t="shared" si="9"/>
        <v>0</v>
      </c>
      <c r="L306" s="44">
        <v>2026</v>
      </c>
      <c r="M306" s="20">
        <f>VLOOKUP($L306,Listen!$K$38:$P$44,A_Stammdaten!$B$9-2022,FALSE)</f>
        <v>5.0999999999999997E-2</v>
      </c>
      <c r="N306" s="20">
        <f>VLOOKUP($L306,Listen!$Y$38:$AD$44,A_Stammdaten!$B$9-2022,FALSE)</f>
        <v>5.0999999999999997E-2</v>
      </c>
      <c r="P306" s="20">
        <f>VLOOKUP($L306,Listen!$K$12:$P$18,A_Stammdaten!$B$9-2022,FALSE)</f>
        <v>7.2599999999999998E-2</v>
      </c>
      <c r="Q306" s="20">
        <f>VLOOKUP($L306,Listen!$Y$12:$AD$18,A_Stammdaten!$B$9-2022,FALSE)</f>
        <v>7.2599999999999998E-2</v>
      </c>
    </row>
    <row r="307" spans="1:17" x14ac:dyDescent="0.2">
      <c r="A307" s="234"/>
      <c r="B307" s="237"/>
      <c r="C307" s="44">
        <v>2027</v>
      </c>
      <c r="D307" s="35"/>
      <c r="E307" s="36">
        <f>SUMIFS(C_AiB!$H$5:$H$9998,C_AiB!$A$5:$A$9998,$A$302,C_AiB!$C$5:$C$9998,"="&amp;$C307)</f>
        <v>0</v>
      </c>
      <c r="F307" s="37"/>
      <c r="G307" s="35"/>
      <c r="H307" s="32">
        <f t="shared" si="8"/>
        <v>0</v>
      </c>
      <c r="I307" s="32">
        <f>(($E307*40%*$Q307)+($F307*40%*$P307))*3.5%*A_Stammdaten!$E$33</f>
        <v>0</v>
      </c>
      <c r="J307" s="32">
        <f t="shared" si="9"/>
        <v>0</v>
      </c>
      <c r="L307" s="44">
        <v>2027</v>
      </c>
      <c r="M307" s="20">
        <f>VLOOKUP($L307,Listen!$K$38:$P$44,A_Stammdaten!$B$9-2022,FALSE)</f>
        <v>5.0999999999999997E-2</v>
      </c>
      <c r="N307" s="20">
        <f>VLOOKUP($L307,Listen!$Y$38:$AD$44,A_Stammdaten!$B$9-2022,FALSE)</f>
        <v>5.0999999999999997E-2</v>
      </c>
      <c r="P307" s="20">
        <f>VLOOKUP($L307,Listen!$K$12:$P$18,A_Stammdaten!$B$9-2022,FALSE)</f>
        <v>7.2599999999999998E-2</v>
      </c>
      <c r="Q307" s="20">
        <f>VLOOKUP($L307,Listen!$Y$12:$AD$18,A_Stammdaten!$B$9-2022,FALSE)</f>
        <v>7.2599999999999998E-2</v>
      </c>
    </row>
    <row r="308" spans="1:17" ht="15" thickBot="1" x14ac:dyDescent="0.25">
      <c r="A308" s="235"/>
      <c r="B308" s="238"/>
      <c r="C308" s="45">
        <v>2028</v>
      </c>
      <c r="D308" s="38"/>
      <c r="E308" s="39">
        <f>SUMIFS(C_AiB!$H$5:$H$9998,C_AiB!$A$5:$A$9998,$A$302,C_AiB!$C$5:$C$9998,"="&amp;$C308)</f>
        <v>0</v>
      </c>
      <c r="F308" s="40"/>
      <c r="G308" s="38"/>
      <c r="H308" s="33">
        <f t="shared" si="8"/>
        <v>0</v>
      </c>
      <c r="I308" s="33">
        <f>(($E308*40%*$Q308)+($F308*40%*$P308))*3.5%*A_Stammdaten!$E$33</f>
        <v>0</v>
      </c>
      <c r="J308" s="33">
        <f t="shared" si="9"/>
        <v>0</v>
      </c>
      <c r="L308" s="45">
        <v>2028</v>
      </c>
      <c r="M308" s="21">
        <f>VLOOKUP($L308,Listen!$K$38:$P$44,A_Stammdaten!$B$9-2022,FALSE)</f>
        <v>0</v>
      </c>
      <c r="N308" s="21">
        <f>VLOOKUP($L308,Listen!$Y$38:$AD$44,A_Stammdaten!$B$9-2022,FALSE)</f>
        <v>0</v>
      </c>
      <c r="P308" s="21">
        <f>VLOOKUP($L308,Listen!$K$12:$P$18,A_Stammdaten!$B$9-2022,FALSE)</f>
        <v>0</v>
      </c>
      <c r="Q308" s="21">
        <f>VLOOKUP($L308,Listen!$Y$12:$AD$18,A_Stammdaten!$B$9-2022,FALSE)</f>
        <v>0</v>
      </c>
    </row>
    <row r="309" spans="1:17" x14ac:dyDescent="0.2">
      <c r="A309" s="233">
        <f>A_Stammdaten!A76</f>
        <v>0</v>
      </c>
      <c r="B309" s="236">
        <f>A_Stammdaten!B76</f>
        <v>0</v>
      </c>
      <c r="C309" s="23">
        <v>2022</v>
      </c>
      <c r="D309" s="41"/>
      <c r="E309" s="43">
        <f>SUMIFS(C_AiB!$H$5:$H$9998,C_AiB!$A$5:$A$9998,$A309,C_AiB!$C$5:$C$9998,"&lt;="&amp;$C309)</f>
        <v>0</v>
      </c>
      <c r="F309" s="42"/>
      <c r="G309" s="41"/>
      <c r="H309" s="34">
        <f t="shared" si="8"/>
        <v>0</v>
      </c>
      <c r="I309" s="32">
        <f>(($E309*40%*$Q309)+($F309*40%*$P309))*3.5%*A_Stammdaten!$E$33</f>
        <v>0</v>
      </c>
      <c r="J309" s="34">
        <f t="shared" si="9"/>
        <v>0</v>
      </c>
      <c r="L309" s="23">
        <v>2022</v>
      </c>
      <c r="M309" s="19">
        <f>VLOOKUP($L309,Listen!$K$38:$P$44,A_Stammdaten!$B$9-2022,FALSE)</f>
        <v>3.0499999999999999E-2</v>
      </c>
      <c r="N309" s="19">
        <f>VLOOKUP($L309,Listen!$Y$38:$AD$44,A_Stammdaten!$B$9-2022,FALSE)</f>
        <v>3.0499999999999999E-2</v>
      </c>
      <c r="P309" s="19">
        <f>VLOOKUP($L309,Listen!$K$12:$P$18,A_Stammdaten!$B$9-2022,FALSE)</f>
        <v>5.0700000000000002E-2</v>
      </c>
      <c r="Q309" s="19">
        <f>VLOOKUP($L309,Listen!$Y$12:$AD$18,A_Stammdaten!$B$9-2022,FALSE)</f>
        <v>5.0700000000000002E-2</v>
      </c>
    </row>
    <row r="310" spans="1:17" x14ac:dyDescent="0.2">
      <c r="A310" s="234"/>
      <c r="B310" s="237"/>
      <c r="C310" s="44">
        <v>2023</v>
      </c>
      <c r="D310" s="35"/>
      <c r="E310" s="36">
        <f>SUMIFS(C_AiB!$H$5:$H$9998,C_AiB!$A$5:$A$9998,$A$309,C_AiB!$C$5:$C$9998,"="&amp;$C310)</f>
        <v>0</v>
      </c>
      <c r="F310" s="37"/>
      <c r="G310" s="35"/>
      <c r="H310" s="32">
        <f t="shared" si="8"/>
        <v>0</v>
      </c>
      <c r="I310" s="32">
        <f>(($E310*40%*$Q310)+($F310*40%*$P310))*3.5%*A_Stammdaten!$E$33</f>
        <v>0</v>
      </c>
      <c r="J310" s="32">
        <f t="shared" si="9"/>
        <v>0</v>
      </c>
      <c r="L310" s="44">
        <v>2023</v>
      </c>
      <c r="M310" s="20">
        <f>VLOOKUP($L310,Listen!$K$38:$P$44,A_Stammdaten!$B$9-2022,FALSE)</f>
        <v>3.0499999999999999E-2</v>
      </c>
      <c r="N310" s="20">
        <f>VLOOKUP($L310,Listen!$Y$38:$AD$44,A_Stammdaten!$B$9-2022,FALSE)</f>
        <v>3.0499999999999999E-2</v>
      </c>
      <c r="P310" s="20">
        <f>VLOOKUP($L310,Listen!$K$12:$P$18,A_Stammdaten!$B$9-2022,FALSE)</f>
        <v>5.0700000000000002E-2</v>
      </c>
      <c r="Q310" s="20">
        <f>VLOOKUP($L310,Listen!$Y$12:$AD$18,A_Stammdaten!$B$9-2022,FALSE)</f>
        <v>5.0700000000000002E-2</v>
      </c>
    </row>
    <row r="311" spans="1:17" x14ac:dyDescent="0.2">
      <c r="A311" s="234"/>
      <c r="B311" s="237"/>
      <c r="C311" s="44">
        <v>2024</v>
      </c>
      <c r="D311" s="35"/>
      <c r="E311" s="36">
        <f>SUMIFS(C_AiB!$H$5:$H$9998,C_AiB!$A$5:$A$9998,$A$309,C_AiB!$C$5:$C$9998,"="&amp;$C311)</f>
        <v>0</v>
      </c>
      <c r="F311" s="37"/>
      <c r="G311" s="35"/>
      <c r="H311" s="32">
        <f t="shared" si="8"/>
        <v>0</v>
      </c>
      <c r="I311" s="32">
        <f>(($E311*40%*$Q311)+($F311*40%*$P311))*3.5%*A_Stammdaten!$E$33</f>
        <v>0</v>
      </c>
      <c r="J311" s="32">
        <f t="shared" si="9"/>
        <v>0</v>
      </c>
      <c r="L311" s="44">
        <v>2024</v>
      </c>
      <c r="M311" s="20">
        <f>VLOOKUP($L311,Listen!$K$38:$P$44,A_Stammdaten!$B$9-2022,FALSE)</f>
        <v>5.0900000000000001E-2</v>
      </c>
      <c r="N311" s="20">
        <f>VLOOKUP($L311,Listen!$Y$38:$AD$44,A_Stammdaten!$B$9-2022,FALSE)</f>
        <v>5.0999999999999997E-2</v>
      </c>
      <c r="P311" s="20">
        <f>VLOOKUP($L311,Listen!$K$12:$P$18,A_Stammdaten!$B$9-2022,FALSE)</f>
        <v>6.93E-2</v>
      </c>
      <c r="Q311" s="20">
        <f>VLOOKUP($L311,Listen!$Y$12:$AD$18,A_Stammdaten!$B$9-2022,FALSE)</f>
        <v>7.2599999999999998E-2</v>
      </c>
    </row>
    <row r="312" spans="1:17" x14ac:dyDescent="0.2">
      <c r="A312" s="234"/>
      <c r="B312" s="237"/>
      <c r="C312" s="44">
        <v>2025</v>
      </c>
      <c r="D312" s="35"/>
      <c r="E312" s="36">
        <f>SUMIFS(C_AiB!$H$5:$H$9998,C_AiB!$A$5:$A$9998,$A$309,C_AiB!$C$5:$C$9998,"="&amp;$C312)</f>
        <v>0</v>
      </c>
      <c r="F312" s="37"/>
      <c r="G312" s="35"/>
      <c r="H312" s="32">
        <f t="shared" si="8"/>
        <v>0</v>
      </c>
      <c r="I312" s="32">
        <f>(($E312*40%*$Q312)+($F312*40%*$P312))*3.5%*A_Stammdaten!$E$33</f>
        <v>0</v>
      </c>
      <c r="J312" s="32">
        <f t="shared" si="9"/>
        <v>0</v>
      </c>
      <c r="L312" s="44">
        <v>2025</v>
      </c>
      <c r="M312" s="20">
        <f>VLOOKUP($L312,Listen!$K$38:$P$44,A_Stammdaten!$B$9-2022,FALSE)</f>
        <v>0.05</v>
      </c>
      <c r="N312" s="20">
        <f>VLOOKUP($L312,Listen!$Y$38:$AD$44,A_Stammdaten!$B$9-2022,FALSE)</f>
        <v>5.0999999999999997E-2</v>
      </c>
      <c r="P312" s="20">
        <f>VLOOKUP($L312,Listen!$K$12:$P$18,A_Stammdaten!$B$9-2022,FALSE)</f>
        <v>7.0099999999999996E-2</v>
      </c>
      <c r="Q312" s="20">
        <f>VLOOKUP($L312,Listen!$Y$12:$AD$18,A_Stammdaten!$B$9-2022,FALSE)</f>
        <v>7.2599999999999998E-2</v>
      </c>
    </row>
    <row r="313" spans="1:17" x14ac:dyDescent="0.2">
      <c r="A313" s="234"/>
      <c r="B313" s="237"/>
      <c r="C313" s="44">
        <v>2026</v>
      </c>
      <c r="D313" s="35"/>
      <c r="E313" s="36">
        <f>SUMIFS(C_AiB!$H$5:$H$9998,C_AiB!$A$5:$A$9998,$A$309,C_AiB!$C$5:$C$9998,"="&amp;$C313)</f>
        <v>0</v>
      </c>
      <c r="F313" s="37"/>
      <c r="G313" s="35"/>
      <c r="H313" s="32">
        <f t="shared" si="8"/>
        <v>0</v>
      </c>
      <c r="I313" s="32">
        <f>(($E313*40%*$Q313)+($F313*40%*$P313))*3.5%*A_Stammdaten!$E$33</f>
        <v>0</v>
      </c>
      <c r="J313" s="32">
        <f t="shared" si="9"/>
        <v>0</v>
      </c>
      <c r="L313" s="44">
        <v>2026</v>
      </c>
      <c r="M313" s="20">
        <f>VLOOKUP($L313,Listen!$K$38:$P$44,A_Stammdaten!$B$9-2022,FALSE)</f>
        <v>5.0999999999999997E-2</v>
      </c>
      <c r="N313" s="20">
        <f>VLOOKUP($L313,Listen!$Y$38:$AD$44,A_Stammdaten!$B$9-2022,FALSE)</f>
        <v>5.0999999999999997E-2</v>
      </c>
      <c r="P313" s="20">
        <f>VLOOKUP($L313,Listen!$K$12:$P$18,A_Stammdaten!$B$9-2022,FALSE)</f>
        <v>7.2599999999999998E-2</v>
      </c>
      <c r="Q313" s="20">
        <f>VLOOKUP($L313,Listen!$Y$12:$AD$18,A_Stammdaten!$B$9-2022,FALSE)</f>
        <v>7.2599999999999998E-2</v>
      </c>
    </row>
    <row r="314" spans="1:17" x14ac:dyDescent="0.2">
      <c r="A314" s="234"/>
      <c r="B314" s="237"/>
      <c r="C314" s="44">
        <v>2027</v>
      </c>
      <c r="D314" s="35"/>
      <c r="E314" s="36">
        <f>SUMIFS(C_AiB!$H$5:$H$9998,C_AiB!$A$5:$A$9998,$A$309,C_AiB!$C$5:$C$9998,"="&amp;$C314)</f>
        <v>0</v>
      </c>
      <c r="F314" s="37"/>
      <c r="G314" s="35"/>
      <c r="H314" s="32">
        <f t="shared" si="8"/>
        <v>0</v>
      </c>
      <c r="I314" s="32">
        <f>(($E314*40%*$Q314)+($F314*40%*$P314))*3.5%*A_Stammdaten!$E$33</f>
        <v>0</v>
      </c>
      <c r="J314" s="32">
        <f t="shared" si="9"/>
        <v>0</v>
      </c>
      <c r="L314" s="44">
        <v>2027</v>
      </c>
      <c r="M314" s="20">
        <f>VLOOKUP($L314,Listen!$K$38:$P$44,A_Stammdaten!$B$9-2022,FALSE)</f>
        <v>5.0999999999999997E-2</v>
      </c>
      <c r="N314" s="20">
        <f>VLOOKUP($L314,Listen!$Y$38:$AD$44,A_Stammdaten!$B$9-2022,FALSE)</f>
        <v>5.0999999999999997E-2</v>
      </c>
      <c r="P314" s="20">
        <f>VLOOKUP($L314,Listen!$K$12:$P$18,A_Stammdaten!$B$9-2022,FALSE)</f>
        <v>7.2599999999999998E-2</v>
      </c>
      <c r="Q314" s="20">
        <f>VLOOKUP($L314,Listen!$Y$12:$AD$18,A_Stammdaten!$B$9-2022,FALSE)</f>
        <v>7.2599999999999998E-2</v>
      </c>
    </row>
    <row r="315" spans="1:17" ht="15" thickBot="1" x14ac:dyDescent="0.25">
      <c r="A315" s="235"/>
      <c r="B315" s="238"/>
      <c r="C315" s="45">
        <v>2028</v>
      </c>
      <c r="D315" s="38"/>
      <c r="E315" s="39">
        <f>SUMIFS(C_AiB!$H$5:$H$9998,C_AiB!$A$5:$A$9998,$A$309,C_AiB!$C$5:$C$9998,"="&amp;$C315)</f>
        <v>0</v>
      </c>
      <c r="F315" s="40"/>
      <c r="G315" s="38"/>
      <c r="H315" s="33">
        <f t="shared" si="8"/>
        <v>0</v>
      </c>
      <c r="I315" s="33">
        <f>(($E315*40%*$Q315)+($F315*40%*$P315))*3.5%*A_Stammdaten!$E$33</f>
        <v>0</v>
      </c>
      <c r="J315" s="33">
        <f t="shared" si="9"/>
        <v>0</v>
      </c>
      <c r="L315" s="45">
        <v>2028</v>
      </c>
      <c r="M315" s="21">
        <f>VLOOKUP($L315,Listen!$K$38:$P$44,A_Stammdaten!$B$9-2022,FALSE)</f>
        <v>0</v>
      </c>
      <c r="N315" s="21">
        <f>VLOOKUP($L315,Listen!$Y$38:$AD$44,A_Stammdaten!$B$9-2022,FALSE)</f>
        <v>0</v>
      </c>
      <c r="P315" s="21">
        <f>VLOOKUP($L315,Listen!$K$12:$P$18,A_Stammdaten!$B$9-2022,FALSE)</f>
        <v>0</v>
      </c>
      <c r="Q315" s="21">
        <f>VLOOKUP($L315,Listen!$Y$12:$AD$18,A_Stammdaten!$B$9-2022,FALSE)</f>
        <v>0</v>
      </c>
    </row>
    <row r="316" spans="1:17" x14ac:dyDescent="0.2">
      <c r="A316" s="233">
        <f>A_Stammdaten!A77</f>
        <v>0</v>
      </c>
      <c r="B316" s="236">
        <f>A_Stammdaten!B77</f>
        <v>0</v>
      </c>
      <c r="C316" s="23">
        <v>2022</v>
      </c>
      <c r="D316" s="41"/>
      <c r="E316" s="43">
        <f>SUMIFS(C_AiB!$H$5:$H$9998,C_AiB!$A$5:$A$9998,$A316,C_AiB!$C$5:$C$9998,"&lt;="&amp;$C316)</f>
        <v>0</v>
      </c>
      <c r="F316" s="42"/>
      <c r="G316" s="41"/>
      <c r="H316" s="34">
        <f t="shared" si="8"/>
        <v>0</v>
      </c>
      <c r="I316" s="32">
        <f>(($E316*40%*$Q316)+($F316*40%*$P316))*3.5%*A_Stammdaten!$E$33</f>
        <v>0</v>
      </c>
      <c r="J316" s="34">
        <f t="shared" si="9"/>
        <v>0</v>
      </c>
      <c r="L316" s="23">
        <v>2022</v>
      </c>
      <c r="M316" s="19">
        <f>VLOOKUP($L316,Listen!$K$38:$P$44,A_Stammdaten!$B$9-2022,FALSE)</f>
        <v>3.0499999999999999E-2</v>
      </c>
      <c r="N316" s="19">
        <f>VLOOKUP($L316,Listen!$Y$38:$AD$44,A_Stammdaten!$B$9-2022,FALSE)</f>
        <v>3.0499999999999999E-2</v>
      </c>
      <c r="P316" s="19">
        <f>VLOOKUP($L316,Listen!$K$12:$P$18,A_Stammdaten!$B$9-2022,FALSE)</f>
        <v>5.0700000000000002E-2</v>
      </c>
      <c r="Q316" s="19">
        <f>VLOOKUP($L316,Listen!$Y$12:$AD$18,A_Stammdaten!$B$9-2022,FALSE)</f>
        <v>5.0700000000000002E-2</v>
      </c>
    </row>
    <row r="317" spans="1:17" x14ac:dyDescent="0.2">
      <c r="A317" s="234"/>
      <c r="B317" s="237"/>
      <c r="C317" s="44">
        <v>2023</v>
      </c>
      <c r="D317" s="35"/>
      <c r="E317" s="36">
        <f>SUMIFS(C_AiB!$H$5:$H$9998,C_AiB!$A$5:$A$9998,$A$316,C_AiB!$C$5:$C$9998,"="&amp;$C317)</f>
        <v>0</v>
      </c>
      <c r="F317" s="37"/>
      <c r="G317" s="35"/>
      <c r="H317" s="32">
        <f t="shared" si="8"/>
        <v>0</v>
      </c>
      <c r="I317" s="32">
        <f>(($E317*40%*$Q317)+($F317*40%*$P317))*3.5%*A_Stammdaten!$E$33</f>
        <v>0</v>
      </c>
      <c r="J317" s="32">
        <f t="shared" si="9"/>
        <v>0</v>
      </c>
      <c r="L317" s="44">
        <v>2023</v>
      </c>
      <c r="M317" s="20">
        <f>VLOOKUP($L317,Listen!$K$38:$P$44,A_Stammdaten!$B$9-2022,FALSE)</f>
        <v>3.0499999999999999E-2</v>
      </c>
      <c r="N317" s="20">
        <f>VLOOKUP($L317,Listen!$Y$38:$AD$44,A_Stammdaten!$B$9-2022,FALSE)</f>
        <v>3.0499999999999999E-2</v>
      </c>
      <c r="P317" s="20">
        <f>VLOOKUP($L317,Listen!$K$12:$P$18,A_Stammdaten!$B$9-2022,FALSE)</f>
        <v>5.0700000000000002E-2</v>
      </c>
      <c r="Q317" s="20">
        <f>VLOOKUP($L317,Listen!$Y$12:$AD$18,A_Stammdaten!$B$9-2022,FALSE)</f>
        <v>5.0700000000000002E-2</v>
      </c>
    </row>
    <row r="318" spans="1:17" x14ac:dyDescent="0.2">
      <c r="A318" s="234"/>
      <c r="B318" s="237"/>
      <c r="C318" s="44">
        <v>2024</v>
      </c>
      <c r="D318" s="35"/>
      <c r="E318" s="36">
        <f>SUMIFS(C_AiB!$H$5:$H$9998,C_AiB!$A$5:$A$9998,$A$316,C_AiB!$C$5:$C$9998,"="&amp;$C318)</f>
        <v>0</v>
      </c>
      <c r="F318" s="37"/>
      <c r="G318" s="35"/>
      <c r="H318" s="32">
        <f t="shared" si="8"/>
        <v>0</v>
      </c>
      <c r="I318" s="32">
        <f>(($E318*40%*$Q318)+($F318*40%*$P318))*3.5%*A_Stammdaten!$E$33</f>
        <v>0</v>
      </c>
      <c r="J318" s="32">
        <f t="shared" si="9"/>
        <v>0</v>
      </c>
      <c r="L318" s="44">
        <v>2024</v>
      </c>
      <c r="M318" s="20">
        <f>VLOOKUP($L318,Listen!$K$38:$P$44,A_Stammdaten!$B$9-2022,FALSE)</f>
        <v>5.0900000000000001E-2</v>
      </c>
      <c r="N318" s="20">
        <f>VLOOKUP($L318,Listen!$Y$38:$AD$44,A_Stammdaten!$B$9-2022,FALSE)</f>
        <v>5.0999999999999997E-2</v>
      </c>
      <c r="P318" s="20">
        <f>VLOOKUP($L318,Listen!$K$12:$P$18,A_Stammdaten!$B$9-2022,FALSE)</f>
        <v>6.93E-2</v>
      </c>
      <c r="Q318" s="20">
        <f>VLOOKUP($L318,Listen!$Y$12:$AD$18,A_Stammdaten!$B$9-2022,FALSE)</f>
        <v>7.2599999999999998E-2</v>
      </c>
    </row>
    <row r="319" spans="1:17" x14ac:dyDescent="0.2">
      <c r="A319" s="234"/>
      <c r="B319" s="237"/>
      <c r="C319" s="44">
        <v>2025</v>
      </c>
      <c r="D319" s="35"/>
      <c r="E319" s="36">
        <f>SUMIFS(C_AiB!$H$5:$H$9998,C_AiB!$A$5:$A$9998,$A$316,C_AiB!$C$5:$C$9998,"="&amp;$C319)</f>
        <v>0</v>
      </c>
      <c r="F319" s="37"/>
      <c r="G319" s="35"/>
      <c r="H319" s="32">
        <f t="shared" si="8"/>
        <v>0</v>
      </c>
      <c r="I319" s="32">
        <f>(($E319*40%*$Q319)+($F319*40%*$P319))*3.5%*A_Stammdaten!$E$33</f>
        <v>0</v>
      </c>
      <c r="J319" s="32">
        <f t="shared" si="9"/>
        <v>0</v>
      </c>
      <c r="L319" s="44">
        <v>2025</v>
      </c>
      <c r="M319" s="20">
        <f>VLOOKUP($L319,Listen!$K$38:$P$44,A_Stammdaten!$B$9-2022,FALSE)</f>
        <v>0.05</v>
      </c>
      <c r="N319" s="20">
        <f>VLOOKUP($L319,Listen!$Y$38:$AD$44,A_Stammdaten!$B$9-2022,FALSE)</f>
        <v>5.0999999999999997E-2</v>
      </c>
      <c r="P319" s="20">
        <f>VLOOKUP($L319,Listen!$K$12:$P$18,A_Stammdaten!$B$9-2022,FALSE)</f>
        <v>7.0099999999999996E-2</v>
      </c>
      <c r="Q319" s="20">
        <f>VLOOKUP($L319,Listen!$Y$12:$AD$18,A_Stammdaten!$B$9-2022,FALSE)</f>
        <v>7.2599999999999998E-2</v>
      </c>
    </row>
    <row r="320" spans="1:17" x14ac:dyDescent="0.2">
      <c r="A320" s="234"/>
      <c r="B320" s="237"/>
      <c r="C320" s="44">
        <v>2026</v>
      </c>
      <c r="D320" s="35"/>
      <c r="E320" s="36">
        <f>SUMIFS(C_AiB!$H$5:$H$9998,C_AiB!$A$5:$A$9998,$A$316,C_AiB!$C$5:$C$9998,"="&amp;$C320)</f>
        <v>0</v>
      </c>
      <c r="F320" s="37"/>
      <c r="G320" s="35"/>
      <c r="H320" s="32">
        <f t="shared" si="8"/>
        <v>0</v>
      </c>
      <c r="I320" s="32">
        <f>(($E320*40%*$Q320)+($F320*40%*$P320))*3.5%*A_Stammdaten!$E$33</f>
        <v>0</v>
      </c>
      <c r="J320" s="32">
        <f t="shared" si="9"/>
        <v>0</v>
      </c>
      <c r="L320" s="44">
        <v>2026</v>
      </c>
      <c r="M320" s="20">
        <f>VLOOKUP($L320,Listen!$K$38:$P$44,A_Stammdaten!$B$9-2022,FALSE)</f>
        <v>5.0999999999999997E-2</v>
      </c>
      <c r="N320" s="20">
        <f>VLOOKUP($L320,Listen!$Y$38:$AD$44,A_Stammdaten!$B$9-2022,FALSE)</f>
        <v>5.0999999999999997E-2</v>
      </c>
      <c r="P320" s="20">
        <f>VLOOKUP($L320,Listen!$K$12:$P$18,A_Stammdaten!$B$9-2022,FALSE)</f>
        <v>7.2599999999999998E-2</v>
      </c>
      <c r="Q320" s="20">
        <f>VLOOKUP($L320,Listen!$Y$12:$AD$18,A_Stammdaten!$B$9-2022,FALSE)</f>
        <v>7.2599999999999998E-2</v>
      </c>
    </row>
    <row r="321" spans="1:17" x14ac:dyDescent="0.2">
      <c r="A321" s="234"/>
      <c r="B321" s="237"/>
      <c r="C321" s="44">
        <v>2027</v>
      </c>
      <c r="D321" s="35"/>
      <c r="E321" s="36">
        <f>SUMIFS(C_AiB!$H$5:$H$9998,C_AiB!$A$5:$A$9998,$A$316,C_AiB!$C$5:$C$9998,"="&amp;$C321)</f>
        <v>0</v>
      </c>
      <c r="F321" s="37"/>
      <c r="G321" s="35"/>
      <c r="H321" s="32">
        <f t="shared" si="8"/>
        <v>0</v>
      </c>
      <c r="I321" s="32">
        <f>(($E321*40%*$Q321)+($F321*40%*$P321))*3.5%*A_Stammdaten!$E$33</f>
        <v>0</v>
      </c>
      <c r="J321" s="32">
        <f t="shared" si="9"/>
        <v>0</v>
      </c>
      <c r="L321" s="44">
        <v>2027</v>
      </c>
      <c r="M321" s="20">
        <f>VLOOKUP($L321,Listen!$K$38:$P$44,A_Stammdaten!$B$9-2022,FALSE)</f>
        <v>5.0999999999999997E-2</v>
      </c>
      <c r="N321" s="20">
        <f>VLOOKUP($L321,Listen!$Y$38:$AD$44,A_Stammdaten!$B$9-2022,FALSE)</f>
        <v>5.0999999999999997E-2</v>
      </c>
      <c r="P321" s="20">
        <f>VLOOKUP($L321,Listen!$K$12:$P$18,A_Stammdaten!$B$9-2022,FALSE)</f>
        <v>7.2599999999999998E-2</v>
      </c>
      <c r="Q321" s="20">
        <f>VLOOKUP($L321,Listen!$Y$12:$AD$18,A_Stammdaten!$B$9-2022,FALSE)</f>
        <v>7.2599999999999998E-2</v>
      </c>
    </row>
    <row r="322" spans="1:17" ht="15" thickBot="1" x14ac:dyDescent="0.25">
      <c r="A322" s="235"/>
      <c r="B322" s="238"/>
      <c r="C322" s="45">
        <v>2028</v>
      </c>
      <c r="D322" s="38"/>
      <c r="E322" s="39">
        <f>SUMIFS(C_AiB!$H$5:$H$9998,C_AiB!$A$5:$A$9998,$A$316,C_AiB!$C$5:$C$9998,"="&amp;$C322)</f>
        <v>0</v>
      </c>
      <c r="F322" s="40"/>
      <c r="G322" s="38"/>
      <c r="H322" s="33">
        <f t="shared" si="8"/>
        <v>0</v>
      </c>
      <c r="I322" s="33">
        <f>(($E322*40%*$Q322)+($F322*40%*$P322))*3.5%*A_Stammdaten!$E$33</f>
        <v>0</v>
      </c>
      <c r="J322" s="33">
        <f t="shared" si="9"/>
        <v>0</v>
      </c>
      <c r="L322" s="45">
        <v>2028</v>
      </c>
      <c r="M322" s="21">
        <f>VLOOKUP($L322,Listen!$K$38:$P$44,A_Stammdaten!$B$9-2022,FALSE)</f>
        <v>0</v>
      </c>
      <c r="N322" s="21">
        <f>VLOOKUP($L322,Listen!$Y$38:$AD$44,A_Stammdaten!$B$9-2022,FALSE)</f>
        <v>0</v>
      </c>
      <c r="P322" s="21">
        <f>VLOOKUP($L322,Listen!$K$12:$P$18,A_Stammdaten!$B$9-2022,FALSE)</f>
        <v>0</v>
      </c>
      <c r="Q322" s="21">
        <f>VLOOKUP($L322,Listen!$Y$12:$AD$18,A_Stammdaten!$B$9-2022,FALSE)</f>
        <v>0</v>
      </c>
    </row>
    <row r="323" spans="1:17" x14ac:dyDescent="0.2">
      <c r="A323" s="233">
        <f>A_Stammdaten!A78</f>
        <v>0</v>
      </c>
      <c r="B323" s="236">
        <f>A_Stammdaten!B78</f>
        <v>0</v>
      </c>
      <c r="C323" s="23">
        <v>2022</v>
      </c>
      <c r="D323" s="41"/>
      <c r="E323" s="43">
        <f>SUMIFS(C_AiB!$H$5:$H$9998,C_AiB!$A$5:$A$9998,$A323,C_AiB!$C$5:$C$9998,"&lt;="&amp;$C323)</f>
        <v>0</v>
      </c>
      <c r="F323" s="42"/>
      <c r="G323" s="41"/>
      <c r="H323" s="34">
        <f t="shared" si="8"/>
        <v>0</v>
      </c>
      <c r="I323" s="32">
        <f>(($E323*40%*$Q323)+($F323*40%*$P323))*3.5%*A_Stammdaten!$E$33</f>
        <v>0</v>
      </c>
      <c r="J323" s="34">
        <f t="shared" si="9"/>
        <v>0</v>
      </c>
      <c r="L323" s="23">
        <v>2022</v>
      </c>
      <c r="M323" s="19">
        <f>VLOOKUP($L323,Listen!$K$38:$P$44,A_Stammdaten!$B$9-2022,FALSE)</f>
        <v>3.0499999999999999E-2</v>
      </c>
      <c r="N323" s="19">
        <f>VLOOKUP($L323,Listen!$Y$38:$AD$44,A_Stammdaten!$B$9-2022,FALSE)</f>
        <v>3.0499999999999999E-2</v>
      </c>
      <c r="P323" s="19">
        <f>VLOOKUP($L323,Listen!$K$12:$P$18,A_Stammdaten!$B$9-2022,FALSE)</f>
        <v>5.0700000000000002E-2</v>
      </c>
      <c r="Q323" s="19">
        <f>VLOOKUP($L323,Listen!$Y$12:$AD$18,A_Stammdaten!$B$9-2022,FALSE)</f>
        <v>5.0700000000000002E-2</v>
      </c>
    </row>
    <row r="324" spans="1:17" x14ac:dyDescent="0.2">
      <c r="A324" s="234"/>
      <c r="B324" s="237"/>
      <c r="C324" s="44">
        <v>2023</v>
      </c>
      <c r="D324" s="35"/>
      <c r="E324" s="36">
        <f>SUMIFS(C_AiB!$H$5:$H$9998,C_AiB!$A$5:$A$9998,$A$323,C_AiB!$C$5:$C$9998,"="&amp;$C324)</f>
        <v>0</v>
      </c>
      <c r="F324" s="37"/>
      <c r="G324" s="35"/>
      <c r="H324" s="32">
        <f t="shared" si="8"/>
        <v>0</v>
      </c>
      <c r="I324" s="32">
        <f>(($E324*40%*$Q324)+($F324*40%*$P324))*3.5%*A_Stammdaten!$E$33</f>
        <v>0</v>
      </c>
      <c r="J324" s="32">
        <f t="shared" si="9"/>
        <v>0</v>
      </c>
      <c r="L324" s="44">
        <v>2023</v>
      </c>
      <c r="M324" s="20">
        <f>VLOOKUP($L324,Listen!$K$38:$P$44,A_Stammdaten!$B$9-2022,FALSE)</f>
        <v>3.0499999999999999E-2</v>
      </c>
      <c r="N324" s="20">
        <f>VLOOKUP($L324,Listen!$Y$38:$AD$44,A_Stammdaten!$B$9-2022,FALSE)</f>
        <v>3.0499999999999999E-2</v>
      </c>
      <c r="P324" s="20">
        <f>VLOOKUP($L324,Listen!$K$12:$P$18,A_Stammdaten!$B$9-2022,FALSE)</f>
        <v>5.0700000000000002E-2</v>
      </c>
      <c r="Q324" s="20">
        <f>VLOOKUP($L324,Listen!$Y$12:$AD$18,A_Stammdaten!$B$9-2022,FALSE)</f>
        <v>5.0700000000000002E-2</v>
      </c>
    </row>
    <row r="325" spans="1:17" x14ac:dyDescent="0.2">
      <c r="A325" s="234"/>
      <c r="B325" s="237"/>
      <c r="C325" s="44">
        <v>2024</v>
      </c>
      <c r="D325" s="35"/>
      <c r="E325" s="36">
        <f>SUMIFS(C_AiB!$H$5:$H$9998,C_AiB!$A$5:$A$9998,$A$323,C_AiB!$C$5:$C$9998,"="&amp;$C325)</f>
        <v>0</v>
      </c>
      <c r="F325" s="37"/>
      <c r="G325" s="35"/>
      <c r="H325" s="32">
        <f t="shared" si="8"/>
        <v>0</v>
      </c>
      <c r="I325" s="32">
        <f>(($E325*40%*$Q325)+($F325*40%*$P325))*3.5%*A_Stammdaten!$E$33</f>
        <v>0</v>
      </c>
      <c r="J325" s="32">
        <f t="shared" si="9"/>
        <v>0</v>
      </c>
      <c r="L325" s="44">
        <v>2024</v>
      </c>
      <c r="M325" s="20">
        <f>VLOOKUP($L325,Listen!$K$38:$P$44,A_Stammdaten!$B$9-2022,FALSE)</f>
        <v>5.0900000000000001E-2</v>
      </c>
      <c r="N325" s="20">
        <f>VLOOKUP($L325,Listen!$Y$38:$AD$44,A_Stammdaten!$B$9-2022,FALSE)</f>
        <v>5.0999999999999997E-2</v>
      </c>
      <c r="P325" s="20">
        <f>VLOOKUP($L325,Listen!$K$12:$P$18,A_Stammdaten!$B$9-2022,FALSE)</f>
        <v>6.93E-2</v>
      </c>
      <c r="Q325" s="20">
        <f>VLOOKUP($L325,Listen!$Y$12:$AD$18,A_Stammdaten!$B$9-2022,FALSE)</f>
        <v>7.2599999999999998E-2</v>
      </c>
    </row>
    <row r="326" spans="1:17" x14ac:dyDescent="0.2">
      <c r="A326" s="234"/>
      <c r="B326" s="237"/>
      <c r="C326" s="44">
        <v>2025</v>
      </c>
      <c r="D326" s="35"/>
      <c r="E326" s="36">
        <f>SUMIFS(C_AiB!$H$5:$H$9998,C_AiB!$A$5:$A$9998,$A$323,C_AiB!$C$5:$C$9998,"="&amp;$C326)</f>
        <v>0</v>
      </c>
      <c r="F326" s="37"/>
      <c r="G326" s="35"/>
      <c r="H326" s="32">
        <f t="shared" si="8"/>
        <v>0</v>
      </c>
      <c r="I326" s="32">
        <f>(($E326*40%*$Q326)+($F326*40%*$P326))*3.5%*A_Stammdaten!$E$33</f>
        <v>0</v>
      </c>
      <c r="J326" s="32">
        <f t="shared" si="9"/>
        <v>0</v>
      </c>
      <c r="L326" s="44">
        <v>2025</v>
      </c>
      <c r="M326" s="20">
        <f>VLOOKUP($L326,Listen!$K$38:$P$44,A_Stammdaten!$B$9-2022,FALSE)</f>
        <v>0.05</v>
      </c>
      <c r="N326" s="20">
        <f>VLOOKUP($L326,Listen!$Y$38:$AD$44,A_Stammdaten!$B$9-2022,FALSE)</f>
        <v>5.0999999999999997E-2</v>
      </c>
      <c r="P326" s="20">
        <f>VLOOKUP($L326,Listen!$K$12:$P$18,A_Stammdaten!$B$9-2022,FALSE)</f>
        <v>7.0099999999999996E-2</v>
      </c>
      <c r="Q326" s="20">
        <f>VLOOKUP($L326,Listen!$Y$12:$AD$18,A_Stammdaten!$B$9-2022,FALSE)</f>
        <v>7.2599999999999998E-2</v>
      </c>
    </row>
    <row r="327" spans="1:17" x14ac:dyDescent="0.2">
      <c r="A327" s="234"/>
      <c r="B327" s="237"/>
      <c r="C327" s="44">
        <v>2026</v>
      </c>
      <c r="D327" s="35"/>
      <c r="E327" s="36">
        <f>SUMIFS(C_AiB!$H$5:$H$9998,C_AiB!$A$5:$A$9998,$A$323,C_AiB!$C$5:$C$9998,"="&amp;$C327)</f>
        <v>0</v>
      </c>
      <c r="F327" s="37"/>
      <c r="G327" s="35"/>
      <c r="H327" s="32">
        <f t="shared" si="8"/>
        <v>0</v>
      </c>
      <c r="I327" s="32">
        <f>(($E327*40%*$Q327)+($F327*40%*$P327))*3.5%*A_Stammdaten!$E$33</f>
        <v>0</v>
      </c>
      <c r="J327" s="32">
        <f t="shared" si="9"/>
        <v>0</v>
      </c>
      <c r="L327" s="44">
        <v>2026</v>
      </c>
      <c r="M327" s="20">
        <f>VLOOKUP($L327,Listen!$K$38:$P$44,A_Stammdaten!$B$9-2022,FALSE)</f>
        <v>5.0999999999999997E-2</v>
      </c>
      <c r="N327" s="20">
        <f>VLOOKUP($L327,Listen!$Y$38:$AD$44,A_Stammdaten!$B$9-2022,FALSE)</f>
        <v>5.0999999999999997E-2</v>
      </c>
      <c r="P327" s="20">
        <f>VLOOKUP($L327,Listen!$K$12:$P$18,A_Stammdaten!$B$9-2022,FALSE)</f>
        <v>7.2599999999999998E-2</v>
      </c>
      <c r="Q327" s="20">
        <f>VLOOKUP($L327,Listen!$Y$12:$AD$18,A_Stammdaten!$B$9-2022,FALSE)</f>
        <v>7.2599999999999998E-2</v>
      </c>
    </row>
    <row r="328" spans="1:17" x14ac:dyDescent="0.2">
      <c r="A328" s="234"/>
      <c r="B328" s="237"/>
      <c r="C328" s="44">
        <v>2027</v>
      </c>
      <c r="D328" s="35"/>
      <c r="E328" s="36">
        <f>SUMIFS(C_AiB!$H$5:$H$9998,C_AiB!$A$5:$A$9998,$A$323,C_AiB!$C$5:$C$9998,"="&amp;$C328)</f>
        <v>0</v>
      </c>
      <c r="F328" s="37"/>
      <c r="G328" s="35"/>
      <c r="H328" s="32">
        <f t="shared" si="8"/>
        <v>0</v>
      </c>
      <c r="I328" s="32">
        <f>(($E328*40%*$Q328)+($F328*40%*$P328))*3.5%*A_Stammdaten!$E$33</f>
        <v>0</v>
      </c>
      <c r="J328" s="32">
        <f t="shared" si="9"/>
        <v>0</v>
      </c>
      <c r="L328" s="44">
        <v>2027</v>
      </c>
      <c r="M328" s="20">
        <f>VLOOKUP($L328,Listen!$K$38:$P$44,A_Stammdaten!$B$9-2022,FALSE)</f>
        <v>5.0999999999999997E-2</v>
      </c>
      <c r="N328" s="20">
        <f>VLOOKUP($L328,Listen!$Y$38:$AD$44,A_Stammdaten!$B$9-2022,FALSE)</f>
        <v>5.0999999999999997E-2</v>
      </c>
      <c r="P328" s="20">
        <f>VLOOKUP($L328,Listen!$K$12:$P$18,A_Stammdaten!$B$9-2022,FALSE)</f>
        <v>7.2599999999999998E-2</v>
      </c>
      <c r="Q328" s="20">
        <f>VLOOKUP($L328,Listen!$Y$12:$AD$18,A_Stammdaten!$B$9-2022,FALSE)</f>
        <v>7.2599999999999998E-2</v>
      </c>
    </row>
    <row r="329" spans="1:17" ht="15" thickBot="1" x14ac:dyDescent="0.25">
      <c r="A329" s="235"/>
      <c r="B329" s="238"/>
      <c r="C329" s="45">
        <v>2028</v>
      </c>
      <c r="D329" s="38"/>
      <c r="E329" s="39">
        <f>SUMIFS(C_AiB!$H$5:$H$9998,C_AiB!$A$5:$A$9998,$A$323,C_AiB!$C$5:$C$9998,"="&amp;$C329)</f>
        <v>0</v>
      </c>
      <c r="F329" s="40"/>
      <c r="G329" s="38"/>
      <c r="H329" s="33">
        <f t="shared" ref="H329:H392" si="10">($E329*$N329)+($F329*$M329)</f>
        <v>0</v>
      </c>
      <c r="I329" s="33">
        <f>(($E329*40%*$Q329)+($F329*40%*$P329))*3.5%*A_Stammdaten!$E$33</f>
        <v>0</v>
      </c>
      <c r="J329" s="33">
        <f t="shared" ref="J329:J392" si="11">SUM(G329:I329)</f>
        <v>0</v>
      </c>
      <c r="L329" s="45">
        <v>2028</v>
      </c>
      <c r="M329" s="21">
        <f>VLOOKUP($L329,Listen!$K$38:$P$44,A_Stammdaten!$B$9-2022,FALSE)</f>
        <v>0</v>
      </c>
      <c r="N329" s="21">
        <f>VLOOKUP($L329,Listen!$Y$38:$AD$44,A_Stammdaten!$B$9-2022,FALSE)</f>
        <v>0</v>
      </c>
      <c r="P329" s="21">
        <f>VLOOKUP($L329,Listen!$K$12:$P$18,A_Stammdaten!$B$9-2022,FALSE)</f>
        <v>0</v>
      </c>
      <c r="Q329" s="21">
        <f>VLOOKUP($L329,Listen!$Y$12:$AD$18,A_Stammdaten!$B$9-2022,FALSE)</f>
        <v>0</v>
      </c>
    </row>
    <row r="330" spans="1:17" x14ac:dyDescent="0.2">
      <c r="A330" s="233">
        <f>A_Stammdaten!A79</f>
        <v>0</v>
      </c>
      <c r="B330" s="236">
        <f>A_Stammdaten!B79</f>
        <v>0</v>
      </c>
      <c r="C330" s="23">
        <v>2022</v>
      </c>
      <c r="D330" s="41"/>
      <c r="E330" s="43">
        <f>SUMIFS(C_AiB!$H$5:$H$9998,C_AiB!$A$5:$A$9998,$A330,C_AiB!$C$5:$C$9998,"&lt;="&amp;$C330)</f>
        <v>0</v>
      </c>
      <c r="F330" s="42"/>
      <c r="G330" s="41"/>
      <c r="H330" s="34">
        <f t="shared" si="10"/>
        <v>0</v>
      </c>
      <c r="I330" s="32">
        <f>(($E330*40%*$Q330)+($F330*40%*$P330))*3.5%*A_Stammdaten!$E$33</f>
        <v>0</v>
      </c>
      <c r="J330" s="34">
        <f t="shared" si="11"/>
        <v>0</v>
      </c>
      <c r="L330" s="23">
        <v>2022</v>
      </c>
      <c r="M330" s="19">
        <f>VLOOKUP($L330,Listen!$K$38:$P$44,A_Stammdaten!$B$9-2022,FALSE)</f>
        <v>3.0499999999999999E-2</v>
      </c>
      <c r="N330" s="19">
        <f>VLOOKUP($L330,Listen!$Y$38:$AD$44,A_Stammdaten!$B$9-2022,FALSE)</f>
        <v>3.0499999999999999E-2</v>
      </c>
      <c r="P330" s="19">
        <f>VLOOKUP($L330,Listen!$K$12:$P$18,A_Stammdaten!$B$9-2022,FALSE)</f>
        <v>5.0700000000000002E-2</v>
      </c>
      <c r="Q330" s="19">
        <f>VLOOKUP($L330,Listen!$Y$12:$AD$18,A_Stammdaten!$B$9-2022,FALSE)</f>
        <v>5.0700000000000002E-2</v>
      </c>
    </row>
    <row r="331" spans="1:17" x14ac:dyDescent="0.2">
      <c r="A331" s="234"/>
      <c r="B331" s="237"/>
      <c r="C331" s="44">
        <v>2023</v>
      </c>
      <c r="D331" s="35"/>
      <c r="E331" s="36">
        <f>SUMIFS(C_AiB!$H$5:$H$9998,C_AiB!$A$5:$A$9998,$A$330,C_AiB!$C$5:$C$9998,"="&amp;$C331)</f>
        <v>0</v>
      </c>
      <c r="F331" s="37"/>
      <c r="G331" s="35"/>
      <c r="H331" s="32">
        <f t="shared" si="10"/>
        <v>0</v>
      </c>
      <c r="I331" s="32">
        <f>(($E331*40%*$Q331)+($F331*40%*$P331))*3.5%*A_Stammdaten!$E$33</f>
        <v>0</v>
      </c>
      <c r="J331" s="32">
        <f t="shared" si="11"/>
        <v>0</v>
      </c>
      <c r="L331" s="44">
        <v>2023</v>
      </c>
      <c r="M331" s="20">
        <f>VLOOKUP($L331,Listen!$K$38:$P$44,A_Stammdaten!$B$9-2022,FALSE)</f>
        <v>3.0499999999999999E-2</v>
      </c>
      <c r="N331" s="20">
        <f>VLOOKUP($L331,Listen!$Y$38:$AD$44,A_Stammdaten!$B$9-2022,FALSE)</f>
        <v>3.0499999999999999E-2</v>
      </c>
      <c r="P331" s="20">
        <f>VLOOKUP($L331,Listen!$K$12:$P$18,A_Stammdaten!$B$9-2022,FALSE)</f>
        <v>5.0700000000000002E-2</v>
      </c>
      <c r="Q331" s="20">
        <f>VLOOKUP($L331,Listen!$Y$12:$AD$18,A_Stammdaten!$B$9-2022,FALSE)</f>
        <v>5.0700000000000002E-2</v>
      </c>
    </row>
    <row r="332" spans="1:17" x14ac:dyDescent="0.2">
      <c r="A332" s="234"/>
      <c r="B332" s="237"/>
      <c r="C332" s="44">
        <v>2024</v>
      </c>
      <c r="D332" s="35"/>
      <c r="E332" s="36">
        <f>SUMIFS(C_AiB!$H$5:$H$9998,C_AiB!$A$5:$A$9998,$A$330,C_AiB!$C$5:$C$9998,"="&amp;$C332)</f>
        <v>0</v>
      </c>
      <c r="F332" s="37"/>
      <c r="G332" s="35"/>
      <c r="H332" s="32">
        <f t="shared" si="10"/>
        <v>0</v>
      </c>
      <c r="I332" s="32">
        <f>(($E332*40%*$Q332)+($F332*40%*$P332))*3.5%*A_Stammdaten!$E$33</f>
        <v>0</v>
      </c>
      <c r="J332" s="32">
        <f t="shared" si="11"/>
        <v>0</v>
      </c>
      <c r="L332" s="44">
        <v>2024</v>
      </c>
      <c r="M332" s="20">
        <f>VLOOKUP($L332,Listen!$K$38:$P$44,A_Stammdaten!$B$9-2022,FALSE)</f>
        <v>5.0900000000000001E-2</v>
      </c>
      <c r="N332" s="20">
        <f>VLOOKUP($L332,Listen!$Y$38:$AD$44,A_Stammdaten!$B$9-2022,FALSE)</f>
        <v>5.0999999999999997E-2</v>
      </c>
      <c r="P332" s="20">
        <f>VLOOKUP($L332,Listen!$K$12:$P$18,A_Stammdaten!$B$9-2022,FALSE)</f>
        <v>6.93E-2</v>
      </c>
      <c r="Q332" s="20">
        <f>VLOOKUP($L332,Listen!$Y$12:$AD$18,A_Stammdaten!$B$9-2022,FALSE)</f>
        <v>7.2599999999999998E-2</v>
      </c>
    </row>
    <row r="333" spans="1:17" x14ac:dyDescent="0.2">
      <c r="A333" s="234"/>
      <c r="B333" s="237"/>
      <c r="C333" s="44">
        <v>2025</v>
      </c>
      <c r="D333" s="35"/>
      <c r="E333" s="36">
        <f>SUMIFS(C_AiB!$H$5:$H$9998,C_AiB!$A$5:$A$9998,$A$330,C_AiB!$C$5:$C$9998,"="&amp;$C333)</f>
        <v>0</v>
      </c>
      <c r="F333" s="37"/>
      <c r="G333" s="35"/>
      <c r="H333" s="32">
        <f t="shared" si="10"/>
        <v>0</v>
      </c>
      <c r="I333" s="32">
        <f>(($E333*40%*$Q333)+($F333*40%*$P333))*3.5%*A_Stammdaten!$E$33</f>
        <v>0</v>
      </c>
      <c r="J333" s="32">
        <f t="shared" si="11"/>
        <v>0</v>
      </c>
      <c r="L333" s="44">
        <v>2025</v>
      </c>
      <c r="M333" s="20">
        <f>VLOOKUP($L333,Listen!$K$38:$P$44,A_Stammdaten!$B$9-2022,FALSE)</f>
        <v>0.05</v>
      </c>
      <c r="N333" s="20">
        <f>VLOOKUP($L333,Listen!$Y$38:$AD$44,A_Stammdaten!$B$9-2022,FALSE)</f>
        <v>5.0999999999999997E-2</v>
      </c>
      <c r="P333" s="20">
        <f>VLOOKUP($L333,Listen!$K$12:$P$18,A_Stammdaten!$B$9-2022,FALSE)</f>
        <v>7.0099999999999996E-2</v>
      </c>
      <c r="Q333" s="20">
        <f>VLOOKUP($L333,Listen!$Y$12:$AD$18,A_Stammdaten!$B$9-2022,FALSE)</f>
        <v>7.2599999999999998E-2</v>
      </c>
    </row>
    <row r="334" spans="1:17" x14ac:dyDescent="0.2">
      <c r="A334" s="234"/>
      <c r="B334" s="237"/>
      <c r="C334" s="44">
        <v>2026</v>
      </c>
      <c r="D334" s="35"/>
      <c r="E334" s="36">
        <f>SUMIFS(C_AiB!$H$5:$H$9998,C_AiB!$A$5:$A$9998,$A$330,C_AiB!$C$5:$C$9998,"="&amp;$C334)</f>
        <v>0</v>
      </c>
      <c r="F334" s="37"/>
      <c r="G334" s="35"/>
      <c r="H334" s="32">
        <f t="shared" si="10"/>
        <v>0</v>
      </c>
      <c r="I334" s="32">
        <f>(($E334*40%*$Q334)+($F334*40%*$P334))*3.5%*A_Stammdaten!$E$33</f>
        <v>0</v>
      </c>
      <c r="J334" s="32">
        <f t="shared" si="11"/>
        <v>0</v>
      </c>
      <c r="L334" s="44">
        <v>2026</v>
      </c>
      <c r="M334" s="20">
        <f>VLOOKUP($L334,Listen!$K$38:$P$44,A_Stammdaten!$B$9-2022,FALSE)</f>
        <v>5.0999999999999997E-2</v>
      </c>
      <c r="N334" s="20">
        <f>VLOOKUP($L334,Listen!$Y$38:$AD$44,A_Stammdaten!$B$9-2022,FALSE)</f>
        <v>5.0999999999999997E-2</v>
      </c>
      <c r="P334" s="20">
        <f>VLOOKUP($L334,Listen!$K$12:$P$18,A_Stammdaten!$B$9-2022,FALSE)</f>
        <v>7.2599999999999998E-2</v>
      </c>
      <c r="Q334" s="20">
        <f>VLOOKUP($L334,Listen!$Y$12:$AD$18,A_Stammdaten!$B$9-2022,FALSE)</f>
        <v>7.2599999999999998E-2</v>
      </c>
    </row>
    <row r="335" spans="1:17" x14ac:dyDescent="0.2">
      <c r="A335" s="234"/>
      <c r="B335" s="237"/>
      <c r="C335" s="44">
        <v>2027</v>
      </c>
      <c r="D335" s="35"/>
      <c r="E335" s="36">
        <f>SUMIFS(C_AiB!$H$5:$H$9998,C_AiB!$A$5:$A$9998,$A$330,C_AiB!$C$5:$C$9998,"="&amp;$C335)</f>
        <v>0</v>
      </c>
      <c r="F335" s="37"/>
      <c r="G335" s="35"/>
      <c r="H335" s="32">
        <f t="shared" si="10"/>
        <v>0</v>
      </c>
      <c r="I335" s="32">
        <f>(($E335*40%*$Q335)+($F335*40%*$P335))*3.5%*A_Stammdaten!$E$33</f>
        <v>0</v>
      </c>
      <c r="J335" s="32">
        <f t="shared" si="11"/>
        <v>0</v>
      </c>
      <c r="L335" s="44">
        <v>2027</v>
      </c>
      <c r="M335" s="20">
        <f>VLOOKUP($L335,Listen!$K$38:$P$44,A_Stammdaten!$B$9-2022,FALSE)</f>
        <v>5.0999999999999997E-2</v>
      </c>
      <c r="N335" s="20">
        <f>VLOOKUP($L335,Listen!$Y$38:$AD$44,A_Stammdaten!$B$9-2022,FALSE)</f>
        <v>5.0999999999999997E-2</v>
      </c>
      <c r="P335" s="20">
        <f>VLOOKUP($L335,Listen!$K$12:$P$18,A_Stammdaten!$B$9-2022,FALSE)</f>
        <v>7.2599999999999998E-2</v>
      </c>
      <c r="Q335" s="20">
        <f>VLOOKUP($L335,Listen!$Y$12:$AD$18,A_Stammdaten!$B$9-2022,FALSE)</f>
        <v>7.2599999999999998E-2</v>
      </c>
    </row>
    <row r="336" spans="1:17" ht="15" thickBot="1" x14ac:dyDescent="0.25">
      <c r="A336" s="235"/>
      <c r="B336" s="238"/>
      <c r="C336" s="45">
        <v>2028</v>
      </c>
      <c r="D336" s="38"/>
      <c r="E336" s="39">
        <f>SUMIFS(C_AiB!$H$5:$H$9998,C_AiB!$A$5:$A$9998,$A$330,C_AiB!$C$5:$C$9998,"="&amp;$C336)</f>
        <v>0</v>
      </c>
      <c r="F336" s="40"/>
      <c r="G336" s="38"/>
      <c r="H336" s="33">
        <f t="shared" si="10"/>
        <v>0</v>
      </c>
      <c r="I336" s="33">
        <f>(($E336*40%*$Q336)+($F336*40%*$P336))*3.5%*A_Stammdaten!$E$33</f>
        <v>0</v>
      </c>
      <c r="J336" s="33">
        <f t="shared" si="11"/>
        <v>0</v>
      </c>
      <c r="L336" s="45">
        <v>2028</v>
      </c>
      <c r="M336" s="21">
        <f>VLOOKUP($L336,Listen!$K$38:$P$44,A_Stammdaten!$B$9-2022,FALSE)</f>
        <v>0</v>
      </c>
      <c r="N336" s="21">
        <f>VLOOKUP($L336,Listen!$Y$38:$AD$44,A_Stammdaten!$B$9-2022,FALSE)</f>
        <v>0</v>
      </c>
      <c r="P336" s="21">
        <f>VLOOKUP($L336,Listen!$K$12:$P$18,A_Stammdaten!$B$9-2022,FALSE)</f>
        <v>0</v>
      </c>
      <c r="Q336" s="21">
        <f>VLOOKUP($L336,Listen!$Y$12:$AD$18,A_Stammdaten!$B$9-2022,FALSE)</f>
        <v>0</v>
      </c>
    </row>
    <row r="337" spans="1:17" x14ac:dyDescent="0.2">
      <c r="A337" s="233">
        <f>A_Stammdaten!A80</f>
        <v>0</v>
      </c>
      <c r="B337" s="236">
        <f>A_Stammdaten!B80</f>
        <v>0</v>
      </c>
      <c r="C337" s="23">
        <v>2022</v>
      </c>
      <c r="D337" s="41"/>
      <c r="E337" s="43">
        <f>SUMIFS(C_AiB!$H$5:$H$9998,C_AiB!$A$5:$A$9998,$A337,C_AiB!$C$5:$C$9998,"&lt;="&amp;$C337)</f>
        <v>0</v>
      </c>
      <c r="F337" s="42"/>
      <c r="G337" s="41"/>
      <c r="H337" s="34">
        <f t="shared" si="10"/>
        <v>0</v>
      </c>
      <c r="I337" s="32">
        <f>(($E337*40%*$Q337)+($F337*40%*$P337))*3.5%*A_Stammdaten!$E$33</f>
        <v>0</v>
      </c>
      <c r="J337" s="34">
        <f t="shared" si="11"/>
        <v>0</v>
      </c>
      <c r="L337" s="23">
        <v>2022</v>
      </c>
      <c r="M337" s="19">
        <f>VLOOKUP($L337,Listen!$K$38:$P$44,A_Stammdaten!$B$9-2022,FALSE)</f>
        <v>3.0499999999999999E-2</v>
      </c>
      <c r="N337" s="19">
        <f>VLOOKUP($L337,Listen!$Y$38:$AD$44,A_Stammdaten!$B$9-2022,FALSE)</f>
        <v>3.0499999999999999E-2</v>
      </c>
      <c r="P337" s="19">
        <f>VLOOKUP($L337,Listen!$K$12:$P$18,A_Stammdaten!$B$9-2022,FALSE)</f>
        <v>5.0700000000000002E-2</v>
      </c>
      <c r="Q337" s="19">
        <f>VLOOKUP($L337,Listen!$Y$12:$AD$18,A_Stammdaten!$B$9-2022,FALSE)</f>
        <v>5.0700000000000002E-2</v>
      </c>
    </row>
    <row r="338" spans="1:17" x14ac:dyDescent="0.2">
      <c r="A338" s="234"/>
      <c r="B338" s="237"/>
      <c r="C338" s="44">
        <v>2023</v>
      </c>
      <c r="D338" s="35"/>
      <c r="E338" s="36">
        <f>SUMIFS(C_AiB!$H$5:$H$9998,C_AiB!$A$5:$A$9998,$A$337,C_AiB!$C$5:$C$9998,"="&amp;$C338)</f>
        <v>0</v>
      </c>
      <c r="F338" s="37"/>
      <c r="G338" s="35"/>
      <c r="H338" s="32">
        <f t="shared" si="10"/>
        <v>0</v>
      </c>
      <c r="I338" s="32">
        <f>(($E338*40%*$Q338)+($F338*40%*$P338))*3.5%*A_Stammdaten!$E$33</f>
        <v>0</v>
      </c>
      <c r="J338" s="32">
        <f t="shared" si="11"/>
        <v>0</v>
      </c>
      <c r="L338" s="44">
        <v>2023</v>
      </c>
      <c r="M338" s="20">
        <f>VLOOKUP($L338,Listen!$K$38:$P$44,A_Stammdaten!$B$9-2022,FALSE)</f>
        <v>3.0499999999999999E-2</v>
      </c>
      <c r="N338" s="20">
        <f>VLOOKUP($L338,Listen!$Y$38:$AD$44,A_Stammdaten!$B$9-2022,FALSE)</f>
        <v>3.0499999999999999E-2</v>
      </c>
      <c r="P338" s="20">
        <f>VLOOKUP($L338,Listen!$K$12:$P$18,A_Stammdaten!$B$9-2022,FALSE)</f>
        <v>5.0700000000000002E-2</v>
      </c>
      <c r="Q338" s="20">
        <f>VLOOKUP($L338,Listen!$Y$12:$AD$18,A_Stammdaten!$B$9-2022,FALSE)</f>
        <v>5.0700000000000002E-2</v>
      </c>
    </row>
    <row r="339" spans="1:17" x14ac:dyDescent="0.2">
      <c r="A339" s="234"/>
      <c r="B339" s="237"/>
      <c r="C339" s="44">
        <v>2024</v>
      </c>
      <c r="D339" s="35"/>
      <c r="E339" s="36">
        <f>SUMIFS(C_AiB!$H$5:$H$9998,C_AiB!$A$5:$A$9998,$A$337,C_AiB!$C$5:$C$9998,"="&amp;$C339)</f>
        <v>0</v>
      </c>
      <c r="F339" s="37"/>
      <c r="G339" s="35"/>
      <c r="H339" s="32">
        <f t="shared" si="10"/>
        <v>0</v>
      </c>
      <c r="I339" s="32">
        <f>(($E339*40%*$Q339)+($F339*40%*$P339))*3.5%*A_Stammdaten!$E$33</f>
        <v>0</v>
      </c>
      <c r="J339" s="32">
        <f t="shared" si="11"/>
        <v>0</v>
      </c>
      <c r="L339" s="44">
        <v>2024</v>
      </c>
      <c r="M339" s="20">
        <f>VLOOKUP($L339,Listen!$K$38:$P$44,A_Stammdaten!$B$9-2022,FALSE)</f>
        <v>5.0900000000000001E-2</v>
      </c>
      <c r="N339" s="20">
        <f>VLOOKUP($L339,Listen!$Y$38:$AD$44,A_Stammdaten!$B$9-2022,FALSE)</f>
        <v>5.0999999999999997E-2</v>
      </c>
      <c r="P339" s="20">
        <f>VLOOKUP($L339,Listen!$K$12:$P$18,A_Stammdaten!$B$9-2022,FALSE)</f>
        <v>6.93E-2</v>
      </c>
      <c r="Q339" s="20">
        <f>VLOOKUP($L339,Listen!$Y$12:$AD$18,A_Stammdaten!$B$9-2022,FALSE)</f>
        <v>7.2599999999999998E-2</v>
      </c>
    </row>
    <row r="340" spans="1:17" x14ac:dyDescent="0.2">
      <c r="A340" s="234"/>
      <c r="B340" s="237"/>
      <c r="C340" s="44">
        <v>2025</v>
      </c>
      <c r="D340" s="35"/>
      <c r="E340" s="36">
        <f>SUMIFS(C_AiB!$H$5:$H$9998,C_AiB!$A$5:$A$9998,$A$337,C_AiB!$C$5:$C$9998,"="&amp;$C340)</f>
        <v>0</v>
      </c>
      <c r="F340" s="37"/>
      <c r="G340" s="35"/>
      <c r="H340" s="32">
        <f t="shared" si="10"/>
        <v>0</v>
      </c>
      <c r="I340" s="32">
        <f>(($E340*40%*$Q340)+($F340*40%*$P340))*3.5%*A_Stammdaten!$E$33</f>
        <v>0</v>
      </c>
      <c r="J340" s="32">
        <f t="shared" si="11"/>
        <v>0</v>
      </c>
      <c r="L340" s="44">
        <v>2025</v>
      </c>
      <c r="M340" s="20">
        <f>VLOOKUP($L340,Listen!$K$38:$P$44,A_Stammdaten!$B$9-2022,FALSE)</f>
        <v>0.05</v>
      </c>
      <c r="N340" s="20">
        <f>VLOOKUP($L340,Listen!$Y$38:$AD$44,A_Stammdaten!$B$9-2022,FALSE)</f>
        <v>5.0999999999999997E-2</v>
      </c>
      <c r="P340" s="20">
        <f>VLOOKUP($L340,Listen!$K$12:$P$18,A_Stammdaten!$B$9-2022,FALSE)</f>
        <v>7.0099999999999996E-2</v>
      </c>
      <c r="Q340" s="20">
        <f>VLOOKUP($L340,Listen!$Y$12:$AD$18,A_Stammdaten!$B$9-2022,FALSE)</f>
        <v>7.2599999999999998E-2</v>
      </c>
    </row>
    <row r="341" spans="1:17" x14ac:dyDescent="0.2">
      <c r="A341" s="234"/>
      <c r="B341" s="237"/>
      <c r="C341" s="44">
        <v>2026</v>
      </c>
      <c r="D341" s="35"/>
      <c r="E341" s="36">
        <f>SUMIFS(C_AiB!$H$5:$H$9998,C_AiB!$A$5:$A$9998,$A$337,C_AiB!$C$5:$C$9998,"="&amp;$C341)</f>
        <v>0</v>
      </c>
      <c r="F341" s="37"/>
      <c r="G341" s="35"/>
      <c r="H341" s="32">
        <f t="shared" si="10"/>
        <v>0</v>
      </c>
      <c r="I341" s="32">
        <f>(($E341*40%*$Q341)+($F341*40%*$P341))*3.5%*A_Stammdaten!$E$33</f>
        <v>0</v>
      </c>
      <c r="J341" s="32">
        <f t="shared" si="11"/>
        <v>0</v>
      </c>
      <c r="L341" s="44">
        <v>2026</v>
      </c>
      <c r="M341" s="20">
        <f>VLOOKUP($L341,Listen!$K$38:$P$44,A_Stammdaten!$B$9-2022,FALSE)</f>
        <v>5.0999999999999997E-2</v>
      </c>
      <c r="N341" s="20">
        <f>VLOOKUP($L341,Listen!$Y$38:$AD$44,A_Stammdaten!$B$9-2022,FALSE)</f>
        <v>5.0999999999999997E-2</v>
      </c>
      <c r="P341" s="20">
        <f>VLOOKUP($L341,Listen!$K$12:$P$18,A_Stammdaten!$B$9-2022,FALSE)</f>
        <v>7.2599999999999998E-2</v>
      </c>
      <c r="Q341" s="20">
        <f>VLOOKUP($L341,Listen!$Y$12:$AD$18,A_Stammdaten!$B$9-2022,FALSE)</f>
        <v>7.2599999999999998E-2</v>
      </c>
    </row>
    <row r="342" spans="1:17" x14ac:dyDescent="0.2">
      <c r="A342" s="234"/>
      <c r="B342" s="237"/>
      <c r="C342" s="44">
        <v>2027</v>
      </c>
      <c r="D342" s="35"/>
      <c r="E342" s="36">
        <f>SUMIFS(C_AiB!$H$5:$H$9998,C_AiB!$A$5:$A$9998,$A$337,C_AiB!$C$5:$C$9998,"="&amp;$C342)</f>
        <v>0</v>
      </c>
      <c r="F342" s="37"/>
      <c r="G342" s="35"/>
      <c r="H342" s="32">
        <f t="shared" si="10"/>
        <v>0</v>
      </c>
      <c r="I342" s="32">
        <f>(($E342*40%*$Q342)+($F342*40%*$P342))*3.5%*A_Stammdaten!$E$33</f>
        <v>0</v>
      </c>
      <c r="J342" s="32">
        <f t="shared" si="11"/>
        <v>0</v>
      </c>
      <c r="L342" s="44">
        <v>2027</v>
      </c>
      <c r="M342" s="20">
        <f>VLOOKUP($L342,Listen!$K$38:$P$44,A_Stammdaten!$B$9-2022,FALSE)</f>
        <v>5.0999999999999997E-2</v>
      </c>
      <c r="N342" s="20">
        <f>VLOOKUP($L342,Listen!$Y$38:$AD$44,A_Stammdaten!$B$9-2022,FALSE)</f>
        <v>5.0999999999999997E-2</v>
      </c>
      <c r="P342" s="20">
        <f>VLOOKUP($L342,Listen!$K$12:$P$18,A_Stammdaten!$B$9-2022,FALSE)</f>
        <v>7.2599999999999998E-2</v>
      </c>
      <c r="Q342" s="20">
        <f>VLOOKUP($L342,Listen!$Y$12:$AD$18,A_Stammdaten!$B$9-2022,FALSE)</f>
        <v>7.2599999999999998E-2</v>
      </c>
    </row>
    <row r="343" spans="1:17" ht="15" thickBot="1" x14ac:dyDescent="0.25">
      <c r="A343" s="235"/>
      <c r="B343" s="238"/>
      <c r="C343" s="45">
        <v>2028</v>
      </c>
      <c r="D343" s="38"/>
      <c r="E343" s="39">
        <f>SUMIFS(C_AiB!$H$5:$H$9998,C_AiB!$A$5:$A$9998,$A$337,C_AiB!$C$5:$C$9998,"="&amp;$C343)</f>
        <v>0</v>
      </c>
      <c r="F343" s="40"/>
      <c r="G343" s="38"/>
      <c r="H343" s="33">
        <f t="shared" si="10"/>
        <v>0</v>
      </c>
      <c r="I343" s="33">
        <f>(($E343*40%*$Q343)+($F343*40%*$P343))*3.5%*A_Stammdaten!$E$33</f>
        <v>0</v>
      </c>
      <c r="J343" s="33">
        <f t="shared" si="11"/>
        <v>0</v>
      </c>
      <c r="L343" s="45">
        <v>2028</v>
      </c>
      <c r="M343" s="21">
        <f>VLOOKUP($L343,Listen!$K$38:$P$44,A_Stammdaten!$B$9-2022,FALSE)</f>
        <v>0</v>
      </c>
      <c r="N343" s="21">
        <f>VLOOKUP($L343,Listen!$Y$38:$AD$44,A_Stammdaten!$B$9-2022,FALSE)</f>
        <v>0</v>
      </c>
      <c r="P343" s="21">
        <f>VLOOKUP($L343,Listen!$K$12:$P$18,A_Stammdaten!$B$9-2022,FALSE)</f>
        <v>0</v>
      </c>
      <c r="Q343" s="21">
        <f>VLOOKUP($L343,Listen!$Y$12:$AD$18,A_Stammdaten!$B$9-2022,FALSE)</f>
        <v>0</v>
      </c>
    </row>
    <row r="344" spans="1:17" x14ac:dyDescent="0.2">
      <c r="A344" s="233">
        <f>A_Stammdaten!A81</f>
        <v>0</v>
      </c>
      <c r="B344" s="236">
        <f>A_Stammdaten!B81</f>
        <v>0</v>
      </c>
      <c r="C344" s="23">
        <v>2022</v>
      </c>
      <c r="D344" s="41"/>
      <c r="E344" s="43">
        <f>SUMIFS(C_AiB!$H$5:$H$9998,C_AiB!$A$5:$A$9998,$A344,C_AiB!$C$5:$C$9998,"&lt;="&amp;$C344)</f>
        <v>0</v>
      </c>
      <c r="F344" s="42"/>
      <c r="G344" s="41"/>
      <c r="H344" s="34">
        <f t="shared" si="10"/>
        <v>0</v>
      </c>
      <c r="I344" s="32">
        <f>(($E344*40%*$Q344)+($F344*40%*$P344))*3.5%*A_Stammdaten!$E$33</f>
        <v>0</v>
      </c>
      <c r="J344" s="34">
        <f t="shared" si="11"/>
        <v>0</v>
      </c>
      <c r="L344" s="23">
        <v>2022</v>
      </c>
      <c r="M344" s="19">
        <f>VLOOKUP($L344,Listen!$K$38:$P$44,A_Stammdaten!$B$9-2022,FALSE)</f>
        <v>3.0499999999999999E-2</v>
      </c>
      <c r="N344" s="19">
        <f>VLOOKUP($L344,Listen!$Y$38:$AD$44,A_Stammdaten!$B$9-2022,FALSE)</f>
        <v>3.0499999999999999E-2</v>
      </c>
      <c r="P344" s="19">
        <f>VLOOKUP($L344,Listen!$K$12:$P$18,A_Stammdaten!$B$9-2022,FALSE)</f>
        <v>5.0700000000000002E-2</v>
      </c>
      <c r="Q344" s="19">
        <f>VLOOKUP($L344,Listen!$Y$12:$AD$18,A_Stammdaten!$B$9-2022,FALSE)</f>
        <v>5.0700000000000002E-2</v>
      </c>
    </row>
    <row r="345" spans="1:17" x14ac:dyDescent="0.2">
      <c r="A345" s="234"/>
      <c r="B345" s="237"/>
      <c r="C345" s="44">
        <v>2023</v>
      </c>
      <c r="D345" s="35"/>
      <c r="E345" s="36">
        <f>SUMIFS(C_AiB!$H$5:$H$9998,C_AiB!$A$5:$A$9998,$A$344,C_AiB!$C$5:$C$9998,"="&amp;$C345)</f>
        <v>0</v>
      </c>
      <c r="F345" s="37"/>
      <c r="G345" s="35"/>
      <c r="H345" s="32">
        <f t="shared" si="10"/>
        <v>0</v>
      </c>
      <c r="I345" s="32">
        <f>(($E345*40%*$Q345)+($F345*40%*$P345))*3.5%*A_Stammdaten!$E$33</f>
        <v>0</v>
      </c>
      <c r="J345" s="32">
        <f t="shared" si="11"/>
        <v>0</v>
      </c>
      <c r="L345" s="44">
        <v>2023</v>
      </c>
      <c r="M345" s="20">
        <f>VLOOKUP($L345,Listen!$K$38:$P$44,A_Stammdaten!$B$9-2022,FALSE)</f>
        <v>3.0499999999999999E-2</v>
      </c>
      <c r="N345" s="20">
        <f>VLOOKUP($L345,Listen!$Y$38:$AD$44,A_Stammdaten!$B$9-2022,FALSE)</f>
        <v>3.0499999999999999E-2</v>
      </c>
      <c r="P345" s="20">
        <f>VLOOKUP($L345,Listen!$K$12:$P$18,A_Stammdaten!$B$9-2022,FALSE)</f>
        <v>5.0700000000000002E-2</v>
      </c>
      <c r="Q345" s="20">
        <f>VLOOKUP($L345,Listen!$Y$12:$AD$18,A_Stammdaten!$B$9-2022,FALSE)</f>
        <v>5.0700000000000002E-2</v>
      </c>
    </row>
    <row r="346" spans="1:17" x14ac:dyDescent="0.2">
      <c r="A346" s="234"/>
      <c r="B346" s="237"/>
      <c r="C346" s="44">
        <v>2024</v>
      </c>
      <c r="D346" s="35"/>
      <c r="E346" s="36">
        <f>SUMIFS(C_AiB!$H$5:$H$9998,C_AiB!$A$5:$A$9998,$A$344,C_AiB!$C$5:$C$9998,"="&amp;$C346)</f>
        <v>0</v>
      </c>
      <c r="F346" s="37"/>
      <c r="G346" s="35"/>
      <c r="H346" s="32">
        <f t="shared" si="10"/>
        <v>0</v>
      </c>
      <c r="I346" s="32">
        <f>(($E346*40%*$Q346)+($F346*40%*$P346))*3.5%*A_Stammdaten!$E$33</f>
        <v>0</v>
      </c>
      <c r="J346" s="32">
        <f t="shared" si="11"/>
        <v>0</v>
      </c>
      <c r="L346" s="44">
        <v>2024</v>
      </c>
      <c r="M346" s="20">
        <f>VLOOKUP($L346,Listen!$K$38:$P$44,A_Stammdaten!$B$9-2022,FALSE)</f>
        <v>5.0900000000000001E-2</v>
      </c>
      <c r="N346" s="20">
        <f>VLOOKUP($L346,Listen!$Y$38:$AD$44,A_Stammdaten!$B$9-2022,FALSE)</f>
        <v>5.0999999999999997E-2</v>
      </c>
      <c r="P346" s="20">
        <f>VLOOKUP($L346,Listen!$K$12:$P$18,A_Stammdaten!$B$9-2022,FALSE)</f>
        <v>6.93E-2</v>
      </c>
      <c r="Q346" s="20">
        <f>VLOOKUP($L346,Listen!$Y$12:$AD$18,A_Stammdaten!$B$9-2022,FALSE)</f>
        <v>7.2599999999999998E-2</v>
      </c>
    </row>
    <row r="347" spans="1:17" x14ac:dyDescent="0.2">
      <c r="A347" s="234"/>
      <c r="B347" s="237"/>
      <c r="C347" s="44">
        <v>2025</v>
      </c>
      <c r="D347" s="35"/>
      <c r="E347" s="36">
        <f>SUMIFS(C_AiB!$H$5:$H$9998,C_AiB!$A$5:$A$9998,$A$344,C_AiB!$C$5:$C$9998,"="&amp;$C347)</f>
        <v>0</v>
      </c>
      <c r="F347" s="37"/>
      <c r="G347" s="35"/>
      <c r="H347" s="32">
        <f t="shared" si="10"/>
        <v>0</v>
      </c>
      <c r="I347" s="32">
        <f>(($E347*40%*$Q347)+($F347*40%*$P347))*3.5%*A_Stammdaten!$E$33</f>
        <v>0</v>
      </c>
      <c r="J347" s="32">
        <f t="shared" si="11"/>
        <v>0</v>
      </c>
      <c r="L347" s="44">
        <v>2025</v>
      </c>
      <c r="M347" s="20">
        <f>VLOOKUP($L347,Listen!$K$38:$P$44,A_Stammdaten!$B$9-2022,FALSE)</f>
        <v>0.05</v>
      </c>
      <c r="N347" s="20">
        <f>VLOOKUP($L347,Listen!$Y$38:$AD$44,A_Stammdaten!$B$9-2022,FALSE)</f>
        <v>5.0999999999999997E-2</v>
      </c>
      <c r="P347" s="20">
        <f>VLOOKUP($L347,Listen!$K$12:$P$18,A_Stammdaten!$B$9-2022,FALSE)</f>
        <v>7.0099999999999996E-2</v>
      </c>
      <c r="Q347" s="20">
        <f>VLOOKUP($L347,Listen!$Y$12:$AD$18,A_Stammdaten!$B$9-2022,FALSE)</f>
        <v>7.2599999999999998E-2</v>
      </c>
    </row>
    <row r="348" spans="1:17" x14ac:dyDescent="0.2">
      <c r="A348" s="234"/>
      <c r="B348" s="237"/>
      <c r="C348" s="44">
        <v>2026</v>
      </c>
      <c r="D348" s="35"/>
      <c r="E348" s="36">
        <f>SUMIFS(C_AiB!$H$5:$H$9998,C_AiB!$A$5:$A$9998,$A$344,C_AiB!$C$5:$C$9998,"="&amp;$C348)</f>
        <v>0</v>
      </c>
      <c r="F348" s="37"/>
      <c r="G348" s="35"/>
      <c r="H348" s="32">
        <f t="shared" si="10"/>
        <v>0</v>
      </c>
      <c r="I348" s="32">
        <f>(($E348*40%*$Q348)+($F348*40%*$P348))*3.5%*A_Stammdaten!$E$33</f>
        <v>0</v>
      </c>
      <c r="J348" s="32">
        <f t="shared" si="11"/>
        <v>0</v>
      </c>
      <c r="L348" s="44">
        <v>2026</v>
      </c>
      <c r="M348" s="20">
        <f>VLOOKUP($L348,Listen!$K$38:$P$44,A_Stammdaten!$B$9-2022,FALSE)</f>
        <v>5.0999999999999997E-2</v>
      </c>
      <c r="N348" s="20">
        <f>VLOOKUP($L348,Listen!$Y$38:$AD$44,A_Stammdaten!$B$9-2022,FALSE)</f>
        <v>5.0999999999999997E-2</v>
      </c>
      <c r="P348" s="20">
        <f>VLOOKUP($L348,Listen!$K$12:$P$18,A_Stammdaten!$B$9-2022,FALSE)</f>
        <v>7.2599999999999998E-2</v>
      </c>
      <c r="Q348" s="20">
        <f>VLOOKUP($L348,Listen!$Y$12:$AD$18,A_Stammdaten!$B$9-2022,FALSE)</f>
        <v>7.2599999999999998E-2</v>
      </c>
    </row>
    <row r="349" spans="1:17" x14ac:dyDescent="0.2">
      <c r="A349" s="234"/>
      <c r="B349" s="237"/>
      <c r="C349" s="44">
        <v>2027</v>
      </c>
      <c r="D349" s="35"/>
      <c r="E349" s="36">
        <f>SUMIFS(C_AiB!$H$5:$H$9998,C_AiB!$A$5:$A$9998,$A$344,C_AiB!$C$5:$C$9998,"="&amp;$C349)</f>
        <v>0</v>
      </c>
      <c r="F349" s="37"/>
      <c r="G349" s="35"/>
      <c r="H349" s="32">
        <f t="shared" si="10"/>
        <v>0</v>
      </c>
      <c r="I349" s="32">
        <f>(($E349*40%*$Q349)+($F349*40%*$P349))*3.5%*A_Stammdaten!$E$33</f>
        <v>0</v>
      </c>
      <c r="J349" s="32">
        <f t="shared" si="11"/>
        <v>0</v>
      </c>
      <c r="L349" s="44">
        <v>2027</v>
      </c>
      <c r="M349" s="20">
        <f>VLOOKUP($L349,Listen!$K$38:$P$44,A_Stammdaten!$B$9-2022,FALSE)</f>
        <v>5.0999999999999997E-2</v>
      </c>
      <c r="N349" s="20">
        <f>VLOOKUP($L349,Listen!$Y$38:$AD$44,A_Stammdaten!$B$9-2022,FALSE)</f>
        <v>5.0999999999999997E-2</v>
      </c>
      <c r="P349" s="20">
        <f>VLOOKUP($L349,Listen!$K$12:$P$18,A_Stammdaten!$B$9-2022,FALSE)</f>
        <v>7.2599999999999998E-2</v>
      </c>
      <c r="Q349" s="20">
        <f>VLOOKUP($L349,Listen!$Y$12:$AD$18,A_Stammdaten!$B$9-2022,FALSE)</f>
        <v>7.2599999999999998E-2</v>
      </c>
    </row>
    <row r="350" spans="1:17" ht="15" thickBot="1" x14ac:dyDescent="0.25">
      <c r="A350" s="235"/>
      <c r="B350" s="238"/>
      <c r="C350" s="45">
        <v>2028</v>
      </c>
      <c r="D350" s="38"/>
      <c r="E350" s="39">
        <f>SUMIFS(C_AiB!$H$5:$H$9998,C_AiB!$A$5:$A$9998,$A$344,C_AiB!$C$5:$C$9998,"="&amp;$C350)</f>
        <v>0</v>
      </c>
      <c r="F350" s="40"/>
      <c r="G350" s="38"/>
      <c r="H350" s="33">
        <f t="shared" si="10"/>
        <v>0</v>
      </c>
      <c r="I350" s="33">
        <f>(($E350*40%*$Q350)+($F350*40%*$P350))*3.5%*A_Stammdaten!$E$33</f>
        <v>0</v>
      </c>
      <c r="J350" s="33">
        <f t="shared" si="11"/>
        <v>0</v>
      </c>
      <c r="L350" s="45">
        <v>2028</v>
      </c>
      <c r="M350" s="21">
        <f>VLOOKUP($L350,Listen!$K$38:$P$44,A_Stammdaten!$B$9-2022,FALSE)</f>
        <v>0</v>
      </c>
      <c r="N350" s="21">
        <f>VLOOKUP($L350,Listen!$Y$38:$AD$44,A_Stammdaten!$B$9-2022,FALSE)</f>
        <v>0</v>
      </c>
      <c r="P350" s="21">
        <f>VLOOKUP($L350,Listen!$K$12:$P$18,A_Stammdaten!$B$9-2022,FALSE)</f>
        <v>0</v>
      </c>
      <c r="Q350" s="21">
        <f>VLOOKUP($L350,Listen!$Y$12:$AD$18,A_Stammdaten!$B$9-2022,FALSE)</f>
        <v>0</v>
      </c>
    </row>
    <row r="351" spans="1:17" x14ac:dyDescent="0.2">
      <c r="A351" s="233">
        <f>A_Stammdaten!A82</f>
        <v>0</v>
      </c>
      <c r="B351" s="236">
        <f>A_Stammdaten!B82</f>
        <v>0</v>
      </c>
      <c r="C351" s="23">
        <v>2022</v>
      </c>
      <c r="D351" s="41"/>
      <c r="E351" s="43">
        <f>SUMIFS(C_AiB!$H$5:$H$9998,C_AiB!$A$5:$A$9998,$A351,C_AiB!$C$5:$C$9998,"&lt;="&amp;$C351)</f>
        <v>0</v>
      </c>
      <c r="F351" s="42"/>
      <c r="G351" s="41"/>
      <c r="H351" s="34">
        <f t="shared" si="10"/>
        <v>0</v>
      </c>
      <c r="I351" s="32">
        <f>(($E351*40%*$Q351)+($F351*40%*$P351))*3.5%*A_Stammdaten!$E$33</f>
        <v>0</v>
      </c>
      <c r="J351" s="34">
        <f t="shared" si="11"/>
        <v>0</v>
      </c>
      <c r="L351" s="23">
        <v>2022</v>
      </c>
      <c r="M351" s="19">
        <f>VLOOKUP($L351,Listen!$K$38:$P$44,A_Stammdaten!$B$9-2022,FALSE)</f>
        <v>3.0499999999999999E-2</v>
      </c>
      <c r="N351" s="19">
        <f>VLOOKUP($L351,Listen!$Y$38:$AD$44,A_Stammdaten!$B$9-2022,FALSE)</f>
        <v>3.0499999999999999E-2</v>
      </c>
      <c r="P351" s="19">
        <f>VLOOKUP($L351,Listen!$K$12:$P$18,A_Stammdaten!$B$9-2022,FALSE)</f>
        <v>5.0700000000000002E-2</v>
      </c>
      <c r="Q351" s="19">
        <f>VLOOKUP($L351,Listen!$Y$12:$AD$18,A_Stammdaten!$B$9-2022,FALSE)</f>
        <v>5.0700000000000002E-2</v>
      </c>
    </row>
    <row r="352" spans="1:17" x14ac:dyDescent="0.2">
      <c r="A352" s="234"/>
      <c r="B352" s="237"/>
      <c r="C352" s="44">
        <v>2023</v>
      </c>
      <c r="D352" s="35"/>
      <c r="E352" s="36">
        <f>SUMIFS(C_AiB!$H$5:$H$9998,C_AiB!$A$5:$A$9998,$A$351,C_AiB!$C$5:$C$9998,"="&amp;$C352)</f>
        <v>0</v>
      </c>
      <c r="F352" s="37"/>
      <c r="G352" s="35"/>
      <c r="H352" s="32">
        <f t="shared" si="10"/>
        <v>0</v>
      </c>
      <c r="I352" s="32">
        <f>(($E352*40%*$Q352)+($F352*40%*$P352))*3.5%*A_Stammdaten!$E$33</f>
        <v>0</v>
      </c>
      <c r="J352" s="32">
        <f t="shared" si="11"/>
        <v>0</v>
      </c>
      <c r="L352" s="44">
        <v>2023</v>
      </c>
      <c r="M352" s="20">
        <f>VLOOKUP($L352,Listen!$K$38:$P$44,A_Stammdaten!$B$9-2022,FALSE)</f>
        <v>3.0499999999999999E-2</v>
      </c>
      <c r="N352" s="20">
        <f>VLOOKUP($L352,Listen!$Y$38:$AD$44,A_Stammdaten!$B$9-2022,FALSE)</f>
        <v>3.0499999999999999E-2</v>
      </c>
      <c r="P352" s="20">
        <f>VLOOKUP($L352,Listen!$K$12:$P$18,A_Stammdaten!$B$9-2022,FALSE)</f>
        <v>5.0700000000000002E-2</v>
      </c>
      <c r="Q352" s="20">
        <f>VLOOKUP($L352,Listen!$Y$12:$AD$18,A_Stammdaten!$B$9-2022,FALSE)</f>
        <v>5.0700000000000002E-2</v>
      </c>
    </row>
    <row r="353" spans="1:17" x14ac:dyDescent="0.2">
      <c r="A353" s="234"/>
      <c r="B353" s="237"/>
      <c r="C353" s="44">
        <v>2024</v>
      </c>
      <c r="D353" s="35"/>
      <c r="E353" s="36">
        <f>SUMIFS(C_AiB!$H$5:$H$9998,C_AiB!$A$5:$A$9998,$A$351,C_AiB!$C$5:$C$9998,"="&amp;$C353)</f>
        <v>0</v>
      </c>
      <c r="F353" s="37"/>
      <c r="G353" s="35"/>
      <c r="H353" s="32">
        <f t="shared" si="10"/>
        <v>0</v>
      </c>
      <c r="I353" s="32">
        <f>(($E353*40%*$Q353)+($F353*40%*$P353))*3.5%*A_Stammdaten!$E$33</f>
        <v>0</v>
      </c>
      <c r="J353" s="32">
        <f t="shared" si="11"/>
        <v>0</v>
      </c>
      <c r="L353" s="44">
        <v>2024</v>
      </c>
      <c r="M353" s="20">
        <f>VLOOKUP($L353,Listen!$K$38:$P$44,A_Stammdaten!$B$9-2022,FALSE)</f>
        <v>5.0900000000000001E-2</v>
      </c>
      <c r="N353" s="20">
        <f>VLOOKUP($L353,Listen!$Y$38:$AD$44,A_Stammdaten!$B$9-2022,FALSE)</f>
        <v>5.0999999999999997E-2</v>
      </c>
      <c r="P353" s="20">
        <f>VLOOKUP($L353,Listen!$K$12:$P$18,A_Stammdaten!$B$9-2022,FALSE)</f>
        <v>6.93E-2</v>
      </c>
      <c r="Q353" s="20">
        <f>VLOOKUP($L353,Listen!$Y$12:$AD$18,A_Stammdaten!$B$9-2022,FALSE)</f>
        <v>7.2599999999999998E-2</v>
      </c>
    </row>
    <row r="354" spans="1:17" x14ac:dyDescent="0.2">
      <c r="A354" s="234"/>
      <c r="B354" s="237"/>
      <c r="C354" s="44">
        <v>2025</v>
      </c>
      <c r="D354" s="35"/>
      <c r="E354" s="36">
        <f>SUMIFS(C_AiB!$H$5:$H$9998,C_AiB!$A$5:$A$9998,$A$351,C_AiB!$C$5:$C$9998,"="&amp;$C354)</f>
        <v>0</v>
      </c>
      <c r="F354" s="37"/>
      <c r="G354" s="35"/>
      <c r="H354" s="32">
        <f t="shared" si="10"/>
        <v>0</v>
      </c>
      <c r="I354" s="32">
        <f>(($E354*40%*$Q354)+($F354*40%*$P354))*3.5%*A_Stammdaten!$E$33</f>
        <v>0</v>
      </c>
      <c r="J354" s="32">
        <f t="shared" si="11"/>
        <v>0</v>
      </c>
      <c r="L354" s="44">
        <v>2025</v>
      </c>
      <c r="M354" s="20">
        <f>VLOOKUP($L354,Listen!$K$38:$P$44,A_Stammdaten!$B$9-2022,FALSE)</f>
        <v>0.05</v>
      </c>
      <c r="N354" s="20">
        <f>VLOOKUP($L354,Listen!$Y$38:$AD$44,A_Stammdaten!$B$9-2022,FALSE)</f>
        <v>5.0999999999999997E-2</v>
      </c>
      <c r="P354" s="20">
        <f>VLOOKUP($L354,Listen!$K$12:$P$18,A_Stammdaten!$B$9-2022,FALSE)</f>
        <v>7.0099999999999996E-2</v>
      </c>
      <c r="Q354" s="20">
        <f>VLOOKUP($L354,Listen!$Y$12:$AD$18,A_Stammdaten!$B$9-2022,FALSE)</f>
        <v>7.2599999999999998E-2</v>
      </c>
    </row>
    <row r="355" spans="1:17" x14ac:dyDescent="0.2">
      <c r="A355" s="234"/>
      <c r="B355" s="237"/>
      <c r="C355" s="44">
        <v>2026</v>
      </c>
      <c r="D355" s="35"/>
      <c r="E355" s="36">
        <f>SUMIFS(C_AiB!$H$5:$H$9998,C_AiB!$A$5:$A$9998,$A$351,C_AiB!$C$5:$C$9998,"="&amp;$C355)</f>
        <v>0</v>
      </c>
      <c r="F355" s="37"/>
      <c r="G355" s="35"/>
      <c r="H355" s="32">
        <f t="shared" si="10"/>
        <v>0</v>
      </c>
      <c r="I355" s="32">
        <f>(($E355*40%*$Q355)+($F355*40%*$P355))*3.5%*A_Stammdaten!$E$33</f>
        <v>0</v>
      </c>
      <c r="J355" s="32">
        <f t="shared" si="11"/>
        <v>0</v>
      </c>
      <c r="L355" s="44">
        <v>2026</v>
      </c>
      <c r="M355" s="20">
        <f>VLOOKUP($L355,Listen!$K$38:$P$44,A_Stammdaten!$B$9-2022,FALSE)</f>
        <v>5.0999999999999997E-2</v>
      </c>
      <c r="N355" s="20">
        <f>VLOOKUP($L355,Listen!$Y$38:$AD$44,A_Stammdaten!$B$9-2022,FALSE)</f>
        <v>5.0999999999999997E-2</v>
      </c>
      <c r="P355" s="20">
        <f>VLOOKUP($L355,Listen!$K$12:$P$18,A_Stammdaten!$B$9-2022,FALSE)</f>
        <v>7.2599999999999998E-2</v>
      </c>
      <c r="Q355" s="20">
        <f>VLOOKUP($L355,Listen!$Y$12:$AD$18,A_Stammdaten!$B$9-2022,FALSE)</f>
        <v>7.2599999999999998E-2</v>
      </c>
    </row>
    <row r="356" spans="1:17" x14ac:dyDescent="0.2">
      <c r="A356" s="234"/>
      <c r="B356" s="237"/>
      <c r="C356" s="44">
        <v>2027</v>
      </c>
      <c r="D356" s="35"/>
      <c r="E356" s="36">
        <f>SUMIFS(C_AiB!$H$5:$H$9998,C_AiB!$A$5:$A$9998,$A$351,C_AiB!$C$5:$C$9998,"="&amp;$C356)</f>
        <v>0</v>
      </c>
      <c r="F356" s="37"/>
      <c r="G356" s="35"/>
      <c r="H356" s="32">
        <f t="shared" si="10"/>
        <v>0</v>
      </c>
      <c r="I356" s="32">
        <f>(($E356*40%*$Q356)+($F356*40%*$P356))*3.5%*A_Stammdaten!$E$33</f>
        <v>0</v>
      </c>
      <c r="J356" s="32">
        <f t="shared" si="11"/>
        <v>0</v>
      </c>
      <c r="L356" s="44">
        <v>2027</v>
      </c>
      <c r="M356" s="20">
        <f>VLOOKUP($L356,Listen!$K$38:$P$44,A_Stammdaten!$B$9-2022,FALSE)</f>
        <v>5.0999999999999997E-2</v>
      </c>
      <c r="N356" s="20">
        <f>VLOOKUP($L356,Listen!$Y$38:$AD$44,A_Stammdaten!$B$9-2022,FALSE)</f>
        <v>5.0999999999999997E-2</v>
      </c>
      <c r="P356" s="20">
        <f>VLOOKUP($L356,Listen!$K$12:$P$18,A_Stammdaten!$B$9-2022,FALSE)</f>
        <v>7.2599999999999998E-2</v>
      </c>
      <c r="Q356" s="20">
        <f>VLOOKUP($L356,Listen!$Y$12:$AD$18,A_Stammdaten!$B$9-2022,FALSE)</f>
        <v>7.2599999999999998E-2</v>
      </c>
    </row>
    <row r="357" spans="1:17" ht="15" thickBot="1" x14ac:dyDescent="0.25">
      <c r="A357" s="235"/>
      <c r="B357" s="238"/>
      <c r="C357" s="45">
        <v>2028</v>
      </c>
      <c r="D357" s="38"/>
      <c r="E357" s="39">
        <f>SUMIFS(C_AiB!$H$5:$H$9998,C_AiB!$A$5:$A$9998,$A$351,C_AiB!$C$5:$C$9998,"="&amp;$C357)</f>
        <v>0</v>
      </c>
      <c r="F357" s="40"/>
      <c r="G357" s="38"/>
      <c r="H357" s="33">
        <f t="shared" si="10"/>
        <v>0</v>
      </c>
      <c r="I357" s="33">
        <f>(($E357*40%*$Q357)+($F357*40%*$P357))*3.5%*A_Stammdaten!$E$33</f>
        <v>0</v>
      </c>
      <c r="J357" s="33">
        <f t="shared" si="11"/>
        <v>0</v>
      </c>
      <c r="L357" s="45">
        <v>2028</v>
      </c>
      <c r="M357" s="21">
        <f>VLOOKUP($L357,Listen!$K$38:$P$44,A_Stammdaten!$B$9-2022,FALSE)</f>
        <v>0</v>
      </c>
      <c r="N357" s="21">
        <f>VLOOKUP($L357,Listen!$Y$38:$AD$44,A_Stammdaten!$B$9-2022,FALSE)</f>
        <v>0</v>
      </c>
      <c r="P357" s="21">
        <f>VLOOKUP($L357,Listen!$K$12:$P$18,A_Stammdaten!$B$9-2022,FALSE)</f>
        <v>0</v>
      </c>
      <c r="Q357" s="21">
        <f>VLOOKUP($L357,Listen!$Y$12:$AD$18,A_Stammdaten!$B$9-2022,FALSE)</f>
        <v>0</v>
      </c>
    </row>
    <row r="358" spans="1:17" x14ac:dyDescent="0.2">
      <c r="A358" s="233">
        <f>A_Stammdaten!A83</f>
        <v>0</v>
      </c>
      <c r="B358" s="236">
        <f>A_Stammdaten!B83</f>
        <v>0</v>
      </c>
      <c r="C358" s="23">
        <v>2022</v>
      </c>
      <c r="D358" s="41"/>
      <c r="E358" s="43">
        <f>SUMIFS(C_AiB!$H$5:$H$9998,C_AiB!$A$5:$A$9998,$A358,C_AiB!$C$5:$C$9998,"&lt;="&amp;$C358)</f>
        <v>0</v>
      </c>
      <c r="F358" s="42"/>
      <c r="G358" s="41"/>
      <c r="H358" s="34">
        <f t="shared" si="10"/>
        <v>0</v>
      </c>
      <c r="I358" s="32">
        <f>(($E358*40%*$Q358)+($F358*40%*$P358))*3.5%*A_Stammdaten!$E$33</f>
        <v>0</v>
      </c>
      <c r="J358" s="34">
        <f t="shared" si="11"/>
        <v>0</v>
      </c>
      <c r="L358" s="23">
        <v>2022</v>
      </c>
      <c r="M358" s="19">
        <f>VLOOKUP($L358,Listen!$K$38:$P$44,A_Stammdaten!$B$9-2022,FALSE)</f>
        <v>3.0499999999999999E-2</v>
      </c>
      <c r="N358" s="19">
        <f>VLOOKUP($L358,Listen!$Y$38:$AD$44,A_Stammdaten!$B$9-2022,FALSE)</f>
        <v>3.0499999999999999E-2</v>
      </c>
      <c r="P358" s="19">
        <f>VLOOKUP($L358,Listen!$K$12:$P$18,A_Stammdaten!$B$9-2022,FALSE)</f>
        <v>5.0700000000000002E-2</v>
      </c>
      <c r="Q358" s="19">
        <f>VLOOKUP($L358,Listen!$Y$12:$AD$18,A_Stammdaten!$B$9-2022,FALSE)</f>
        <v>5.0700000000000002E-2</v>
      </c>
    </row>
    <row r="359" spans="1:17" x14ac:dyDescent="0.2">
      <c r="A359" s="234"/>
      <c r="B359" s="237"/>
      <c r="C359" s="44">
        <v>2023</v>
      </c>
      <c r="D359" s="35"/>
      <c r="E359" s="36">
        <f>SUMIFS(C_AiB!$H$5:$H$9998,C_AiB!$A$5:$A$9998,$A$358,C_AiB!$C$5:$C$9998,"="&amp;$C359)</f>
        <v>0</v>
      </c>
      <c r="F359" s="37"/>
      <c r="G359" s="35"/>
      <c r="H359" s="32">
        <f t="shared" si="10"/>
        <v>0</v>
      </c>
      <c r="I359" s="32">
        <f>(($E359*40%*$Q359)+($F359*40%*$P359))*3.5%*A_Stammdaten!$E$33</f>
        <v>0</v>
      </c>
      <c r="J359" s="32">
        <f t="shared" si="11"/>
        <v>0</v>
      </c>
      <c r="L359" s="44">
        <v>2023</v>
      </c>
      <c r="M359" s="20">
        <f>VLOOKUP($L359,Listen!$K$38:$P$44,A_Stammdaten!$B$9-2022,FALSE)</f>
        <v>3.0499999999999999E-2</v>
      </c>
      <c r="N359" s="20">
        <f>VLOOKUP($L359,Listen!$Y$38:$AD$44,A_Stammdaten!$B$9-2022,FALSE)</f>
        <v>3.0499999999999999E-2</v>
      </c>
      <c r="P359" s="20">
        <f>VLOOKUP($L359,Listen!$K$12:$P$18,A_Stammdaten!$B$9-2022,FALSE)</f>
        <v>5.0700000000000002E-2</v>
      </c>
      <c r="Q359" s="20">
        <f>VLOOKUP($L359,Listen!$Y$12:$AD$18,A_Stammdaten!$B$9-2022,FALSE)</f>
        <v>5.0700000000000002E-2</v>
      </c>
    </row>
    <row r="360" spans="1:17" x14ac:dyDescent="0.2">
      <c r="A360" s="234"/>
      <c r="B360" s="237"/>
      <c r="C360" s="44">
        <v>2024</v>
      </c>
      <c r="D360" s="35"/>
      <c r="E360" s="36">
        <f>SUMIFS(C_AiB!$H$5:$H$9998,C_AiB!$A$5:$A$9998,$A$358,C_AiB!$C$5:$C$9998,"="&amp;$C360)</f>
        <v>0</v>
      </c>
      <c r="F360" s="37"/>
      <c r="G360" s="35"/>
      <c r="H360" s="32">
        <f t="shared" si="10"/>
        <v>0</v>
      </c>
      <c r="I360" s="32">
        <f>(($E360*40%*$Q360)+($F360*40%*$P360))*3.5%*A_Stammdaten!$E$33</f>
        <v>0</v>
      </c>
      <c r="J360" s="32">
        <f t="shared" si="11"/>
        <v>0</v>
      </c>
      <c r="L360" s="44">
        <v>2024</v>
      </c>
      <c r="M360" s="20">
        <f>VLOOKUP($L360,Listen!$K$38:$P$44,A_Stammdaten!$B$9-2022,FALSE)</f>
        <v>5.0900000000000001E-2</v>
      </c>
      <c r="N360" s="20">
        <f>VLOOKUP($L360,Listen!$Y$38:$AD$44,A_Stammdaten!$B$9-2022,FALSE)</f>
        <v>5.0999999999999997E-2</v>
      </c>
      <c r="P360" s="20">
        <f>VLOOKUP($L360,Listen!$K$12:$P$18,A_Stammdaten!$B$9-2022,FALSE)</f>
        <v>6.93E-2</v>
      </c>
      <c r="Q360" s="20">
        <f>VLOOKUP($L360,Listen!$Y$12:$AD$18,A_Stammdaten!$B$9-2022,FALSE)</f>
        <v>7.2599999999999998E-2</v>
      </c>
    </row>
    <row r="361" spans="1:17" x14ac:dyDescent="0.2">
      <c r="A361" s="234"/>
      <c r="B361" s="237"/>
      <c r="C361" s="44">
        <v>2025</v>
      </c>
      <c r="D361" s="35"/>
      <c r="E361" s="36">
        <f>SUMIFS(C_AiB!$H$5:$H$9998,C_AiB!$A$5:$A$9998,$A$358,C_AiB!$C$5:$C$9998,"="&amp;$C361)</f>
        <v>0</v>
      </c>
      <c r="F361" s="37"/>
      <c r="G361" s="35"/>
      <c r="H361" s="32">
        <f t="shared" si="10"/>
        <v>0</v>
      </c>
      <c r="I361" s="32">
        <f>(($E361*40%*$Q361)+($F361*40%*$P361))*3.5%*A_Stammdaten!$E$33</f>
        <v>0</v>
      </c>
      <c r="J361" s="32">
        <f t="shared" si="11"/>
        <v>0</v>
      </c>
      <c r="L361" s="44">
        <v>2025</v>
      </c>
      <c r="M361" s="20">
        <f>VLOOKUP($L361,Listen!$K$38:$P$44,A_Stammdaten!$B$9-2022,FALSE)</f>
        <v>0.05</v>
      </c>
      <c r="N361" s="20">
        <f>VLOOKUP($L361,Listen!$Y$38:$AD$44,A_Stammdaten!$B$9-2022,FALSE)</f>
        <v>5.0999999999999997E-2</v>
      </c>
      <c r="P361" s="20">
        <f>VLOOKUP($L361,Listen!$K$12:$P$18,A_Stammdaten!$B$9-2022,FALSE)</f>
        <v>7.0099999999999996E-2</v>
      </c>
      <c r="Q361" s="20">
        <f>VLOOKUP($L361,Listen!$Y$12:$AD$18,A_Stammdaten!$B$9-2022,FALSE)</f>
        <v>7.2599999999999998E-2</v>
      </c>
    </row>
    <row r="362" spans="1:17" x14ac:dyDescent="0.2">
      <c r="A362" s="234"/>
      <c r="B362" s="237"/>
      <c r="C362" s="44">
        <v>2026</v>
      </c>
      <c r="D362" s="35"/>
      <c r="E362" s="36">
        <f>SUMIFS(C_AiB!$H$5:$H$9998,C_AiB!$A$5:$A$9998,$A$358,C_AiB!$C$5:$C$9998,"="&amp;$C362)</f>
        <v>0</v>
      </c>
      <c r="F362" s="37"/>
      <c r="G362" s="35"/>
      <c r="H362" s="32">
        <f t="shared" si="10"/>
        <v>0</v>
      </c>
      <c r="I362" s="32">
        <f>(($E362*40%*$Q362)+($F362*40%*$P362))*3.5%*A_Stammdaten!$E$33</f>
        <v>0</v>
      </c>
      <c r="J362" s="32">
        <f t="shared" si="11"/>
        <v>0</v>
      </c>
      <c r="L362" s="44">
        <v>2026</v>
      </c>
      <c r="M362" s="20">
        <f>VLOOKUP($L362,Listen!$K$38:$P$44,A_Stammdaten!$B$9-2022,FALSE)</f>
        <v>5.0999999999999997E-2</v>
      </c>
      <c r="N362" s="20">
        <f>VLOOKUP($L362,Listen!$Y$38:$AD$44,A_Stammdaten!$B$9-2022,FALSE)</f>
        <v>5.0999999999999997E-2</v>
      </c>
      <c r="P362" s="20">
        <f>VLOOKUP($L362,Listen!$K$12:$P$18,A_Stammdaten!$B$9-2022,FALSE)</f>
        <v>7.2599999999999998E-2</v>
      </c>
      <c r="Q362" s="20">
        <f>VLOOKUP($L362,Listen!$Y$12:$AD$18,A_Stammdaten!$B$9-2022,FALSE)</f>
        <v>7.2599999999999998E-2</v>
      </c>
    </row>
    <row r="363" spans="1:17" x14ac:dyDescent="0.2">
      <c r="A363" s="234"/>
      <c r="B363" s="237"/>
      <c r="C363" s="44">
        <v>2027</v>
      </c>
      <c r="D363" s="35"/>
      <c r="E363" s="36">
        <f>SUMIFS(C_AiB!$H$5:$H$9998,C_AiB!$A$5:$A$9998,$A$358,C_AiB!$C$5:$C$9998,"="&amp;$C363)</f>
        <v>0</v>
      </c>
      <c r="F363" s="37"/>
      <c r="G363" s="35"/>
      <c r="H363" s="32">
        <f t="shared" si="10"/>
        <v>0</v>
      </c>
      <c r="I363" s="32">
        <f>(($E363*40%*$Q363)+($F363*40%*$P363))*3.5%*A_Stammdaten!$E$33</f>
        <v>0</v>
      </c>
      <c r="J363" s="32">
        <f t="shared" si="11"/>
        <v>0</v>
      </c>
      <c r="L363" s="44">
        <v>2027</v>
      </c>
      <c r="M363" s="20">
        <f>VLOOKUP($L363,Listen!$K$38:$P$44,A_Stammdaten!$B$9-2022,FALSE)</f>
        <v>5.0999999999999997E-2</v>
      </c>
      <c r="N363" s="20">
        <f>VLOOKUP($L363,Listen!$Y$38:$AD$44,A_Stammdaten!$B$9-2022,FALSE)</f>
        <v>5.0999999999999997E-2</v>
      </c>
      <c r="P363" s="20">
        <f>VLOOKUP($L363,Listen!$K$12:$P$18,A_Stammdaten!$B$9-2022,FALSE)</f>
        <v>7.2599999999999998E-2</v>
      </c>
      <c r="Q363" s="20">
        <f>VLOOKUP($L363,Listen!$Y$12:$AD$18,A_Stammdaten!$B$9-2022,FALSE)</f>
        <v>7.2599999999999998E-2</v>
      </c>
    </row>
    <row r="364" spans="1:17" ht="15" thickBot="1" x14ac:dyDescent="0.25">
      <c r="A364" s="235"/>
      <c r="B364" s="238"/>
      <c r="C364" s="45">
        <v>2028</v>
      </c>
      <c r="D364" s="38"/>
      <c r="E364" s="39">
        <f>SUMIFS(C_AiB!$H$5:$H$9998,C_AiB!$A$5:$A$9998,$A$358,C_AiB!$C$5:$C$9998,"="&amp;$C364)</f>
        <v>0</v>
      </c>
      <c r="F364" s="40"/>
      <c r="G364" s="38"/>
      <c r="H364" s="33">
        <f t="shared" si="10"/>
        <v>0</v>
      </c>
      <c r="I364" s="33">
        <f>(($E364*40%*$Q364)+($F364*40%*$P364))*3.5%*A_Stammdaten!$E$33</f>
        <v>0</v>
      </c>
      <c r="J364" s="33">
        <f t="shared" si="11"/>
        <v>0</v>
      </c>
      <c r="L364" s="45">
        <v>2028</v>
      </c>
      <c r="M364" s="21">
        <f>VLOOKUP($L364,Listen!$K$38:$P$44,A_Stammdaten!$B$9-2022,FALSE)</f>
        <v>0</v>
      </c>
      <c r="N364" s="21">
        <f>VLOOKUP($L364,Listen!$Y$38:$AD$44,A_Stammdaten!$B$9-2022,FALSE)</f>
        <v>0</v>
      </c>
      <c r="P364" s="21">
        <f>VLOOKUP($L364,Listen!$K$12:$P$18,A_Stammdaten!$B$9-2022,FALSE)</f>
        <v>0</v>
      </c>
      <c r="Q364" s="21">
        <f>VLOOKUP($L364,Listen!$Y$12:$AD$18,A_Stammdaten!$B$9-2022,FALSE)</f>
        <v>0</v>
      </c>
    </row>
    <row r="365" spans="1:17" x14ac:dyDescent="0.2">
      <c r="A365" s="233">
        <f>A_Stammdaten!A84</f>
        <v>0</v>
      </c>
      <c r="B365" s="236">
        <f>A_Stammdaten!B84</f>
        <v>0</v>
      </c>
      <c r="C365" s="23">
        <v>2022</v>
      </c>
      <c r="D365" s="41"/>
      <c r="E365" s="43">
        <f>SUMIFS(C_AiB!$H$5:$H$9998,C_AiB!$A$5:$A$9998,$A365,C_AiB!$C$5:$C$9998,"&lt;="&amp;$C365)</f>
        <v>0</v>
      </c>
      <c r="F365" s="42"/>
      <c r="G365" s="41"/>
      <c r="H365" s="34">
        <f t="shared" si="10"/>
        <v>0</v>
      </c>
      <c r="I365" s="32">
        <f>(($E365*40%*$Q365)+($F365*40%*$P365))*3.5%*A_Stammdaten!$E$33</f>
        <v>0</v>
      </c>
      <c r="J365" s="34">
        <f t="shared" si="11"/>
        <v>0</v>
      </c>
      <c r="L365" s="23">
        <v>2022</v>
      </c>
      <c r="M365" s="19">
        <f>VLOOKUP($L365,Listen!$K$38:$P$44,A_Stammdaten!$B$9-2022,FALSE)</f>
        <v>3.0499999999999999E-2</v>
      </c>
      <c r="N365" s="19">
        <f>VLOOKUP($L365,Listen!$Y$38:$AD$44,A_Stammdaten!$B$9-2022,FALSE)</f>
        <v>3.0499999999999999E-2</v>
      </c>
      <c r="P365" s="19">
        <f>VLOOKUP($L365,Listen!$K$12:$P$18,A_Stammdaten!$B$9-2022,FALSE)</f>
        <v>5.0700000000000002E-2</v>
      </c>
      <c r="Q365" s="19">
        <f>VLOOKUP($L365,Listen!$Y$12:$AD$18,A_Stammdaten!$B$9-2022,FALSE)</f>
        <v>5.0700000000000002E-2</v>
      </c>
    </row>
    <row r="366" spans="1:17" x14ac:dyDescent="0.2">
      <c r="A366" s="234"/>
      <c r="B366" s="237"/>
      <c r="C366" s="44">
        <v>2023</v>
      </c>
      <c r="D366" s="35"/>
      <c r="E366" s="36">
        <f>SUMIFS(C_AiB!$H$5:$H$9998,C_AiB!$A$5:$A$9998,$A$365,C_AiB!$C$5:$C$9998,"="&amp;$C366)</f>
        <v>0</v>
      </c>
      <c r="F366" s="37"/>
      <c r="G366" s="35"/>
      <c r="H366" s="32">
        <f t="shared" si="10"/>
        <v>0</v>
      </c>
      <c r="I366" s="32">
        <f>(($E366*40%*$Q366)+($F366*40%*$P366))*3.5%*A_Stammdaten!$E$33</f>
        <v>0</v>
      </c>
      <c r="J366" s="32">
        <f t="shared" si="11"/>
        <v>0</v>
      </c>
      <c r="L366" s="44">
        <v>2023</v>
      </c>
      <c r="M366" s="20">
        <f>VLOOKUP($L366,Listen!$K$38:$P$44,A_Stammdaten!$B$9-2022,FALSE)</f>
        <v>3.0499999999999999E-2</v>
      </c>
      <c r="N366" s="20">
        <f>VLOOKUP($L366,Listen!$Y$38:$AD$44,A_Stammdaten!$B$9-2022,FALSE)</f>
        <v>3.0499999999999999E-2</v>
      </c>
      <c r="P366" s="20">
        <f>VLOOKUP($L366,Listen!$K$12:$P$18,A_Stammdaten!$B$9-2022,FALSE)</f>
        <v>5.0700000000000002E-2</v>
      </c>
      <c r="Q366" s="20">
        <f>VLOOKUP($L366,Listen!$Y$12:$AD$18,A_Stammdaten!$B$9-2022,FALSE)</f>
        <v>5.0700000000000002E-2</v>
      </c>
    </row>
    <row r="367" spans="1:17" x14ac:dyDescent="0.2">
      <c r="A367" s="234"/>
      <c r="B367" s="237"/>
      <c r="C367" s="44">
        <v>2024</v>
      </c>
      <c r="D367" s="35"/>
      <c r="E367" s="36">
        <f>SUMIFS(C_AiB!$H$5:$H$9998,C_AiB!$A$5:$A$9998,$A$365,C_AiB!$C$5:$C$9998,"="&amp;$C367)</f>
        <v>0</v>
      </c>
      <c r="F367" s="37"/>
      <c r="G367" s="35"/>
      <c r="H367" s="32">
        <f t="shared" si="10"/>
        <v>0</v>
      </c>
      <c r="I367" s="32">
        <f>(($E367*40%*$Q367)+($F367*40%*$P367))*3.5%*A_Stammdaten!$E$33</f>
        <v>0</v>
      </c>
      <c r="J367" s="32">
        <f t="shared" si="11"/>
        <v>0</v>
      </c>
      <c r="L367" s="44">
        <v>2024</v>
      </c>
      <c r="M367" s="20">
        <f>VLOOKUP($L367,Listen!$K$38:$P$44,A_Stammdaten!$B$9-2022,FALSE)</f>
        <v>5.0900000000000001E-2</v>
      </c>
      <c r="N367" s="20">
        <f>VLOOKUP($L367,Listen!$Y$38:$AD$44,A_Stammdaten!$B$9-2022,FALSE)</f>
        <v>5.0999999999999997E-2</v>
      </c>
      <c r="P367" s="20">
        <f>VLOOKUP($L367,Listen!$K$12:$P$18,A_Stammdaten!$B$9-2022,FALSE)</f>
        <v>6.93E-2</v>
      </c>
      <c r="Q367" s="20">
        <f>VLOOKUP($L367,Listen!$Y$12:$AD$18,A_Stammdaten!$B$9-2022,FALSE)</f>
        <v>7.2599999999999998E-2</v>
      </c>
    </row>
    <row r="368" spans="1:17" x14ac:dyDescent="0.2">
      <c r="A368" s="234"/>
      <c r="B368" s="237"/>
      <c r="C368" s="44">
        <v>2025</v>
      </c>
      <c r="D368" s="35"/>
      <c r="E368" s="36">
        <f>SUMIFS(C_AiB!$H$5:$H$9998,C_AiB!$A$5:$A$9998,$A$365,C_AiB!$C$5:$C$9998,"="&amp;$C368)</f>
        <v>0</v>
      </c>
      <c r="F368" s="37"/>
      <c r="G368" s="35"/>
      <c r="H368" s="32">
        <f t="shared" si="10"/>
        <v>0</v>
      </c>
      <c r="I368" s="32">
        <f>(($E368*40%*$Q368)+($F368*40%*$P368))*3.5%*A_Stammdaten!$E$33</f>
        <v>0</v>
      </c>
      <c r="J368" s="32">
        <f t="shared" si="11"/>
        <v>0</v>
      </c>
      <c r="L368" s="44">
        <v>2025</v>
      </c>
      <c r="M368" s="20">
        <f>VLOOKUP($L368,Listen!$K$38:$P$44,A_Stammdaten!$B$9-2022,FALSE)</f>
        <v>0.05</v>
      </c>
      <c r="N368" s="20">
        <f>VLOOKUP($L368,Listen!$Y$38:$AD$44,A_Stammdaten!$B$9-2022,FALSE)</f>
        <v>5.0999999999999997E-2</v>
      </c>
      <c r="P368" s="20">
        <f>VLOOKUP($L368,Listen!$K$12:$P$18,A_Stammdaten!$B$9-2022,FALSE)</f>
        <v>7.0099999999999996E-2</v>
      </c>
      <c r="Q368" s="20">
        <f>VLOOKUP($L368,Listen!$Y$12:$AD$18,A_Stammdaten!$B$9-2022,FALSE)</f>
        <v>7.2599999999999998E-2</v>
      </c>
    </row>
    <row r="369" spans="1:17" x14ac:dyDescent="0.2">
      <c r="A369" s="234"/>
      <c r="B369" s="237"/>
      <c r="C369" s="44">
        <v>2026</v>
      </c>
      <c r="D369" s="35"/>
      <c r="E369" s="36">
        <f>SUMIFS(C_AiB!$H$5:$H$9998,C_AiB!$A$5:$A$9998,$A$365,C_AiB!$C$5:$C$9998,"="&amp;$C369)</f>
        <v>0</v>
      </c>
      <c r="F369" s="37"/>
      <c r="G369" s="35"/>
      <c r="H369" s="32">
        <f t="shared" si="10"/>
        <v>0</v>
      </c>
      <c r="I369" s="32">
        <f>(($E369*40%*$Q369)+($F369*40%*$P369))*3.5%*A_Stammdaten!$E$33</f>
        <v>0</v>
      </c>
      <c r="J369" s="32">
        <f t="shared" si="11"/>
        <v>0</v>
      </c>
      <c r="L369" s="44">
        <v>2026</v>
      </c>
      <c r="M369" s="20">
        <f>VLOOKUP($L369,Listen!$K$38:$P$44,A_Stammdaten!$B$9-2022,FALSE)</f>
        <v>5.0999999999999997E-2</v>
      </c>
      <c r="N369" s="20">
        <f>VLOOKUP($L369,Listen!$Y$38:$AD$44,A_Stammdaten!$B$9-2022,FALSE)</f>
        <v>5.0999999999999997E-2</v>
      </c>
      <c r="P369" s="20">
        <f>VLOOKUP($L369,Listen!$K$12:$P$18,A_Stammdaten!$B$9-2022,FALSE)</f>
        <v>7.2599999999999998E-2</v>
      </c>
      <c r="Q369" s="20">
        <f>VLOOKUP($L369,Listen!$Y$12:$AD$18,A_Stammdaten!$B$9-2022,FALSE)</f>
        <v>7.2599999999999998E-2</v>
      </c>
    </row>
    <row r="370" spans="1:17" x14ac:dyDescent="0.2">
      <c r="A370" s="234"/>
      <c r="B370" s="237"/>
      <c r="C370" s="44">
        <v>2027</v>
      </c>
      <c r="D370" s="35"/>
      <c r="E370" s="36">
        <f>SUMIFS(C_AiB!$H$5:$H$9998,C_AiB!$A$5:$A$9998,$A$365,C_AiB!$C$5:$C$9998,"="&amp;$C370)</f>
        <v>0</v>
      </c>
      <c r="F370" s="37"/>
      <c r="G370" s="35"/>
      <c r="H370" s="32">
        <f t="shared" si="10"/>
        <v>0</v>
      </c>
      <c r="I370" s="32">
        <f>(($E370*40%*$Q370)+($F370*40%*$P370))*3.5%*A_Stammdaten!$E$33</f>
        <v>0</v>
      </c>
      <c r="J370" s="32">
        <f t="shared" si="11"/>
        <v>0</v>
      </c>
      <c r="L370" s="44">
        <v>2027</v>
      </c>
      <c r="M370" s="20">
        <f>VLOOKUP($L370,Listen!$K$38:$P$44,A_Stammdaten!$B$9-2022,FALSE)</f>
        <v>5.0999999999999997E-2</v>
      </c>
      <c r="N370" s="20">
        <f>VLOOKUP($L370,Listen!$Y$38:$AD$44,A_Stammdaten!$B$9-2022,FALSE)</f>
        <v>5.0999999999999997E-2</v>
      </c>
      <c r="P370" s="20">
        <f>VLOOKUP($L370,Listen!$K$12:$P$18,A_Stammdaten!$B$9-2022,FALSE)</f>
        <v>7.2599999999999998E-2</v>
      </c>
      <c r="Q370" s="20">
        <f>VLOOKUP($L370,Listen!$Y$12:$AD$18,A_Stammdaten!$B$9-2022,FALSE)</f>
        <v>7.2599999999999998E-2</v>
      </c>
    </row>
    <row r="371" spans="1:17" ht="15" thickBot="1" x14ac:dyDescent="0.25">
      <c r="A371" s="235"/>
      <c r="B371" s="238"/>
      <c r="C371" s="45">
        <v>2028</v>
      </c>
      <c r="D371" s="38"/>
      <c r="E371" s="39">
        <f>SUMIFS(C_AiB!$H$5:$H$9998,C_AiB!$A$5:$A$9998,$A$365,C_AiB!$C$5:$C$9998,"="&amp;$C371)</f>
        <v>0</v>
      </c>
      <c r="F371" s="40"/>
      <c r="G371" s="38"/>
      <c r="H371" s="33">
        <f t="shared" si="10"/>
        <v>0</v>
      </c>
      <c r="I371" s="33">
        <f>(($E371*40%*$Q371)+($F371*40%*$P371))*3.5%*A_Stammdaten!$E$33</f>
        <v>0</v>
      </c>
      <c r="J371" s="33">
        <f t="shared" si="11"/>
        <v>0</v>
      </c>
      <c r="L371" s="45">
        <v>2028</v>
      </c>
      <c r="M371" s="21">
        <f>VLOOKUP($L371,Listen!$K$38:$P$44,A_Stammdaten!$B$9-2022,FALSE)</f>
        <v>0</v>
      </c>
      <c r="N371" s="21">
        <f>VLOOKUP($L371,Listen!$Y$38:$AD$44,A_Stammdaten!$B$9-2022,FALSE)</f>
        <v>0</v>
      </c>
      <c r="P371" s="21">
        <f>VLOOKUP($L371,Listen!$K$12:$P$18,A_Stammdaten!$B$9-2022,FALSE)</f>
        <v>0</v>
      </c>
      <c r="Q371" s="21">
        <f>VLOOKUP($L371,Listen!$Y$12:$AD$18,A_Stammdaten!$B$9-2022,FALSE)</f>
        <v>0</v>
      </c>
    </row>
    <row r="372" spans="1:17" x14ac:dyDescent="0.2">
      <c r="A372" s="233">
        <f>A_Stammdaten!A85</f>
        <v>0</v>
      </c>
      <c r="B372" s="236">
        <f>A_Stammdaten!B85</f>
        <v>0</v>
      </c>
      <c r="C372" s="23">
        <v>2022</v>
      </c>
      <c r="D372" s="41"/>
      <c r="E372" s="43">
        <f>SUMIFS(C_AiB!$H$5:$H$9998,C_AiB!$A$5:$A$9998,$A372,C_AiB!$C$5:$C$9998,"&lt;="&amp;$C372)</f>
        <v>0</v>
      </c>
      <c r="F372" s="42"/>
      <c r="G372" s="41"/>
      <c r="H372" s="34">
        <f t="shared" si="10"/>
        <v>0</v>
      </c>
      <c r="I372" s="32">
        <f>(($E372*40%*$Q372)+($F372*40%*$P372))*3.5%*A_Stammdaten!$E$33</f>
        <v>0</v>
      </c>
      <c r="J372" s="34">
        <f t="shared" si="11"/>
        <v>0</v>
      </c>
      <c r="L372" s="23">
        <v>2022</v>
      </c>
      <c r="M372" s="19">
        <f>VLOOKUP($L372,Listen!$K$38:$P$44,A_Stammdaten!$B$9-2022,FALSE)</f>
        <v>3.0499999999999999E-2</v>
      </c>
      <c r="N372" s="19">
        <f>VLOOKUP($L372,Listen!$Y$38:$AD$44,A_Stammdaten!$B$9-2022,FALSE)</f>
        <v>3.0499999999999999E-2</v>
      </c>
      <c r="P372" s="19">
        <f>VLOOKUP($L372,Listen!$K$12:$P$18,A_Stammdaten!$B$9-2022,FALSE)</f>
        <v>5.0700000000000002E-2</v>
      </c>
      <c r="Q372" s="19">
        <f>VLOOKUP($L372,Listen!$Y$12:$AD$18,A_Stammdaten!$B$9-2022,FALSE)</f>
        <v>5.0700000000000002E-2</v>
      </c>
    </row>
    <row r="373" spans="1:17" x14ac:dyDescent="0.2">
      <c r="A373" s="234"/>
      <c r="B373" s="237"/>
      <c r="C373" s="44">
        <v>2023</v>
      </c>
      <c r="D373" s="35"/>
      <c r="E373" s="36">
        <f>SUMIFS(C_AiB!$H$5:$H$9998,C_AiB!$A$5:$A$9998,$A$372,C_AiB!$C$5:$C$9998,"="&amp;$C373)</f>
        <v>0</v>
      </c>
      <c r="F373" s="37"/>
      <c r="G373" s="35"/>
      <c r="H373" s="32">
        <f t="shared" si="10"/>
        <v>0</v>
      </c>
      <c r="I373" s="32">
        <f>(($E373*40%*$Q373)+($F373*40%*$P373))*3.5%*A_Stammdaten!$E$33</f>
        <v>0</v>
      </c>
      <c r="J373" s="32">
        <f t="shared" si="11"/>
        <v>0</v>
      </c>
      <c r="L373" s="44">
        <v>2023</v>
      </c>
      <c r="M373" s="20">
        <f>VLOOKUP($L373,Listen!$K$38:$P$44,A_Stammdaten!$B$9-2022,FALSE)</f>
        <v>3.0499999999999999E-2</v>
      </c>
      <c r="N373" s="20">
        <f>VLOOKUP($L373,Listen!$Y$38:$AD$44,A_Stammdaten!$B$9-2022,FALSE)</f>
        <v>3.0499999999999999E-2</v>
      </c>
      <c r="P373" s="20">
        <f>VLOOKUP($L373,Listen!$K$12:$P$18,A_Stammdaten!$B$9-2022,FALSE)</f>
        <v>5.0700000000000002E-2</v>
      </c>
      <c r="Q373" s="20">
        <f>VLOOKUP($L373,Listen!$Y$12:$AD$18,A_Stammdaten!$B$9-2022,FALSE)</f>
        <v>5.0700000000000002E-2</v>
      </c>
    </row>
    <row r="374" spans="1:17" x14ac:dyDescent="0.2">
      <c r="A374" s="234"/>
      <c r="B374" s="237"/>
      <c r="C374" s="44">
        <v>2024</v>
      </c>
      <c r="D374" s="35"/>
      <c r="E374" s="36">
        <f>SUMIFS(C_AiB!$H$5:$H$9998,C_AiB!$A$5:$A$9998,$A$372,C_AiB!$C$5:$C$9998,"="&amp;$C374)</f>
        <v>0</v>
      </c>
      <c r="F374" s="37"/>
      <c r="G374" s="35"/>
      <c r="H374" s="32">
        <f t="shared" si="10"/>
        <v>0</v>
      </c>
      <c r="I374" s="32">
        <f>(($E374*40%*$Q374)+($F374*40%*$P374))*3.5%*A_Stammdaten!$E$33</f>
        <v>0</v>
      </c>
      <c r="J374" s="32">
        <f t="shared" si="11"/>
        <v>0</v>
      </c>
      <c r="L374" s="44">
        <v>2024</v>
      </c>
      <c r="M374" s="20">
        <f>VLOOKUP($L374,Listen!$K$38:$P$44,A_Stammdaten!$B$9-2022,FALSE)</f>
        <v>5.0900000000000001E-2</v>
      </c>
      <c r="N374" s="20">
        <f>VLOOKUP($L374,Listen!$Y$38:$AD$44,A_Stammdaten!$B$9-2022,FALSE)</f>
        <v>5.0999999999999997E-2</v>
      </c>
      <c r="P374" s="20">
        <f>VLOOKUP($L374,Listen!$K$12:$P$18,A_Stammdaten!$B$9-2022,FALSE)</f>
        <v>6.93E-2</v>
      </c>
      <c r="Q374" s="20">
        <f>VLOOKUP($L374,Listen!$Y$12:$AD$18,A_Stammdaten!$B$9-2022,FALSE)</f>
        <v>7.2599999999999998E-2</v>
      </c>
    </row>
    <row r="375" spans="1:17" x14ac:dyDescent="0.2">
      <c r="A375" s="234"/>
      <c r="B375" s="237"/>
      <c r="C375" s="44">
        <v>2025</v>
      </c>
      <c r="D375" s="35"/>
      <c r="E375" s="36">
        <f>SUMIFS(C_AiB!$H$5:$H$9998,C_AiB!$A$5:$A$9998,$A$372,C_AiB!$C$5:$C$9998,"="&amp;$C375)</f>
        <v>0</v>
      </c>
      <c r="F375" s="37"/>
      <c r="G375" s="35"/>
      <c r="H375" s="32">
        <f t="shared" si="10"/>
        <v>0</v>
      </c>
      <c r="I375" s="32">
        <f>(($E375*40%*$Q375)+($F375*40%*$P375))*3.5%*A_Stammdaten!$E$33</f>
        <v>0</v>
      </c>
      <c r="J375" s="32">
        <f t="shared" si="11"/>
        <v>0</v>
      </c>
      <c r="L375" s="44">
        <v>2025</v>
      </c>
      <c r="M375" s="20">
        <f>VLOOKUP($L375,Listen!$K$38:$P$44,A_Stammdaten!$B$9-2022,FALSE)</f>
        <v>0.05</v>
      </c>
      <c r="N375" s="20">
        <f>VLOOKUP($L375,Listen!$Y$38:$AD$44,A_Stammdaten!$B$9-2022,FALSE)</f>
        <v>5.0999999999999997E-2</v>
      </c>
      <c r="P375" s="20">
        <f>VLOOKUP($L375,Listen!$K$12:$P$18,A_Stammdaten!$B$9-2022,FALSE)</f>
        <v>7.0099999999999996E-2</v>
      </c>
      <c r="Q375" s="20">
        <f>VLOOKUP($L375,Listen!$Y$12:$AD$18,A_Stammdaten!$B$9-2022,FALSE)</f>
        <v>7.2599999999999998E-2</v>
      </c>
    </row>
    <row r="376" spans="1:17" x14ac:dyDescent="0.2">
      <c r="A376" s="234"/>
      <c r="B376" s="237"/>
      <c r="C376" s="44">
        <v>2026</v>
      </c>
      <c r="D376" s="35"/>
      <c r="E376" s="36">
        <f>SUMIFS(C_AiB!$H$5:$H$9998,C_AiB!$A$5:$A$9998,$A$372,C_AiB!$C$5:$C$9998,"="&amp;$C376)</f>
        <v>0</v>
      </c>
      <c r="F376" s="37"/>
      <c r="G376" s="35"/>
      <c r="H376" s="32">
        <f t="shared" si="10"/>
        <v>0</v>
      </c>
      <c r="I376" s="32">
        <f>(($E376*40%*$Q376)+($F376*40%*$P376))*3.5%*A_Stammdaten!$E$33</f>
        <v>0</v>
      </c>
      <c r="J376" s="32">
        <f t="shared" si="11"/>
        <v>0</v>
      </c>
      <c r="L376" s="44">
        <v>2026</v>
      </c>
      <c r="M376" s="20">
        <f>VLOOKUP($L376,Listen!$K$38:$P$44,A_Stammdaten!$B$9-2022,FALSE)</f>
        <v>5.0999999999999997E-2</v>
      </c>
      <c r="N376" s="20">
        <f>VLOOKUP($L376,Listen!$Y$38:$AD$44,A_Stammdaten!$B$9-2022,FALSE)</f>
        <v>5.0999999999999997E-2</v>
      </c>
      <c r="P376" s="20">
        <f>VLOOKUP($L376,Listen!$K$12:$P$18,A_Stammdaten!$B$9-2022,FALSE)</f>
        <v>7.2599999999999998E-2</v>
      </c>
      <c r="Q376" s="20">
        <f>VLOOKUP($L376,Listen!$Y$12:$AD$18,A_Stammdaten!$B$9-2022,FALSE)</f>
        <v>7.2599999999999998E-2</v>
      </c>
    </row>
    <row r="377" spans="1:17" x14ac:dyDescent="0.2">
      <c r="A377" s="234"/>
      <c r="B377" s="237"/>
      <c r="C377" s="44">
        <v>2027</v>
      </c>
      <c r="D377" s="35"/>
      <c r="E377" s="36">
        <f>SUMIFS(C_AiB!$H$5:$H$9998,C_AiB!$A$5:$A$9998,$A$372,C_AiB!$C$5:$C$9998,"="&amp;$C377)</f>
        <v>0</v>
      </c>
      <c r="F377" s="37"/>
      <c r="G377" s="35"/>
      <c r="H377" s="32">
        <f t="shared" si="10"/>
        <v>0</v>
      </c>
      <c r="I377" s="32">
        <f>(($E377*40%*$Q377)+($F377*40%*$P377))*3.5%*A_Stammdaten!$E$33</f>
        <v>0</v>
      </c>
      <c r="J377" s="32">
        <f t="shared" si="11"/>
        <v>0</v>
      </c>
      <c r="L377" s="44">
        <v>2027</v>
      </c>
      <c r="M377" s="20">
        <f>VLOOKUP($L377,Listen!$K$38:$P$44,A_Stammdaten!$B$9-2022,FALSE)</f>
        <v>5.0999999999999997E-2</v>
      </c>
      <c r="N377" s="20">
        <f>VLOOKUP($L377,Listen!$Y$38:$AD$44,A_Stammdaten!$B$9-2022,FALSE)</f>
        <v>5.0999999999999997E-2</v>
      </c>
      <c r="P377" s="20">
        <f>VLOOKUP($L377,Listen!$K$12:$P$18,A_Stammdaten!$B$9-2022,FALSE)</f>
        <v>7.2599999999999998E-2</v>
      </c>
      <c r="Q377" s="20">
        <f>VLOOKUP($L377,Listen!$Y$12:$AD$18,A_Stammdaten!$B$9-2022,FALSE)</f>
        <v>7.2599999999999998E-2</v>
      </c>
    </row>
    <row r="378" spans="1:17" ht="15" thickBot="1" x14ac:dyDescent="0.25">
      <c r="A378" s="235"/>
      <c r="B378" s="238"/>
      <c r="C378" s="45">
        <v>2028</v>
      </c>
      <c r="D378" s="38"/>
      <c r="E378" s="39">
        <f>SUMIFS(C_AiB!$H$5:$H$9998,C_AiB!$A$5:$A$9998,$A$372,C_AiB!$C$5:$C$9998,"="&amp;$C378)</f>
        <v>0</v>
      </c>
      <c r="F378" s="40"/>
      <c r="G378" s="38"/>
      <c r="H378" s="33">
        <f t="shared" si="10"/>
        <v>0</v>
      </c>
      <c r="I378" s="33">
        <f>(($E378*40%*$Q378)+($F378*40%*$P378))*3.5%*A_Stammdaten!$E$33</f>
        <v>0</v>
      </c>
      <c r="J378" s="33">
        <f t="shared" si="11"/>
        <v>0</v>
      </c>
      <c r="L378" s="45">
        <v>2028</v>
      </c>
      <c r="M378" s="21">
        <f>VLOOKUP($L378,Listen!$K$38:$P$44,A_Stammdaten!$B$9-2022,FALSE)</f>
        <v>0</v>
      </c>
      <c r="N378" s="21">
        <f>VLOOKUP($L378,Listen!$Y$38:$AD$44,A_Stammdaten!$B$9-2022,FALSE)</f>
        <v>0</v>
      </c>
      <c r="P378" s="21">
        <f>VLOOKUP($L378,Listen!$K$12:$P$18,A_Stammdaten!$B$9-2022,FALSE)</f>
        <v>0</v>
      </c>
      <c r="Q378" s="21">
        <f>VLOOKUP($L378,Listen!$Y$12:$AD$18,A_Stammdaten!$B$9-2022,FALSE)</f>
        <v>0</v>
      </c>
    </row>
    <row r="379" spans="1:17" x14ac:dyDescent="0.2">
      <c r="A379" s="233">
        <f>A_Stammdaten!A86</f>
        <v>0</v>
      </c>
      <c r="B379" s="236">
        <f>A_Stammdaten!B86</f>
        <v>0</v>
      </c>
      <c r="C379" s="23">
        <v>2022</v>
      </c>
      <c r="D379" s="41"/>
      <c r="E379" s="43">
        <f>SUMIFS(C_AiB!$H$5:$H$9998,C_AiB!$A$5:$A$9998,$A379,C_AiB!$C$5:$C$9998,"&lt;="&amp;$C379)</f>
        <v>0</v>
      </c>
      <c r="F379" s="42"/>
      <c r="G379" s="41"/>
      <c r="H379" s="34">
        <f t="shared" si="10"/>
        <v>0</v>
      </c>
      <c r="I379" s="32">
        <f>(($E379*40%*$Q379)+($F379*40%*$P379))*3.5%*A_Stammdaten!$E$33</f>
        <v>0</v>
      </c>
      <c r="J379" s="34">
        <f t="shared" si="11"/>
        <v>0</v>
      </c>
      <c r="L379" s="23">
        <v>2022</v>
      </c>
      <c r="M379" s="19">
        <f>VLOOKUP($L379,Listen!$K$38:$P$44,A_Stammdaten!$B$9-2022,FALSE)</f>
        <v>3.0499999999999999E-2</v>
      </c>
      <c r="N379" s="19">
        <f>VLOOKUP($L379,Listen!$Y$38:$AD$44,A_Stammdaten!$B$9-2022,FALSE)</f>
        <v>3.0499999999999999E-2</v>
      </c>
      <c r="P379" s="19">
        <f>VLOOKUP($L379,Listen!$K$12:$P$18,A_Stammdaten!$B$9-2022,FALSE)</f>
        <v>5.0700000000000002E-2</v>
      </c>
      <c r="Q379" s="19">
        <f>VLOOKUP($L379,Listen!$Y$12:$AD$18,A_Stammdaten!$B$9-2022,FALSE)</f>
        <v>5.0700000000000002E-2</v>
      </c>
    </row>
    <row r="380" spans="1:17" x14ac:dyDescent="0.2">
      <c r="A380" s="234"/>
      <c r="B380" s="237"/>
      <c r="C380" s="44">
        <v>2023</v>
      </c>
      <c r="D380" s="35"/>
      <c r="E380" s="36">
        <f>SUMIFS(C_AiB!$H$5:$H$9998,C_AiB!$A$5:$A$9998,$A$379,C_AiB!$C$5:$C$9998,"="&amp;$C380)</f>
        <v>0</v>
      </c>
      <c r="F380" s="37"/>
      <c r="G380" s="35"/>
      <c r="H380" s="32">
        <f t="shared" si="10"/>
        <v>0</v>
      </c>
      <c r="I380" s="32">
        <f>(($E380*40%*$Q380)+($F380*40%*$P380))*3.5%*A_Stammdaten!$E$33</f>
        <v>0</v>
      </c>
      <c r="J380" s="32">
        <f t="shared" si="11"/>
        <v>0</v>
      </c>
      <c r="L380" s="44">
        <v>2023</v>
      </c>
      <c r="M380" s="20">
        <f>VLOOKUP($L380,Listen!$K$38:$P$44,A_Stammdaten!$B$9-2022,FALSE)</f>
        <v>3.0499999999999999E-2</v>
      </c>
      <c r="N380" s="20">
        <f>VLOOKUP($L380,Listen!$Y$38:$AD$44,A_Stammdaten!$B$9-2022,FALSE)</f>
        <v>3.0499999999999999E-2</v>
      </c>
      <c r="P380" s="20">
        <f>VLOOKUP($L380,Listen!$K$12:$P$18,A_Stammdaten!$B$9-2022,FALSE)</f>
        <v>5.0700000000000002E-2</v>
      </c>
      <c r="Q380" s="20">
        <f>VLOOKUP($L380,Listen!$Y$12:$AD$18,A_Stammdaten!$B$9-2022,FALSE)</f>
        <v>5.0700000000000002E-2</v>
      </c>
    </row>
    <row r="381" spans="1:17" x14ac:dyDescent="0.2">
      <c r="A381" s="234"/>
      <c r="B381" s="237"/>
      <c r="C381" s="44">
        <v>2024</v>
      </c>
      <c r="D381" s="35"/>
      <c r="E381" s="36">
        <f>SUMIFS(C_AiB!$H$5:$H$9998,C_AiB!$A$5:$A$9998,$A$379,C_AiB!$C$5:$C$9998,"="&amp;$C381)</f>
        <v>0</v>
      </c>
      <c r="F381" s="37"/>
      <c r="G381" s="35"/>
      <c r="H381" s="32">
        <f t="shared" si="10"/>
        <v>0</v>
      </c>
      <c r="I381" s="32">
        <f>(($E381*40%*$Q381)+($F381*40%*$P381))*3.5%*A_Stammdaten!$E$33</f>
        <v>0</v>
      </c>
      <c r="J381" s="32">
        <f t="shared" si="11"/>
        <v>0</v>
      </c>
      <c r="L381" s="44">
        <v>2024</v>
      </c>
      <c r="M381" s="20">
        <f>VLOOKUP($L381,Listen!$K$38:$P$44,A_Stammdaten!$B$9-2022,FALSE)</f>
        <v>5.0900000000000001E-2</v>
      </c>
      <c r="N381" s="20">
        <f>VLOOKUP($L381,Listen!$Y$38:$AD$44,A_Stammdaten!$B$9-2022,FALSE)</f>
        <v>5.0999999999999997E-2</v>
      </c>
      <c r="P381" s="20">
        <f>VLOOKUP($L381,Listen!$K$12:$P$18,A_Stammdaten!$B$9-2022,FALSE)</f>
        <v>6.93E-2</v>
      </c>
      <c r="Q381" s="20">
        <f>VLOOKUP($L381,Listen!$Y$12:$AD$18,A_Stammdaten!$B$9-2022,FALSE)</f>
        <v>7.2599999999999998E-2</v>
      </c>
    </row>
    <row r="382" spans="1:17" x14ac:dyDescent="0.2">
      <c r="A382" s="234"/>
      <c r="B382" s="237"/>
      <c r="C382" s="44">
        <v>2025</v>
      </c>
      <c r="D382" s="35"/>
      <c r="E382" s="36">
        <f>SUMIFS(C_AiB!$H$5:$H$9998,C_AiB!$A$5:$A$9998,$A$379,C_AiB!$C$5:$C$9998,"="&amp;$C382)</f>
        <v>0</v>
      </c>
      <c r="F382" s="37"/>
      <c r="G382" s="35"/>
      <c r="H382" s="32">
        <f t="shared" si="10"/>
        <v>0</v>
      </c>
      <c r="I382" s="32">
        <f>(($E382*40%*$Q382)+($F382*40%*$P382))*3.5%*A_Stammdaten!$E$33</f>
        <v>0</v>
      </c>
      <c r="J382" s="32">
        <f t="shared" si="11"/>
        <v>0</v>
      </c>
      <c r="L382" s="44">
        <v>2025</v>
      </c>
      <c r="M382" s="20">
        <f>VLOOKUP($L382,Listen!$K$38:$P$44,A_Stammdaten!$B$9-2022,FALSE)</f>
        <v>0.05</v>
      </c>
      <c r="N382" s="20">
        <f>VLOOKUP($L382,Listen!$Y$38:$AD$44,A_Stammdaten!$B$9-2022,FALSE)</f>
        <v>5.0999999999999997E-2</v>
      </c>
      <c r="P382" s="20">
        <f>VLOOKUP($L382,Listen!$K$12:$P$18,A_Stammdaten!$B$9-2022,FALSE)</f>
        <v>7.0099999999999996E-2</v>
      </c>
      <c r="Q382" s="20">
        <f>VLOOKUP($L382,Listen!$Y$12:$AD$18,A_Stammdaten!$B$9-2022,FALSE)</f>
        <v>7.2599999999999998E-2</v>
      </c>
    </row>
    <row r="383" spans="1:17" x14ac:dyDescent="0.2">
      <c r="A383" s="234"/>
      <c r="B383" s="237"/>
      <c r="C383" s="44">
        <v>2026</v>
      </c>
      <c r="D383" s="35"/>
      <c r="E383" s="36">
        <f>SUMIFS(C_AiB!$H$5:$H$9998,C_AiB!$A$5:$A$9998,$A$379,C_AiB!$C$5:$C$9998,"="&amp;$C383)</f>
        <v>0</v>
      </c>
      <c r="F383" s="37"/>
      <c r="G383" s="35"/>
      <c r="H383" s="32">
        <f t="shared" si="10"/>
        <v>0</v>
      </c>
      <c r="I383" s="32">
        <f>(($E383*40%*$Q383)+($F383*40%*$P383))*3.5%*A_Stammdaten!$E$33</f>
        <v>0</v>
      </c>
      <c r="J383" s="32">
        <f t="shared" si="11"/>
        <v>0</v>
      </c>
      <c r="L383" s="44">
        <v>2026</v>
      </c>
      <c r="M383" s="20">
        <f>VLOOKUP($L383,Listen!$K$38:$P$44,A_Stammdaten!$B$9-2022,FALSE)</f>
        <v>5.0999999999999997E-2</v>
      </c>
      <c r="N383" s="20">
        <f>VLOOKUP($L383,Listen!$Y$38:$AD$44,A_Stammdaten!$B$9-2022,FALSE)</f>
        <v>5.0999999999999997E-2</v>
      </c>
      <c r="P383" s="20">
        <f>VLOOKUP($L383,Listen!$K$12:$P$18,A_Stammdaten!$B$9-2022,FALSE)</f>
        <v>7.2599999999999998E-2</v>
      </c>
      <c r="Q383" s="20">
        <f>VLOOKUP($L383,Listen!$Y$12:$AD$18,A_Stammdaten!$B$9-2022,FALSE)</f>
        <v>7.2599999999999998E-2</v>
      </c>
    </row>
    <row r="384" spans="1:17" x14ac:dyDescent="0.2">
      <c r="A384" s="234"/>
      <c r="B384" s="237"/>
      <c r="C384" s="44">
        <v>2027</v>
      </c>
      <c r="D384" s="35"/>
      <c r="E384" s="36">
        <f>SUMIFS(C_AiB!$H$5:$H$9998,C_AiB!$A$5:$A$9998,$A$379,C_AiB!$C$5:$C$9998,"="&amp;$C384)</f>
        <v>0</v>
      </c>
      <c r="F384" s="37"/>
      <c r="G384" s="35"/>
      <c r="H384" s="32">
        <f t="shared" si="10"/>
        <v>0</v>
      </c>
      <c r="I384" s="32">
        <f>(($E384*40%*$Q384)+($F384*40%*$P384))*3.5%*A_Stammdaten!$E$33</f>
        <v>0</v>
      </c>
      <c r="J384" s="32">
        <f t="shared" si="11"/>
        <v>0</v>
      </c>
      <c r="L384" s="44">
        <v>2027</v>
      </c>
      <c r="M384" s="20">
        <f>VLOOKUP($L384,Listen!$K$38:$P$44,A_Stammdaten!$B$9-2022,FALSE)</f>
        <v>5.0999999999999997E-2</v>
      </c>
      <c r="N384" s="20">
        <f>VLOOKUP($L384,Listen!$Y$38:$AD$44,A_Stammdaten!$B$9-2022,FALSE)</f>
        <v>5.0999999999999997E-2</v>
      </c>
      <c r="P384" s="20">
        <f>VLOOKUP($L384,Listen!$K$12:$P$18,A_Stammdaten!$B$9-2022,FALSE)</f>
        <v>7.2599999999999998E-2</v>
      </c>
      <c r="Q384" s="20">
        <f>VLOOKUP($L384,Listen!$Y$12:$AD$18,A_Stammdaten!$B$9-2022,FALSE)</f>
        <v>7.2599999999999998E-2</v>
      </c>
    </row>
    <row r="385" spans="1:17" ht="15" thickBot="1" x14ac:dyDescent="0.25">
      <c r="A385" s="235"/>
      <c r="B385" s="238"/>
      <c r="C385" s="45">
        <v>2028</v>
      </c>
      <c r="D385" s="38"/>
      <c r="E385" s="39">
        <f>SUMIFS(C_AiB!$H$5:$H$9998,C_AiB!$A$5:$A$9998,$A$379,C_AiB!$C$5:$C$9998,"="&amp;$C385)</f>
        <v>0</v>
      </c>
      <c r="F385" s="40"/>
      <c r="G385" s="38"/>
      <c r="H385" s="33">
        <f t="shared" si="10"/>
        <v>0</v>
      </c>
      <c r="I385" s="33">
        <f>(($E385*40%*$Q385)+($F385*40%*$P385))*3.5%*A_Stammdaten!$E$33</f>
        <v>0</v>
      </c>
      <c r="J385" s="33">
        <f t="shared" si="11"/>
        <v>0</v>
      </c>
      <c r="L385" s="45">
        <v>2028</v>
      </c>
      <c r="M385" s="21">
        <f>VLOOKUP($L385,Listen!$K$38:$P$44,A_Stammdaten!$B$9-2022,FALSE)</f>
        <v>0</v>
      </c>
      <c r="N385" s="21">
        <f>VLOOKUP($L385,Listen!$Y$38:$AD$44,A_Stammdaten!$B$9-2022,FALSE)</f>
        <v>0</v>
      </c>
      <c r="P385" s="21">
        <f>VLOOKUP($L385,Listen!$K$12:$P$18,A_Stammdaten!$B$9-2022,FALSE)</f>
        <v>0</v>
      </c>
      <c r="Q385" s="21">
        <f>VLOOKUP($L385,Listen!$Y$12:$AD$18,A_Stammdaten!$B$9-2022,FALSE)</f>
        <v>0</v>
      </c>
    </row>
    <row r="386" spans="1:17" x14ac:dyDescent="0.2">
      <c r="A386" s="233">
        <f>A_Stammdaten!A87</f>
        <v>0</v>
      </c>
      <c r="B386" s="236">
        <f>A_Stammdaten!B87</f>
        <v>0</v>
      </c>
      <c r="C386" s="23">
        <v>2022</v>
      </c>
      <c r="D386" s="41"/>
      <c r="E386" s="43">
        <f>SUMIFS(C_AiB!$H$5:$H$9998,C_AiB!$A$5:$A$9998,$A386,C_AiB!$C$5:$C$9998,"&lt;="&amp;$C386)</f>
        <v>0</v>
      </c>
      <c r="F386" s="42"/>
      <c r="G386" s="41"/>
      <c r="H386" s="34">
        <f t="shared" si="10"/>
        <v>0</v>
      </c>
      <c r="I386" s="32">
        <f>(($E386*40%*$Q386)+($F386*40%*$P386))*3.5%*A_Stammdaten!$E$33</f>
        <v>0</v>
      </c>
      <c r="J386" s="34">
        <f t="shared" si="11"/>
        <v>0</v>
      </c>
      <c r="L386" s="23">
        <v>2022</v>
      </c>
      <c r="M386" s="19">
        <f>VLOOKUP($L386,Listen!$K$38:$P$44,A_Stammdaten!$B$9-2022,FALSE)</f>
        <v>3.0499999999999999E-2</v>
      </c>
      <c r="N386" s="19">
        <f>VLOOKUP($L386,Listen!$Y$38:$AD$44,A_Stammdaten!$B$9-2022,FALSE)</f>
        <v>3.0499999999999999E-2</v>
      </c>
      <c r="P386" s="19">
        <f>VLOOKUP($L386,Listen!$K$12:$P$18,A_Stammdaten!$B$9-2022,FALSE)</f>
        <v>5.0700000000000002E-2</v>
      </c>
      <c r="Q386" s="19">
        <f>VLOOKUP($L386,Listen!$Y$12:$AD$18,A_Stammdaten!$B$9-2022,FALSE)</f>
        <v>5.0700000000000002E-2</v>
      </c>
    </row>
    <row r="387" spans="1:17" x14ac:dyDescent="0.2">
      <c r="A387" s="234"/>
      <c r="B387" s="237"/>
      <c r="C387" s="44">
        <v>2023</v>
      </c>
      <c r="D387" s="35"/>
      <c r="E387" s="36">
        <f>SUMIFS(C_AiB!$H$5:$H$9998,C_AiB!$A$5:$A$9998,$A$386,C_AiB!$C$5:$C$9998,"="&amp;$C387)</f>
        <v>0</v>
      </c>
      <c r="F387" s="37"/>
      <c r="G387" s="35"/>
      <c r="H387" s="32">
        <f t="shared" si="10"/>
        <v>0</v>
      </c>
      <c r="I387" s="32">
        <f>(($E387*40%*$Q387)+($F387*40%*$P387))*3.5%*A_Stammdaten!$E$33</f>
        <v>0</v>
      </c>
      <c r="J387" s="32">
        <f t="shared" si="11"/>
        <v>0</v>
      </c>
      <c r="L387" s="44">
        <v>2023</v>
      </c>
      <c r="M387" s="20">
        <f>VLOOKUP($L387,Listen!$K$38:$P$44,A_Stammdaten!$B$9-2022,FALSE)</f>
        <v>3.0499999999999999E-2</v>
      </c>
      <c r="N387" s="20">
        <f>VLOOKUP($L387,Listen!$Y$38:$AD$44,A_Stammdaten!$B$9-2022,FALSE)</f>
        <v>3.0499999999999999E-2</v>
      </c>
      <c r="P387" s="20">
        <f>VLOOKUP($L387,Listen!$K$12:$P$18,A_Stammdaten!$B$9-2022,FALSE)</f>
        <v>5.0700000000000002E-2</v>
      </c>
      <c r="Q387" s="20">
        <f>VLOOKUP($L387,Listen!$Y$12:$AD$18,A_Stammdaten!$B$9-2022,FALSE)</f>
        <v>5.0700000000000002E-2</v>
      </c>
    </row>
    <row r="388" spans="1:17" x14ac:dyDescent="0.2">
      <c r="A388" s="234"/>
      <c r="B388" s="237"/>
      <c r="C388" s="44">
        <v>2024</v>
      </c>
      <c r="D388" s="35"/>
      <c r="E388" s="36">
        <f>SUMIFS(C_AiB!$H$5:$H$9998,C_AiB!$A$5:$A$9998,$A$386,C_AiB!$C$5:$C$9998,"="&amp;$C388)</f>
        <v>0</v>
      </c>
      <c r="F388" s="37"/>
      <c r="G388" s="35"/>
      <c r="H388" s="32">
        <f t="shared" si="10"/>
        <v>0</v>
      </c>
      <c r="I388" s="32">
        <f>(($E388*40%*$Q388)+($F388*40%*$P388))*3.5%*A_Stammdaten!$E$33</f>
        <v>0</v>
      </c>
      <c r="J388" s="32">
        <f t="shared" si="11"/>
        <v>0</v>
      </c>
      <c r="L388" s="44">
        <v>2024</v>
      </c>
      <c r="M388" s="20">
        <f>VLOOKUP($L388,Listen!$K$38:$P$44,A_Stammdaten!$B$9-2022,FALSE)</f>
        <v>5.0900000000000001E-2</v>
      </c>
      <c r="N388" s="20">
        <f>VLOOKUP($L388,Listen!$Y$38:$AD$44,A_Stammdaten!$B$9-2022,FALSE)</f>
        <v>5.0999999999999997E-2</v>
      </c>
      <c r="P388" s="20">
        <f>VLOOKUP($L388,Listen!$K$12:$P$18,A_Stammdaten!$B$9-2022,FALSE)</f>
        <v>6.93E-2</v>
      </c>
      <c r="Q388" s="20">
        <f>VLOOKUP($L388,Listen!$Y$12:$AD$18,A_Stammdaten!$B$9-2022,FALSE)</f>
        <v>7.2599999999999998E-2</v>
      </c>
    </row>
    <row r="389" spans="1:17" x14ac:dyDescent="0.2">
      <c r="A389" s="234"/>
      <c r="B389" s="237"/>
      <c r="C389" s="44">
        <v>2025</v>
      </c>
      <c r="D389" s="35"/>
      <c r="E389" s="36">
        <f>SUMIFS(C_AiB!$H$5:$H$9998,C_AiB!$A$5:$A$9998,$A$386,C_AiB!$C$5:$C$9998,"="&amp;$C389)</f>
        <v>0</v>
      </c>
      <c r="F389" s="37"/>
      <c r="G389" s="35"/>
      <c r="H389" s="32">
        <f t="shared" si="10"/>
        <v>0</v>
      </c>
      <c r="I389" s="32">
        <f>(($E389*40%*$Q389)+($F389*40%*$P389))*3.5%*A_Stammdaten!$E$33</f>
        <v>0</v>
      </c>
      <c r="J389" s="32">
        <f t="shared" si="11"/>
        <v>0</v>
      </c>
      <c r="L389" s="44">
        <v>2025</v>
      </c>
      <c r="M389" s="20">
        <f>VLOOKUP($L389,Listen!$K$38:$P$44,A_Stammdaten!$B$9-2022,FALSE)</f>
        <v>0.05</v>
      </c>
      <c r="N389" s="20">
        <f>VLOOKUP($L389,Listen!$Y$38:$AD$44,A_Stammdaten!$B$9-2022,FALSE)</f>
        <v>5.0999999999999997E-2</v>
      </c>
      <c r="P389" s="20">
        <f>VLOOKUP($L389,Listen!$K$12:$P$18,A_Stammdaten!$B$9-2022,FALSE)</f>
        <v>7.0099999999999996E-2</v>
      </c>
      <c r="Q389" s="20">
        <f>VLOOKUP($L389,Listen!$Y$12:$AD$18,A_Stammdaten!$B$9-2022,FALSE)</f>
        <v>7.2599999999999998E-2</v>
      </c>
    </row>
    <row r="390" spans="1:17" x14ac:dyDescent="0.2">
      <c r="A390" s="234"/>
      <c r="B390" s="237"/>
      <c r="C390" s="44">
        <v>2026</v>
      </c>
      <c r="D390" s="35"/>
      <c r="E390" s="36">
        <f>SUMIFS(C_AiB!$H$5:$H$9998,C_AiB!$A$5:$A$9998,$A$386,C_AiB!$C$5:$C$9998,"="&amp;$C390)</f>
        <v>0</v>
      </c>
      <c r="F390" s="37"/>
      <c r="G390" s="35"/>
      <c r="H390" s="32">
        <f t="shared" si="10"/>
        <v>0</v>
      </c>
      <c r="I390" s="32">
        <f>(($E390*40%*$Q390)+($F390*40%*$P390))*3.5%*A_Stammdaten!$E$33</f>
        <v>0</v>
      </c>
      <c r="J390" s="32">
        <f t="shared" si="11"/>
        <v>0</v>
      </c>
      <c r="L390" s="44">
        <v>2026</v>
      </c>
      <c r="M390" s="20">
        <f>VLOOKUP($L390,Listen!$K$38:$P$44,A_Stammdaten!$B$9-2022,FALSE)</f>
        <v>5.0999999999999997E-2</v>
      </c>
      <c r="N390" s="20">
        <f>VLOOKUP($L390,Listen!$Y$38:$AD$44,A_Stammdaten!$B$9-2022,FALSE)</f>
        <v>5.0999999999999997E-2</v>
      </c>
      <c r="P390" s="20">
        <f>VLOOKUP($L390,Listen!$K$12:$P$18,A_Stammdaten!$B$9-2022,FALSE)</f>
        <v>7.2599999999999998E-2</v>
      </c>
      <c r="Q390" s="20">
        <f>VLOOKUP($L390,Listen!$Y$12:$AD$18,A_Stammdaten!$B$9-2022,FALSE)</f>
        <v>7.2599999999999998E-2</v>
      </c>
    </row>
    <row r="391" spans="1:17" x14ac:dyDescent="0.2">
      <c r="A391" s="234"/>
      <c r="B391" s="237"/>
      <c r="C391" s="44">
        <v>2027</v>
      </c>
      <c r="D391" s="35"/>
      <c r="E391" s="36">
        <f>SUMIFS(C_AiB!$H$5:$H$9998,C_AiB!$A$5:$A$9998,$A$386,C_AiB!$C$5:$C$9998,"="&amp;$C391)</f>
        <v>0</v>
      </c>
      <c r="F391" s="37"/>
      <c r="G391" s="35"/>
      <c r="H391" s="32">
        <f t="shared" si="10"/>
        <v>0</v>
      </c>
      <c r="I391" s="32">
        <f>(($E391*40%*$Q391)+($F391*40%*$P391))*3.5%*A_Stammdaten!$E$33</f>
        <v>0</v>
      </c>
      <c r="J391" s="32">
        <f t="shared" si="11"/>
        <v>0</v>
      </c>
      <c r="L391" s="44">
        <v>2027</v>
      </c>
      <c r="M391" s="20">
        <f>VLOOKUP($L391,Listen!$K$38:$P$44,A_Stammdaten!$B$9-2022,FALSE)</f>
        <v>5.0999999999999997E-2</v>
      </c>
      <c r="N391" s="20">
        <f>VLOOKUP($L391,Listen!$Y$38:$AD$44,A_Stammdaten!$B$9-2022,FALSE)</f>
        <v>5.0999999999999997E-2</v>
      </c>
      <c r="P391" s="20">
        <f>VLOOKUP($L391,Listen!$K$12:$P$18,A_Stammdaten!$B$9-2022,FALSE)</f>
        <v>7.2599999999999998E-2</v>
      </c>
      <c r="Q391" s="20">
        <f>VLOOKUP($L391,Listen!$Y$12:$AD$18,A_Stammdaten!$B$9-2022,FALSE)</f>
        <v>7.2599999999999998E-2</v>
      </c>
    </row>
    <row r="392" spans="1:17" ht="15" thickBot="1" x14ac:dyDescent="0.25">
      <c r="A392" s="235"/>
      <c r="B392" s="238"/>
      <c r="C392" s="45">
        <v>2028</v>
      </c>
      <c r="D392" s="38"/>
      <c r="E392" s="39">
        <f>SUMIFS(C_AiB!$H$5:$H$9998,C_AiB!$A$5:$A$9998,$A$386,C_AiB!$C$5:$C$9998,"="&amp;$C392)</f>
        <v>0</v>
      </c>
      <c r="F392" s="40"/>
      <c r="G392" s="38"/>
      <c r="H392" s="33">
        <f t="shared" si="10"/>
        <v>0</v>
      </c>
      <c r="I392" s="33">
        <f>(($E392*40%*$Q392)+($F392*40%*$P392))*3.5%*A_Stammdaten!$E$33</f>
        <v>0</v>
      </c>
      <c r="J392" s="33">
        <f t="shared" si="11"/>
        <v>0</v>
      </c>
      <c r="L392" s="45">
        <v>2028</v>
      </c>
      <c r="M392" s="21">
        <f>VLOOKUP($L392,Listen!$K$38:$P$44,A_Stammdaten!$B$9-2022,FALSE)</f>
        <v>0</v>
      </c>
      <c r="N392" s="21">
        <f>VLOOKUP($L392,Listen!$Y$38:$AD$44,A_Stammdaten!$B$9-2022,FALSE)</f>
        <v>0</v>
      </c>
      <c r="P392" s="21">
        <f>VLOOKUP($L392,Listen!$K$12:$P$18,A_Stammdaten!$B$9-2022,FALSE)</f>
        <v>0</v>
      </c>
      <c r="Q392" s="21">
        <f>VLOOKUP($L392,Listen!$Y$12:$AD$18,A_Stammdaten!$B$9-2022,FALSE)</f>
        <v>0</v>
      </c>
    </row>
    <row r="393" spans="1:17" x14ac:dyDescent="0.2">
      <c r="A393" s="233">
        <f>A_Stammdaten!A88</f>
        <v>0</v>
      </c>
      <c r="B393" s="236">
        <f>A_Stammdaten!B88</f>
        <v>0</v>
      </c>
      <c r="C393" s="23">
        <v>2022</v>
      </c>
      <c r="D393" s="41"/>
      <c r="E393" s="43">
        <f>SUMIFS(C_AiB!$H$5:$H$9998,C_AiB!$A$5:$A$9998,$A393,C_AiB!$C$5:$C$9998,"&lt;="&amp;$C393)</f>
        <v>0</v>
      </c>
      <c r="F393" s="42"/>
      <c r="G393" s="41"/>
      <c r="H393" s="34">
        <f t="shared" ref="H393:H456" si="12">($E393*$N393)+($F393*$M393)</f>
        <v>0</v>
      </c>
      <c r="I393" s="32">
        <f>(($E393*40%*$Q393)+($F393*40%*$P393))*3.5%*A_Stammdaten!$E$33</f>
        <v>0</v>
      </c>
      <c r="J393" s="34">
        <f t="shared" ref="J393:J456" si="13">SUM(G393:I393)</f>
        <v>0</v>
      </c>
      <c r="L393" s="23">
        <v>2022</v>
      </c>
      <c r="M393" s="19">
        <f>VLOOKUP($L393,Listen!$K$38:$P$44,A_Stammdaten!$B$9-2022,FALSE)</f>
        <v>3.0499999999999999E-2</v>
      </c>
      <c r="N393" s="19">
        <f>VLOOKUP($L393,Listen!$Y$38:$AD$44,A_Stammdaten!$B$9-2022,FALSE)</f>
        <v>3.0499999999999999E-2</v>
      </c>
      <c r="P393" s="19">
        <f>VLOOKUP($L393,Listen!$K$12:$P$18,A_Stammdaten!$B$9-2022,FALSE)</f>
        <v>5.0700000000000002E-2</v>
      </c>
      <c r="Q393" s="19">
        <f>VLOOKUP($L393,Listen!$Y$12:$AD$18,A_Stammdaten!$B$9-2022,FALSE)</f>
        <v>5.0700000000000002E-2</v>
      </c>
    </row>
    <row r="394" spans="1:17" x14ac:dyDescent="0.2">
      <c r="A394" s="234"/>
      <c r="B394" s="237"/>
      <c r="C394" s="44">
        <v>2023</v>
      </c>
      <c r="D394" s="35"/>
      <c r="E394" s="36">
        <f>SUMIFS(C_AiB!$H$5:$H$9998,C_AiB!$A$5:$A$9998,$A$393,C_AiB!$C$5:$C$9998,"="&amp;$C394)</f>
        <v>0</v>
      </c>
      <c r="F394" s="37"/>
      <c r="G394" s="35"/>
      <c r="H394" s="32">
        <f t="shared" si="12"/>
        <v>0</v>
      </c>
      <c r="I394" s="32">
        <f>(($E394*40%*$Q394)+($F394*40%*$P394))*3.5%*A_Stammdaten!$E$33</f>
        <v>0</v>
      </c>
      <c r="J394" s="32">
        <f t="shared" si="13"/>
        <v>0</v>
      </c>
      <c r="L394" s="44">
        <v>2023</v>
      </c>
      <c r="M394" s="20">
        <f>VLOOKUP($L394,Listen!$K$38:$P$44,A_Stammdaten!$B$9-2022,FALSE)</f>
        <v>3.0499999999999999E-2</v>
      </c>
      <c r="N394" s="20">
        <f>VLOOKUP($L394,Listen!$Y$38:$AD$44,A_Stammdaten!$B$9-2022,FALSE)</f>
        <v>3.0499999999999999E-2</v>
      </c>
      <c r="P394" s="20">
        <f>VLOOKUP($L394,Listen!$K$12:$P$18,A_Stammdaten!$B$9-2022,FALSE)</f>
        <v>5.0700000000000002E-2</v>
      </c>
      <c r="Q394" s="20">
        <f>VLOOKUP($L394,Listen!$Y$12:$AD$18,A_Stammdaten!$B$9-2022,FALSE)</f>
        <v>5.0700000000000002E-2</v>
      </c>
    </row>
    <row r="395" spans="1:17" x14ac:dyDescent="0.2">
      <c r="A395" s="234"/>
      <c r="B395" s="237"/>
      <c r="C395" s="44">
        <v>2024</v>
      </c>
      <c r="D395" s="35"/>
      <c r="E395" s="36">
        <f>SUMIFS(C_AiB!$H$5:$H$9998,C_AiB!$A$5:$A$9998,$A$393,C_AiB!$C$5:$C$9998,"="&amp;$C395)</f>
        <v>0</v>
      </c>
      <c r="F395" s="37"/>
      <c r="G395" s="35"/>
      <c r="H395" s="32">
        <f t="shared" si="12"/>
        <v>0</v>
      </c>
      <c r="I395" s="32">
        <f>(($E395*40%*$Q395)+($F395*40%*$P395))*3.5%*A_Stammdaten!$E$33</f>
        <v>0</v>
      </c>
      <c r="J395" s="32">
        <f t="shared" si="13"/>
        <v>0</v>
      </c>
      <c r="L395" s="44">
        <v>2024</v>
      </c>
      <c r="M395" s="20">
        <f>VLOOKUP($L395,Listen!$K$38:$P$44,A_Stammdaten!$B$9-2022,FALSE)</f>
        <v>5.0900000000000001E-2</v>
      </c>
      <c r="N395" s="20">
        <f>VLOOKUP($L395,Listen!$Y$38:$AD$44,A_Stammdaten!$B$9-2022,FALSE)</f>
        <v>5.0999999999999997E-2</v>
      </c>
      <c r="P395" s="20">
        <f>VLOOKUP($L395,Listen!$K$12:$P$18,A_Stammdaten!$B$9-2022,FALSE)</f>
        <v>6.93E-2</v>
      </c>
      <c r="Q395" s="20">
        <f>VLOOKUP($L395,Listen!$Y$12:$AD$18,A_Stammdaten!$B$9-2022,FALSE)</f>
        <v>7.2599999999999998E-2</v>
      </c>
    </row>
    <row r="396" spans="1:17" x14ac:dyDescent="0.2">
      <c r="A396" s="234"/>
      <c r="B396" s="237"/>
      <c r="C396" s="44">
        <v>2025</v>
      </c>
      <c r="D396" s="35"/>
      <c r="E396" s="36">
        <f>SUMIFS(C_AiB!$H$5:$H$9998,C_AiB!$A$5:$A$9998,$A$393,C_AiB!$C$5:$C$9998,"="&amp;$C396)</f>
        <v>0</v>
      </c>
      <c r="F396" s="37"/>
      <c r="G396" s="35"/>
      <c r="H396" s="32">
        <f t="shared" si="12"/>
        <v>0</v>
      </c>
      <c r="I396" s="32">
        <f>(($E396*40%*$Q396)+($F396*40%*$P396))*3.5%*A_Stammdaten!$E$33</f>
        <v>0</v>
      </c>
      <c r="J396" s="32">
        <f t="shared" si="13"/>
        <v>0</v>
      </c>
      <c r="L396" s="44">
        <v>2025</v>
      </c>
      <c r="M396" s="20">
        <f>VLOOKUP($L396,Listen!$K$38:$P$44,A_Stammdaten!$B$9-2022,FALSE)</f>
        <v>0.05</v>
      </c>
      <c r="N396" s="20">
        <f>VLOOKUP($L396,Listen!$Y$38:$AD$44,A_Stammdaten!$B$9-2022,FALSE)</f>
        <v>5.0999999999999997E-2</v>
      </c>
      <c r="P396" s="20">
        <f>VLOOKUP($L396,Listen!$K$12:$P$18,A_Stammdaten!$B$9-2022,FALSE)</f>
        <v>7.0099999999999996E-2</v>
      </c>
      <c r="Q396" s="20">
        <f>VLOOKUP($L396,Listen!$Y$12:$AD$18,A_Stammdaten!$B$9-2022,FALSE)</f>
        <v>7.2599999999999998E-2</v>
      </c>
    </row>
    <row r="397" spans="1:17" x14ac:dyDescent="0.2">
      <c r="A397" s="234"/>
      <c r="B397" s="237"/>
      <c r="C397" s="44">
        <v>2026</v>
      </c>
      <c r="D397" s="35"/>
      <c r="E397" s="36">
        <f>SUMIFS(C_AiB!$H$5:$H$9998,C_AiB!$A$5:$A$9998,$A$393,C_AiB!$C$5:$C$9998,"="&amp;$C397)</f>
        <v>0</v>
      </c>
      <c r="F397" s="37"/>
      <c r="G397" s="35"/>
      <c r="H397" s="32">
        <f t="shared" si="12"/>
        <v>0</v>
      </c>
      <c r="I397" s="32">
        <f>(($E397*40%*$Q397)+($F397*40%*$P397))*3.5%*A_Stammdaten!$E$33</f>
        <v>0</v>
      </c>
      <c r="J397" s="32">
        <f t="shared" si="13"/>
        <v>0</v>
      </c>
      <c r="L397" s="44">
        <v>2026</v>
      </c>
      <c r="M397" s="20">
        <f>VLOOKUP($L397,Listen!$K$38:$P$44,A_Stammdaten!$B$9-2022,FALSE)</f>
        <v>5.0999999999999997E-2</v>
      </c>
      <c r="N397" s="20">
        <f>VLOOKUP($L397,Listen!$Y$38:$AD$44,A_Stammdaten!$B$9-2022,FALSE)</f>
        <v>5.0999999999999997E-2</v>
      </c>
      <c r="P397" s="20">
        <f>VLOOKUP($L397,Listen!$K$12:$P$18,A_Stammdaten!$B$9-2022,FALSE)</f>
        <v>7.2599999999999998E-2</v>
      </c>
      <c r="Q397" s="20">
        <f>VLOOKUP($L397,Listen!$Y$12:$AD$18,A_Stammdaten!$B$9-2022,FALSE)</f>
        <v>7.2599999999999998E-2</v>
      </c>
    </row>
    <row r="398" spans="1:17" x14ac:dyDescent="0.2">
      <c r="A398" s="234"/>
      <c r="B398" s="237"/>
      <c r="C398" s="44">
        <v>2027</v>
      </c>
      <c r="D398" s="35"/>
      <c r="E398" s="36">
        <f>SUMIFS(C_AiB!$H$5:$H$9998,C_AiB!$A$5:$A$9998,$A$393,C_AiB!$C$5:$C$9998,"="&amp;$C398)</f>
        <v>0</v>
      </c>
      <c r="F398" s="37"/>
      <c r="G398" s="35"/>
      <c r="H398" s="32">
        <f t="shared" si="12"/>
        <v>0</v>
      </c>
      <c r="I398" s="32">
        <f>(($E398*40%*$Q398)+($F398*40%*$P398))*3.5%*A_Stammdaten!$E$33</f>
        <v>0</v>
      </c>
      <c r="J398" s="32">
        <f t="shared" si="13"/>
        <v>0</v>
      </c>
      <c r="L398" s="44">
        <v>2027</v>
      </c>
      <c r="M398" s="20">
        <f>VLOOKUP($L398,Listen!$K$38:$P$44,A_Stammdaten!$B$9-2022,FALSE)</f>
        <v>5.0999999999999997E-2</v>
      </c>
      <c r="N398" s="20">
        <f>VLOOKUP($L398,Listen!$Y$38:$AD$44,A_Stammdaten!$B$9-2022,FALSE)</f>
        <v>5.0999999999999997E-2</v>
      </c>
      <c r="P398" s="20">
        <f>VLOOKUP($L398,Listen!$K$12:$P$18,A_Stammdaten!$B$9-2022,FALSE)</f>
        <v>7.2599999999999998E-2</v>
      </c>
      <c r="Q398" s="20">
        <f>VLOOKUP($L398,Listen!$Y$12:$AD$18,A_Stammdaten!$B$9-2022,FALSE)</f>
        <v>7.2599999999999998E-2</v>
      </c>
    </row>
    <row r="399" spans="1:17" ht="15" thickBot="1" x14ac:dyDescent="0.25">
      <c r="A399" s="235"/>
      <c r="B399" s="238"/>
      <c r="C399" s="45">
        <v>2028</v>
      </c>
      <c r="D399" s="38"/>
      <c r="E399" s="39">
        <f>SUMIFS(C_AiB!$H$5:$H$9998,C_AiB!$A$5:$A$9998,$A$393,C_AiB!$C$5:$C$9998,"="&amp;$C399)</f>
        <v>0</v>
      </c>
      <c r="F399" s="40"/>
      <c r="G399" s="38"/>
      <c r="H399" s="33">
        <f t="shared" si="12"/>
        <v>0</v>
      </c>
      <c r="I399" s="33">
        <f>(($E399*40%*$Q399)+($F399*40%*$P399))*3.5%*A_Stammdaten!$E$33</f>
        <v>0</v>
      </c>
      <c r="J399" s="33">
        <f t="shared" si="13"/>
        <v>0</v>
      </c>
      <c r="L399" s="45">
        <v>2028</v>
      </c>
      <c r="M399" s="21">
        <f>VLOOKUP($L399,Listen!$K$38:$P$44,A_Stammdaten!$B$9-2022,FALSE)</f>
        <v>0</v>
      </c>
      <c r="N399" s="21">
        <f>VLOOKUP($L399,Listen!$Y$38:$AD$44,A_Stammdaten!$B$9-2022,FALSE)</f>
        <v>0</v>
      </c>
      <c r="P399" s="21">
        <f>VLOOKUP($L399,Listen!$K$12:$P$18,A_Stammdaten!$B$9-2022,FALSE)</f>
        <v>0</v>
      </c>
      <c r="Q399" s="21">
        <f>VLOOKUP($L399,Listen!$Y$12:$AD$18,A_Stammdaten!$B$9-2022,FALSE)</f>
        <v>0</v>
      </c>
    </row>
    <row r="400" spans="1:17" x14ac:dyDescent="0.2">
      <c r="A400" s="233">
        <f>A_Stammdaten!A89</f>
        <v>0</v>
      </c>
      <c r="B400" s="236">
        <f>A_Stammdaten!B89</f>
        <v>0</v>
      </c>
      <c r="C400" s="23">
        <v>2022</v>
      </c>
      <c r="D400" s="41"/>
      <c r="E400" s="43">
        <f>SUMIFS(C_AiB!$H$5:$H$9998,C_AiB!$A$5:$A$9998,$A400,C_AiB!$C$5:$C$9998,"&lt;="&amp;$C400)</f>
        <v>0</v>
      </c>
      <c r="F400" s="42"/>
      <c r="G400" s="41"/>
      <c r="H400" s="34">
        <f t="shared" si="12"/>
        <v>0</v>
      </c>
      <c r="I400" s="32">
        <f>(($E400*40%*$Q400)+($F400*40%*$P400))*3.5%*A_Stammdaten!$E$33</f>
        <v>0</v>
      </c>
      <c r="J400" s="34">
        <f t="shared" si="13"/>
        <v>0</v>
      </c>
      <c r="L400" s="23">
        <v>2022</v>
      </c>
      <c r="M400" s="19">
        <f>VLOOKUP($L400,Listen!$K$38:$P$44,A_Stammdaten!$B$9-2022,FALSE)</f>
        <v>3.0499999999999999E-2</v>
      </c>
      <c r="N400" s="19">
        <f>VLOOKUP($L400,Listen!$Y$38:$AD$44,A_Stammdaten!$B$9-2022,FALSE)</f>
        <v>3.0499999999999999E-2</v>
      </c>
      <c r="P400" s="19">
        <f>VLOOKUP($L400,Listen!$K$12:$P$18,A_Stammdaten!$B$9-2022,FALSE)</f>
        <v>5.0700000000000002E-2</v>
      </c>
      <c r="Q400" s="19">
        <f>VLOOKUP($L400,Listen!$Y$12:$AD$18,A_Stammdaten!$B$9-2022,FALSE)</f>
        <v>5.0700000000000002E-2</v>
      </c>
    </row>
    <row r="401" spans="1:17" x14ac:dyDescent="0.2">
      <c r="A401" s="234"/>
      <c r="B401" s="237"/>
      <c r="C401" s="44">
        <v>2023</v>
      </c>
      <c r="D401" s="35"/>
      <c r="E401" s="36">
        <f>SUMIFS(C_AiB!$H$5:$H$9998,C_AiB!$A$5:$A$9998,$A$400,C_AiB!$C$5:$C$9998,"="&amp;$C401)</f>
        <v>0</v>
      </c>
      <c r="F401" s="37"/>
      <c r="G401" s="35"/>
      <c r="H401" s="32">
        <f t="shared" si="12"/>
        <v>0</v>
      </c>
      <c r="I401" s="32">
        <f>(($E401*40%*$Q401)+($F401*40%*$P401))*3.5%*A_Stammdaten!$E$33</f>
        <v>0</v>
      </c>
      <c r="J401" s="32">
        <f t="shared" si="13"/>
        <v>0</v>
      </c>
      <c r="L401" s="44">
        <v>2023</v>
      </c>
      <c r="M401" s="20">
        <f>VLOOKUP($L401,Listen!$K$38:$P$44,A_Stammdaten!$B$9-2022,FALSE)</f>
        <v>3.0499999999999999E-2</v>
      </c>
      <c r="N401" s="20">
        <f>VLOOKUP($L401,Listen!$Y$38:$AD$44,A_Stammdaten!$B$9-2022,FALSE)</f>
        <v>3.0499999999999999E-2</v>
      </c>
      <c r="P401" s="20">
        <f>VLOOKUP($L401,Listen!$K$12:$P$18,A_Stammdaten!$B$9-2022,FALSE)</f>
        <v>5.0700000000000002E-2</v>
      </c>
      <c r="Q401" s="20">
        <f>VLOOKUP($L401,Listen!$Y$12:$AD$18,A_Stammdaten!$B$9-2022,FALSE)</f>
        <v>5.0700000000000002E-2</v>
      </c>
    </row>
    <row r="402" spans="1:17" x14ac:dyDescent="0.2">
      <c r="A402" s="234"/>
      <c r="B402" s="237"/>
      <c r="C402" s="44">
        <v>2024</v>
      </c>
      <c r="D402" s="35"/>
      <c r="E402" s="36">
        <f>SUMIFS(C_AiB!$H$5:$H$9998,C_AiB!$A$5:$A$9998,$A$400,C_AiB!$C$5:$C$9998,"="&amp;$C402)</f>
        <v>0</v>
      </c>
      <c r="F402" s="37"/>
      <c r="G402" s="35"/>
      <c r="H402" s="32">
        <f t="shared" si="12"/>
        <v>0</v>
      </c>
      <c r="I402" s="32">
        <f>(($E402*40%*$Q402)+($F402*40%*$P402))*3.5%*A_Stammdaten!$E$33</f>
        <v>0</v>
      </c>
      <c r="J402" s="32">
        <f t="shared" si="13"/>
        <v>0</v>
      </c>
      <c r="L402" s="44">
        <v>2024</v>
      </c>
      <c r="M402" s="20">
        <f>VLOOKUP($L402,Listen!$K$38:$P$44,A_Stammdaten!$B$9-2022,FALSE)</f>
        <v>5.0900000000000001E-2</v>
      </c>
      <c r="N402" s="20">
        <f>VLOOKUP($L402,Listen!$Y$38:$AD$44,A_Stammdaten!$B$9-2022,FALSE)</f>
        <v>5.0999999999999997E-2</v>
      </c>
      <c r="P402" s="20">
        <f>VLOOKUP($L402,Listen!$K$12:$P$18,A_Stammdaten!$B$9-2022,FALSE)</f>
        <v>6.93E-2</v>
      </c>
      <c r="Q402" s="20">
        <f>VLOOKUP($L402,Listen!$Y$12:$AD$18,A_Stammdaten!$B$9-2022,FALSE)</f>
        <v>7.2599999999999998E-2</v>
      </c>
    </row>
    <row r="403" spans="1:17" x14ac:dyDescent="0.2">
      <c r="A403" s="234"/>
      <c r="B403" s="237"/>
      <c r="C403" s="44">
        <v>2025</v>
      </c>
      <c r="D403" s="35"/>
      <c r="E403" s="36">
        <f>SUMIFS(C_AiB!$H$5:$H$9998,C_AiB!$A$5:$A$9998,$A$400,C_AiB!$C$5:$C$9998,"="&amp;$C403)</f>
        <v>0</v>
      </c>
      <c r="F403" s="37"/>
      <c r="G403" s="35"/>
      <c r="H403" s="32">
        <f t="shared" si="12"/>
        <v>0</v>
      </c>
      <c r="I403" s="32">
        <f>(($E403*40%*$Q403)+($F403*40%*$P403))*3.5%*A_Stammdaten!$E$33</f>
        <v>0</v>
      </c>
      <c r="J403" s="32">
        <f t="shared" si="13"/>
        <v>0</v>
      </c>
      <c r="L403" s="44">
        <v>2025</v>
      </c>
      <c r="M403" s="20">
        <f>VLOOKUP($L403,Listen!$K$38:$P$44,A_Stammdaten!$B$9-2022,FALSE)</f>
        <v>0.05</v>
      </c>
      <c r="N403" s="20">
        <f>VLOOKUP($L403,Listen!$Y$38:$AD$44,A_Stammdaten!$B$9-2022,FALSE)</f>
        <v>5.0999999999999997E-2</v>
      </c>
      <c r="P403" s="20">
        <f>VLOOKUP($L403,Listen!$K$12:$P$18,A_Stammdaten!$B$9-2022,FALSE)</f>
        <v>7.0099999999999996E-2</v>
      </c>
      <c r="Q403" s="20">
        <f>VLOOKUP($L403,Listen!$Y$12:$AD$18,A_Stammdaten!$B$9-2022,FALSE)</f>
        <v>7.2599999999999998E-2</v>
      </c>
    </row>
    <row r="404" spans="1:17" x14ac:dyDescent="0.2">
      <c r="A404" s="234"/>
      <c r="B404" s="237"/>
      <c r="C404" s="44">
        <v>2026</v>
      </c>
      <c r="D404" s="35"/>
      <c r="E404" s="36">
        <f>SUMIFS(C_AiB!$H$5:$H$9998,C_AiB!$A$5:$A$9998,$A$400,C_AiB!$C$5:$C$9998,"="&amp;$C404)</f>
        <v>0</v>
      </c>
      <c r="F404" s="37"/>
      <c r="G404" s="35"/>
      <c r="H404" s="32">
        <f t="shared" si="12"/>
        <v>0</v>
      </c>
      <c r="I404" s="32">
        <f>(($E404*40%*$Q404)+($F404*40%*$P404))*3.5%*A_Stammdaten!$E$33</f>
        <v>0</v>
      </c>
      <c r="J404" s="32">
        <f t="shared" si="13"/>
        <v>0</v>
      </c>
      <c r="L404" s="44">
        <v>2026</v>
      </c>
      <c r="M404" s="20">
        <f>VLOOKUP($L404,Listen!$K$38:$P$44,A_Stammdaten!$B$9-2022,FALSE)</f>
        <v>5.0999999999999997E-2</v>
      </c>
      <c r="N404" s="20">
        <f>VLOOKUP($L404,Listen!$Y$38:$AD$44,A_Stammdaten!$B$9-2022,FALSE)</f>
        <v>5.0999999999999997E-2</v>
      </c>
      <c r="P404" s="20">
        <f>VLOOKUP($L404,Listen!$K$12:$P$18,A_Stammdaten!$B$9-2022,FALSE)</f>
        <v>7.2599999999999998E-2</v>
      </c>
      <c r="Q404" s="20">
        <f>VLOOKUP($L404,Listen!$Y$12:$AD$18,A_Stammdaten!$B$9-2022,FALSE)</f>
        <v>7.2599999999999998E-2</v>
      </c>
    </row>
    <row r="405" spans="1:17" x14ac:dyDescent="0.2">
      <c r="A405" s="234"/>
      <c r="B405" s="237"/>
      <c r="C405" s="44">
        <v>2027</v>
      </c>
      <c r="D405" s="35"/>
      <c r="E405" s="36">
        <f>SUMIFS(C_AiB!$H$5:$H$9998,C_AiB!$A$5:$A$9998,$A$400,C_AiB!$C$5:$C$9998,"="&amp;$C405)</f>
        <v>0</v>
      </c>
      <c r="F405" s="37"/>
      <c r="G405" s="35"/>
      <c r="H405" s="32">
        <f t="shared" si="12"/>
        <v>0</v>
      </c>
      <c r="I405" s="32">
        <f>(($E405*40%*$Q405)+($F405*40%*$P405))*3.5%*A_Stammdaten!$E$33</f>
        <v>0</v>
      </c>
      <c r="J405" s="32">
        <f t="shared" si="13"/>
        <v>0</v>
      </c>
      <c r="L405" s="44">
        <v>2027</v>
      </c>
      <c r="M405" s="20">
        <f>VLOOKUP($L405,Listen!$K$38:$P$44,A_Stammdaten!$B$9-2022,FALSE)</f>
        <v>5.0999999999999997E-2</v>
      </c>
      <c r="N405" s="20">
        <f>VLOOKUP($L405,Listen!$Y$38:$AD$44,A_Stammdaten!$B$9-2022,FALSE)</f>
        <v>5.0999999999999997E-2</v>
      </c>
      <c r="P405" s="20">
        <f>VLOOKUP($L405,Listen!$K$12:$P$18,A_Stammdaten!$B$9-2022,FALSE)</f>
        <v>7.2599999999999998E-2</v>
      </c>
      <c r="Q405" s="20">
        <f>VLOOKUP($L405,Listen!$Y$12:$AD$18,A_Stammdaten!$B$9-2022,FALSE)</f>
        <v>7.2599999999999998E-2</v>
      </c>
    </row>
    <row r="406" spans="1:17" ht="15" thickBot="1" x14ac:dyDescent="0.25">
      <c r="A406" s="235"/>
      <c r="B406" s="238"/>
      <c r="C406" s="45">
        <v>2028</v>
      </c>
      <c r="D406" s="38"/>
      <c r="E406" s="39">
        <f>SUMIFS(C_AiB!$H$5:$H$9998,C_AiB!$A$5:$A$9998,$A$400,C_AiB!$C$5:$C$9998,"="&amp;$C406)</f>
        <v>0</v>
      </c>
      <c r="F406" s="40"/>
      <c r="G406" s="38"/>
      <c r="H406" s="33">
        <f t="shared" si="12"/>
        <v>0</v>
      </c>
      <c r="I406" s="33">
        <f>(($E406*40%*$Q406)+($F406*40%*$P406))*3.5%*A_Stammdaten!$E$33</f>
        <v>0</v>
      </c>
      <c r="J406" s="33">
        <f t="shared" si="13"/>
        <v>0</v>
      </c>
      <c r="L406" s="45">
        <v>2028</v>
      </c>
      <c r="M406" s="21">
        <f>VLOOKUP($L406,Listen!$K$38:$P$44,A_Stammdaten!$B$9-2022,FALSE)</f>
        <v>0</v>
      </c>
      <c r="N406" s="21">
        <f>VLOOKUP($L406,Listen!$Y$38:$AD$44,A_Stammdaten!$B$9-2022,FALSE)</f>
        <v>0</v>
      </c>
      <c r="P406" s="21">
        <f>VLOOKUP($L406,Listen!$K$12:$P$18,A_Stammdaten!$B$9-2022,FALSE)</f>
        <v>0</v>
      </c>
      <c r="Q406" s="21">
        <f>VLOOKUP($L406,Listen!$Y$12:$AD$18,A_Stammdaten!$B$9-2022,FALSE)</f>
        <v>0</v>
      </c>
    </row>
    <row r="407" spans="1:17" x14ac:dyDescent="0.2">
      <c r="A407" s="233">
        <f>A_Stammdaten!A90</f>
        <v>0</v>
      </c>
      <c r="B407" s="236">
        <f>A_Stammdaten!B90</f>
        <v>0</v>
      </c>
      <c r="C407" s="23">
        <v>2022</v>
      </c>
      <c r="D407" s="41"/>
      <c r="E407" s="43">
        <f>SUMIFS(C_AiB!$H$5:$H$9998,C_AiB!$A$5:$A$9998,$A407,C_AiB!$C$5:$C$9998,"&lt;="&amp;$C407)</f>
        <v>0</v>
      </c>
      <c r="F407" s="42"/>
      <c r="G407" s="41"/>
      <c r="H407" s="34">
        <f t="shared" si="12"/>
        <v>0</v>
      </c>
      <c r="I407" s="32">
        <f>(($E407*40%*$Q407)+($F407*40%*$P407))*3.5%*A_Stammdaten!$E$33</f>
        <v>0</v>
      </c>
      <c r="J407" s="34">
        <f t="shared" si="13"/>
        <v>0</v>
      </c>
      <c r="L407" s="23">
        <v>2022</v>
      </c>
      <c r="M407" s="19">
        <f>VLOOKUP($L407,Listen!$K$38:$P$44,A_Stammdaten!$B$9-2022,FALSE)</f>
        <v>3.0499999999999999E-2</v>
      </c>
      <c r="N407" s="19">
        <f>VLOOKUP($L407,Listen!$Y$38:$AD$44,A_Stammdaten!$B$9-2022,FALSE)</f>
        <v>3.0499999999999999E-2</v>
      </c>
      <c r="P407" s="19">
        <f>VLOOKUP($L407,Listen!$K$12:$P$18,A_Stammdaten!$B$9-2022,FALSE)</f>
        <v>5.0700000000000002E-2</v>
      </c>
      <c r="Q407" s="19">
        <f>VLOOKUP($L407,Listen!$Y$12:$AD$18,A_Stammdaten!$B$9-2022,FALSE)</f>
        <v>5.0700000000000002E-2</v>
      </c>
    </row>
    <row r="408" spans="1:17" x14ac:dyDescent="0.2">
      <c r="A408" s="234"/>
      <c r="B408" s="237"/>
      <c r="C408" s="44">
        <v>2023</v>
      </c>
      <c r="D408" s="35"/>
      <c r="E408" s="36">
        <f>SUMIFS(C_AiB!$H$5:$H$9998,C_AiB!$A$5:$A$9998,$A$407,C_AiB!$C$5:$C$9998,"="&amp;$C408)</f>
        <v>0</v>
      </c>
      <c r="F408" s="37"/>
      <c r="G408" s="35"/>
      <c r="H408" s="32">
        <f t="shared" si="12"/>
        <v>0</v>
      </c>
      <c r="I408" s="32">
        <f>(($E408*40%*$Q408)+($F408*40%*$P408))*3.5%*A_Stammdaten!$E$33</f>
        <v>0</v>
      </c>
      <c r="J408" s="32">
        <f t="shared" si="13"/>
        <v>0</v>
      </c>
      <c r="L408" s="44">
        <v>2023</v>
      </c>
      <c r="M408" s="20">
        <f>VLOOKUP($L408,Listen!$K$38:$P$44,A_Stammdaten!$B$9-2022,FALSE)</f>
        <v>3.0499999999999999E-2</v>
      </c>
      <c r="N408" s="20">
        <f>VLOOKUP($L408,Listen!$Y$38:$AD$44,A_Stammdaten!$B$9-2022,FALSE)</f>
        <v>3.0499999999999999E-2</v>
      </c>
      <c r="P408" s="20">
        <f>VLOOKUP($L408,Listen!$K$12:$P$18,A_Stammdaten!$B$9-2022,FALSE)</f>
        <v>5.0700000000000002E-2</v>
      </c>
      <c r="Q408" s="20">
        <f>VLOOKUP($L408,Listen!$Y$12:$AD$18,A_Stammdaten!$B$9-2022,FALSE)</f>
        <v>5.0700000000000002E-2</v>
      </c>
    </row>
    <row r="409" spans="1:17" x14ac:dyDescent="0.2">
      <c r="A409" s="234"/>
      <c r="B409" s="237"/>
      <c r="C409" s="44">
        <v>2024</v>
      </c>
      <c r="D409" s="35"/>
      <c r="E409" s="36">
        <f>SUMIFS(C_AiB!$H$5:$H$9998,C_AiB!$A$5:$A$9998,$A$407,C_AiB!$C$5:$C$9998,"="&amp;$C409)</f>
        <v>0</v>
      </c>
      <c r="F409" s="37"/>
      <c r="G409" s="35"/>
      <c r="H409" s="32">
        <f t="shared" si="12"/>
        <v>0</v>
      </c>
      <c r="I409" s="32">
        <f>(($E409*40%*$Q409)+($F409*40%*$P409))*3.5%*A_Stammdaten!$E$33</f>
        <v>0</v>
      </c>
      <c r="J409" s="32">
        <f t="shared" si="13"/>
        <v>0</v>
      </c>
      <c r="L409" s="44">
        <v>2024</v>
      </c>
      <c r="M409" s="20">
        <f>VLOOKUP($L409,Listen!$K$38:$P$44,A_Stammdaten!$B$9-2022,FALSE)</f>
        <v>5.0900000000000001E-2</v>
      </c>
      <c r="N409" s="20">
        <f>VLOOKUP($L409,Listen!$Y$38:$AD$44,A_Stammdaten!$B$9-2022,FALSE)</f>
        <v>5.0999999999999997E-2</v>
      </c>
      <c r="P409" s="20">
        <f>VLOOKUP($L409,Listen!$K$12:$P$18,A_Stammdaten!$B$9-2022,FALSE)</f>
        <v>6.93E-2</v>
      </c>
      <c r="Q409" s="20">
        <f>VLOOKUP($L409,Listen!$Y$12:$AD$18,A_Stammdaten!$B$9-2022,FALSE)</f>
        <v>7.2599999999999998E-2</v>
      </c>
    </row>
    <row r="410" spans="1:17" x14ac:dyDescent="0.2">
      <c r="A410" s="234"/>
      <c r="B410" s="237"/>
      <c r="C410" s="44">
        <v>2025</v>
      </c>
      <c r="D410" s="35"/>
      <c r="E410" s="36">
        <f>SUMIFS(C_AiB!$H$5:$H$9998,C_AiB!$A$5:$A$9998,$A$407,C_AiB!$C$5:$C$9998,"="&amp;$C410)</f>
        <v>0</v>
      </c>
      <c r="F410" s="37"/>
      <c r="G410" s="35"/>
      <c r="H410" s="32">
        <f t="shared" si="12"/>
        <v>0</v>
      </c>
      <c r="I410" s="32">
        <f>(($E410*40%*$Q410)+($F410*40%*$P410))*3.5%*A_Stammdaten!$E$33</f>
        <v>0</v>
      </c>
      <c r="J410" s="32">
        <f t="shared" si="13"/>
        <v>0</v>
      </c>
      <c r="L410" s="44">
        <v>2025</v>
      </c>
      <c r="M410" s="20">
        <f>VLOOKUP($L410,Listen!$K$38:$P$44,A_Stammdaten!$B$9-2022,FALSE)</f>
        <v>0.05</v>
      </c>
      <c r="N410" s="20">
        <f>VLOOKUP($L410,Listen!$Y$38:$AD$44,A_Stammdaten!$B$9-2022,FALSE)</f>
        <v>5.0999999999999997E-2</v>
      </c>
      <c r="P410" s="20">
        <f>VLOOKUP($L410,Listen!$K$12:$P$18,A_Stammdaten!$B$9-2022,FALSE)</f>
        <v>7.0099999999999996E-2</v>
      </c>
      <c r="Q410" s="20">
        <f>VLOOKUP($L410,Listen!$Y$12:$AD$18,A_Stammdaten!$B$9-2022,FALSE)</f>
        <v>7.2599999999999998E-2</v>
      </c>
    </row>
    <row r="411" spans="1:17" x14ac:dyDescent="0.2">
      <c r="A411" s="234"/>
      <c r="B411" s="237"/>
      <c r="C411" s="44">
        <v>2026</v>
      </c>
      <c r="D411" s="35"/>
      <c r="E411" s="36">
        <f>SUMIFS(C_AiB!$H$5:$H$9998,C_AiB!$A$5:$A$9998,$A$407,C_AiB!$C$5:$C$9998,"="&amp;$C411)</f>
        <v>0</v>
      </c>
      <c r="F411" s="37"/>
      <c r="G411" s="35"/>
      <c r="H411" s="32">
        <f t="shared" si="12"/>
        <v>0</v>
      </c>
      <c r="I411" s="32">
        <f>(($E411*40%*$Q411)+($F411*40%*$P411))*3.5%*A_Stammdaten!$E$33</f>
        <v>0</v>
      </c>
      <c r="J411" s="32">
        <f t="shared" si="13"/>
        <v>0</v>
      </c>
      <c r="L411" s="44">
        <v>2026</v>
      </c>
      <c r="M411" s="20">
        <f>VLOOKUP($L411,Listen!$K$38:$P$44,A_Stammdaten!$B$9-2022,FALSE)</f>
        <v>5.0999999999999997E-2</v>
      </c>
      <c r="N411" s="20">
        <f>VLOOKUP($L411,Listen!$Y$38:$AD$44,A_Stammdaten!$B$9-2022,FALSE)</f>
        <v>5.0999999999999997E-2</v>
      </c>
      <c r="P411" s="20">
        <f>VLOOKUP($L411,Listen!$K$12:$P$18,A_Stammdaten!$B$9-2022,FALSE)</f>
        <v>7.2599999999999998E-2</v>
      </c>
      <c r="Q411" s="20">
        <f>VLOOKUP($L411,Listen!$Y$12:$AD$18,A_Stammdaten!$B$9-2022,FALSE)</f>
        <v>7.2599999999999998E-2</v>
      </c>
    </row>
    <row r="412" spans="1:17" x14ac:dyDescent="0.2">
      <c r="A412" s="234"/>
      <c r="B412" s="237"/>
      <c r="C412" s="44">
        <v>2027</v>
      </c>
      <c r="D412" s="35"/>
      <c r="E412" s="36">
        <f>SUMIFS(C_AiB!$H$5:$H$9998,C_AiB!$A$5:$A$9998,$A$407,C_AiB!$C$5:$C$9998,"="&amp;$C412)</f>
        <v>0</v>
      </c>
      <c r="F412" s="37"/>
      <c r="G412" s="35"/>
      <c r="H412" s="32">
        <f t="shared" si="12"/>
        <v>0</v>
      </c>
      <c r="I412" s="32">
        <f>(($E412*40%*$Q412)+($F412*40%*$P412))*3.5%*A_Stammdaten!$E$33</f>
        <v>0</v>
      </c>
      <c r="J412" s="32">
        <f t="shared" si="13"/>
        <v>0</v>
      </c>
      <c r="L412" s="44">
        <v>2027</v>
      </c>
      <c r="M412" s="20">
        <f>VLOOKUP($L412,Listen!$K$38:$P$44,A_Stammdaten!$B$9-2022,FALSE)</f>
        <v>5.0999999999999997E-2</v>
      </c>
      <c r="N412" s="20">
        <f>VLOOKUP($L412,Listen!$Y$38:$AD$44,A_Stammdaten!$B$9-2022,FALSE)</f>
        <v>5.0999999999999997E-2</v>
      </c>
      <c r="P412" s="20">
        <f>VLOOKUP($L412,Listen!$K$12:$P$18,A_Stammdaten!$B$9-2022,FALSE)</f>
        <v>7.2599999999999998E-2</v>
      </c>
      <c r="Q412" s="20">
        <f>VLOOKUP($L412,Listen!$Y$12:$AD$18,A_Stammdaten!$B$9-2022,FALSE)</f>
        <v>7.2599999999999998E-2</v>
      </c>
    </row>
    <row r="413" spans="1:17" ht="15" thickBot="1" x14ac:dyDescent="0.25">
      <c r="A413" s="235"/>
      <c r="B413" s="238"/>
      <c r="C413" s="45">
        <v>2028</v>
      </c>
      <c r="D413" s="38"/>
      <c r="E413" s="39">
        <f>SUMIFS(C_AiB!$H$5:$H$9998,C_AiB!$A$5:$A$9998,$A$407,C_AiB!$C$5:$C$9998,"="&amp;$C413)</f>
        <v>0</v>
      </c>
      <c r="F413" s="40"/>
      <c r="G413" s="38"/>
      <c r="H413" s="33">
        <f t="shared" si="12"/>
        <v>0</v>
      </c>
      <c r="I413" s="33">
        <f>(($E413*40%*$Q413)+($F413*40%*$P413))*3.5%*A_Stammdaten!$E$33</f>
        <v>0</v>
      </c>
      <c r="J413" s="33">
        <f t="shared" si="13"/>
        <v>0</v>
      </c>
      <c r="L413" s="45">
        <v>2028</v>
      </c>
      <c r="M413" s="21">
        <f>VLOOKUP($L413,Listen!$K$38:$P$44,A_Stammdaten!$B$9-2022,FALSE)</f>
        <v>0</v>
      </c>
      <c r="N413" s="21">
        <f>VLOOKUP($L413,Listen!$Y$38:$AD$44,A_Stammdaten!$B$9-2022,FALSE)</f>
        <v>0</v>
      </c>
      <c r="P413" s="21">
        <f>VLOOKUP($L413,Listen!$K$12:$P$18,A_Stammdaten!$B$9-2022,FALSE)</f>
        <v>0</v>
      </c>
      <c r="Q413" s="21">
        <f>VLOOKUP($L413,Listen!$Y$12:$AD$18,A_Stammdaten!$B$9-2022,FALSE)</f>
        <v>0</v>
      </c>
    </row>
    <row r="414" spans="1:17" x14ac:dyDescent="0.2">
      <c r="A414" s="233">
        <f>A_Stammdaten!A91</f>
        <v>0</v>
      </c>
      <c r="B414" s="236">
        <f>A_Stammdaten!B91</f>
        <v>0</v>
      </c>
      <c r="C414" s="23">
        <v>2022</v>
      </c>
      <c r="D414" s="41"/>
      <c r="E414" s="43">
        <f>SUMIFS(C_AiB!$H$5:$H$9998,C_AiB!$A$5:$A$9998,$A414,C_AiB!$C$5:$C$9998,"&lt;="&amp;$C414)</f>
        <v>0</v>
      </c>
      <c r="F414" s="42"/>
      <c r="G414" s="41"/>
      <c r="H414" s="34">
        <f t="shared" si="12"/>
        <v>0</v>
      </c>
      <c r="I414" s="32">
        <f>(($E414*40%*$Q414)+($F414*40%*$P414))*3.5%*A_Stammdaten!$E$33</f>
        <v>0</v>
      </c>
      <c r="J414" s="34">
        <f t="shared" si="13"/>
        <v>0</v>
      </c>
      <c r="L414" s="23">
        <v>2022</v>
      </c>
      <c r="M414" s="19">
        <f>VLOOKUP($L414,Listen!$K$38:$P$44,A_Stammdaten!$B$9-2022,FALSE)</f>
        <v>3.0499999999999999E-2</v>
      </c>
      <c r="N414" s="19">
        <f>VLOOKUP($L414,Listen!$Y$38:$AD$44,A_Stammdaten!$B$9-2022,FALSE)</f>
        <v>3.0499999999999999E-2</v>
      </c>
      <c r="P414" s="19">
        <f>VLOOKUP($L414,Listen!$K$12:$P$18,A_Stammdaten!$B$9-2022,FALSE)</f>
        <v>5.0700000000000002E-2</v>
      </c>
      <c r="Q414" s="19">
        <f>VLOOKUP($L414,Listen!$Y$12:$AD$18,A_Stammdaten!$B$9-2022,FALSE)</f>
        <v>5.0700000000000002E-2</v>
      </c>
    </row>
    <row r="415" spans="1:17" x14ac:dyDescent="0.2">
      <c r="A415" s="234"/>
      <c r="B415" s="237"/>
      <c r="C415" s="44">
        <v>2023</v>
      </c>
      <c r="D415" s="35"/>
      <c r="E415" s="36">
        <f>SUMIFS(C_AiB!$H$5:$H$9998,C_AiB!$A$5:$A$9998,$A$414,C_AiB!$C$5:$C$9998,"="&amp;$C415)</f>
        <v>0</v>
      </c>
      <c r="F415" s="37"/>
      <c r="G415" s="35"/>
      <c r="H415" s="32">
        <f t="shared" si="12"/>
        <v>0</v>
      </c>
      <c r="I415" s="32">
        <f>(($E415*40%*$Q415)+($F415*40%*$P415))*3.5%*A_Stammdaten!$E$33</f>
        <v>0</v>
      </c>
      <c r="J415" s="32">
        <f t="shared" si="13"/>
        <v>0</v>
      </c>
      <c r="L415" s="44">
        <v>2023</v>
      </c>
      <c r="M415" s="20">
        <f>VLOOKUP($L415,Listen!$K$38:$P$44,A_Stammdaten!$B$9-2022,FALSE)</f>
        <v>3.0499999999999999E-2</v>
      </c>
      <c r="N415" s="20">
        <f>VLOOKUP($L415,Listen!$Y$38:$AD$44,A_Stammdaten!$B$9-2022,FALSE)</f>
        <v>3.0499999999999999E-2</v>
      </c>
      <c r="P415" s="20">
        <f>VLOOKUP($L415,Listen!$K$12:$P$18,A_Stammdaten!$B$9-2022,FALSE)</f>
        <v>5.0700000000000002E-2</v>
      </c>
      <c r="Q415" s="20">
        <f>VLOOKUP($L415,Listen!$Y$12:$AD$18,A_Stammdaten!$B$9-2022,FALSE)</f>
        <v>5.0700000000000002E-2</v>
      </c>
    </row>
    <row r="416" spans="1:17" x14ac:dyDescent="0.2">
      <c r="A416" s="234"/>
      <c r="B416" s="237"/>
      <c r="C416" s="44">
        <v>2024</v>
      </c>
      <c r="D416" s="35"/>
      <c r="E416" s="36">
        <f>SUMIFS(C_AiB!$H$5:$H$9998,C_AiB!$A$5:$A$9998,$A$414,C_AiB!$C$5:$C$9998,"="&amp;$C416)</f>
        <v>0</v>
      </c>
      <c r="F416" s="37"/>
      <c r="G416" s="35"/>
      <c r="H416" s="32">
        <f t="shared" si="12"/>
        <v>0</v>
      </c>
      <c r="I416" s="32">
        <f>(($E416*40%*$Q416)+($F416*40%*$P416))*3.5%*A_Stammdaten!$E$33</f>
        <v>0</v>
      </c>
      <c r="J416" s="32">
        <f t="shared" si="13"/>
        <v>0</v>
      </c>
      <c r="L416" s="44">
        <v>2024</v>
      </c>
      <c r="M416" s="20">
        <f>VLOOKUP($L416,Listen!$K$38:$P$44,A_Stammdaten!$B$9-2022,FALSE)</f>
        <v>5.0900000000000001E-2</v>
      </c>
      <c r="N416" s="20">
        <f>VLOOKUP($L416,Listen!$Y$38:$AD$44,A_Stammdaten!$B$9-2022,FALSE)</f>
        <v>5.0999999999999997E-2</v>
      </c>
      <c r="P416" s="20">
        <f>VLOOKUP($L416,Listen!$K$12:$P$18,A_Stammdaten!$B$9-2022,FALSE)</f>
        <v>6.93E-2</v>
      </c>
      <c r="Q416" s="20">
        <f>VLOOKUP($L416,Listen!$Y$12:$AD$18,A_Stammdaten!$B$9-2022,FALSE)</f>
        <v>7.2599999999999998E-2</v>
      </c>
    </row>
    <row r="417" spans="1:17" x14ac:dyDescent="0.2">
      <c r="A417" s="234"/>
      <c r="B417" s="237"/>
      <c r="C417" s="44">
        <v>2025</v>
      </c>
      <c r="D417" s="35"/>
      <c r="E417" s="36">
        <f>SUMIFS(C_AiB!$H$5:$H$9998,C_AiB!$A$5:$A$9998,$A$414,C_AiB!$C$5:$C$9998,"="&amp;$C417)</f>
        <v>0</v>
      </c>
      <c r="F417" s="37"/>
      <c r="G417" s="35"/>
      <c r="H417" s="32">
        <f t="shared" si="12"/>
        <v>0</v>
      </c>
      <c r="I417" s="32">
        <f>(($E417*40%*$Q417)+($F417*40%*$P417))*3.5%*A_Stammdaten!$E$33</f>
        <v>0</v>
      </c>
      <c r="J417" s="32">
        <f t="shared" si="13"/>
        <v>0</v>
      </c>
      <c r="L417" s="44">
        <v>2025</v>
      </c>
      <c r="M417" s="20">
        <f>VLOOKUP($L417,Listen!$K$38:$P$44,A_Stammdaten!$B$9-2022,FALSE)</f>
        <v>0.05</v>
      </c>
      <c r="N417" s="20">
        <f>VLOOKUP($L417,Listen!$Y$38:$AD$44,A_Stammdaten!$B$9-2022,FALSE)</f>
        <v>5.0999999999999997E-2</v>
      </c>
      <c r="P417" s="20">
        <f>VLOOKUP($L417,Listen!$K$12:$P$18,A_Stammdaten!$B$9-2022,FALSE)</f>
        <v>7.0099999999999996E-2</v>
      </c>
      <c r="Q417" s="20">
        <f>VLOOKUP($L417,Listen!$Y$12:$AD$18,A_Stammdaten!$B$9-2022,FALSE)</f>
        <v>7.2599999999999998E-2</v>
      </c>
    </row>
    <row r="418" spans="1:17" x14ac:dyDescent="0.2">
      <c r="A418" s="234"/>
      <c r="B418" s="237"/>
      <c r="C418" s="44">
        <v>2026</v>
      </c>
      <c r="D418" s="35"/>
      <c r="E418" s="36">
        <f>SUMIFS(C_AiB!$H$5:$H$9998,C_AiB!$A$5:$A$9998,$A$414,C_AiB!$C$5:$C$9998,"="&amp;$C418)</f>
        <v>0</v>
      </c>
      <c r="F418" s="37"/>
      <c r="G418" s="35"/>
      <c r="H418" s="32">
        <f t="shared" si="12"/>
        <v>0</v>
      </c>
      <c r="I418" s="32">
        <f>(($E418*40%*$Q418)+($F418*40%*$P418))*3.5%*A_Stammdaten!$E$33</f>
        <v>0</v>
      </c>
      <c r="J418" s="32">
        <f t="shared" si="13"/>
        <v>0</v>
      </c>
      <c r="L418" s="44">
        <v>2026</v>
      </c>
      <c r="M418" s="20">
        <f>VLOOKUP($L418,Listen!$K$38:$P$44,A_Stammdaten!$B$9-2022,FALSE)</f>
        <v>5.0999999999999997E-2</v>
      </c>
      <c r="N418" s="20">
        <f>VLOOKUP($L418,Listen!$Y$38:$AD$44,A_Stammdaten!$B$9-2022,FALSE)</f>
        <v>5.0999999999999997E-2</v>
      </c>
      <c r="P418" s="20">
        <f>VLOOKUP($L418,Listen!$K$12:$P$18,A_Stammdaten!$B$9-2022,FALSE)</f>
        <v>7.2599999999999998E-2</v>
      </c>
      <c r="Q418" s="20">
        <f>VLOOKUP($L418,Listen!$Y$12:$AD$18,A_Stammdaten!$B$9-2022,FALSE)</f>
        <v>7.2599999999999998E-2</v>
      </c>
    </row>
    <row r="419" spans="1:17" x14ac:dyDescent="0.2">
      <c r="A419" s="234"/>
      <c r="B419" s="237"/>
      <c r="C419" s="44">
        <v>2027</v>
      </c>
      <c r="D419" s="35"/>
      <c r="E419" s="36">
        <f>SUMIFS(C_AiB!$H$5:$H$9998,C_AiB!$A$5:$A$9998,$A$414,C_AiB!$C$5:$C$9998,"="&amp;$C419)</f>
        <v>0</v>
      </c>
      <c r="F419" s="37"/>
      <c r="G419" s="35"/>
      <c r="H419" s="32">
        <f t="shared" si="12"/>
        <v>0</v>
      </c>
      <c r="I419" s="32">
        <f>(($E419*40%*$Q419)+($F419*40%*$P419))*3.5%*A_Stammdaten!$E$33</f>
        <v>0</v>
      </c>
      <c r="J419" s="32">
        <f t="shared" si="13"/>
        <v>0</v>
      </c>
      <c r="L419" s="44">
        <v>2027</v>
      </c>
      <c r="M419" s="20">
        <f>VLOOKUP($L419,Listen!$K$38:$P$44,A_Stammdaten!$B$9-2022,FALSE)</f>
        <v>5.0999999999999997E-2</v>
      </c>
      <c r="N419" s="20">
        <f>VLOOKUP($L419,Listen!$Y$38:$AD$44,A_Stammdaten!$B$9-2022,FALSE)</f>
        <v>5.0999999999999997E-2</v>
      </c>
      <c r="P419" s="20">
        <f>VLOOKUP($L419,Listen!$K$12:$P$18,A_Stammdaten!$B$9-2022,FALSE)</f>
        <v>7.2599999999999998E-2</v>
      </c>
      <c r="Q419" s="20">
        <f>VLOOKUP($L419,Listen!$Y$12:$AD$18,A_Stammdaten!$B$9-2022,FALSE)</f>
        <v>7.2599999999999998E-2</v>
      </c>
    </row>
    <row r="420" spans="1:17" ht="15" thickBot="1" x14ac:dyDescent="0.25">
      <c r="A420" s="235"/>
      <c r="B420" s="238"/>
      <c r="C420" s="45">
        <v>2028</v>
      </c>
      <c r="D420" s="38"/>
      <c r="E420" s="39">
        <f>SUMIFS(C_AiB!$H$5:$H$9998,C_AiB!$A$5:$A$9998,$A$414,C_AiB!$C$5:$C$9998,"="&amp;$C420)</f>
        <v>0</v>
      </c>
      <c r="F420" s="40"/>
      <c r="G420" s="38"/>
      <c r="H420" s="33">
        <f t="shared" si="12"/>
        <v>0</v>
      </c>
      <c r="I420" s="33">
        <f>(($E420*40%*$Q420)+($F420*40%*$P420))*3.5%*A_Stammdaten!$E$33</f>
        <v>0</v>
      </c>
      <c r="J420" s="33">
        <f t="shared" si="13"/>
        <v>0</v>
      </c>
      <c r="L420" s="45">
        <v>2028</v>
      </c>
      <c r="M420" s="21">
        <f>VLOOKUP($L420,Listen!$K$38:$P$44,A_Stammdaten!$B$9-2022,FALSE)</f>
        <v>0</v>
      </c>
      <c r="N420" s="21">
        <f>VLOOKUP($L420,Listen!$Y$38:$AD$44,A_Stammdaten!$B$9-2022,FALSE)</f>
        <v>0</v>
      </c>
      <c r="P420" s="21">
        <f>VLOOKUP($L420,Listen!$K$12:$P$18,A_Stammdaten!$B$9-2022,FALSE)</f>
        <v>0</v>
      </c>
      <c r="Q420" s="21">
        <f>VLOOKUP($L420,Listen!$Y$12:$AD$18,A_Stammdaten!$B$9-2022,FALSE)</f>
        <v>0</v>
      </c>
    </row>
    <row r="421" spans="1:17" x14ac:dyDescent="0.2">
      <c r="A421" s="233">
        <f>A_Stammdaten!A92</f>
        <v>0</v>
      </c>
      <c r="B421" s="236">
        <f>A_Stammdaten!B92</f>
        <v>0</v>
      </c>
      <c r="C421" s="23">
        <v>2022</v>
      </c>
      <c r="D421" s="41"/>
      <c r="E421" s="43">
        <f>SUMIFS(C_AiB!$H$5:$H$9998,C_AiB!$A$5:$A$9998,$A421,C_AiB!$C$5:$C$9998,"&lt;="&amp;$C421)</f>
        <v>0</v>
      </c>
      <c r="F421" s="42"/>
      <c r="G421" s="41"/>
      <c r="H421" s="34">
        <f t="shared" si="12"/>
        <v>0</v>
      </c>
      <c r="I421" s="32">
        <f>(($E421*40%*$Q421)+($F421*40%*$P421))*3.5%*A_Stammdaten!$E$33</f>
        <v>0</v>
      </c>
      <c r="J421" s="34">
        <f t="shared" si="13"/>
        <v>0</v>
      </c>
      <c r="L421" s="23">
        <v>2022</v>
      </c>
      <c r="M421" s="19">
        <f>VLOOKUP($L421,Listen!$K$38:$P$44,A_Stammdaten!$B$9-2022,FALSE)</f>
        <v>3.0499999999999999E-2</v>
      </c>
      <c r="N421" s="19">
        <f>VLOOKUP($L421,Listen!$Y$38:$AD$44,A_Stammdaten!$B$9-2022,FALSE)</f>
        <v>3.0499999999999999E-2</v>
      </c>
      <c r="P421" s="19">
        <f>VLOOKUP($L421,Listen!$K$12:$P$18,A_Stammdaten!$B$9-2022,FALSE)</f>
        <v>5.0700000000000002E-2</v>
      </c>
      <c r="Q421" s="19">
        <f>VLOOKUP($L421,Listen!$Y$12:$AD$18,A_Stammdaten!$B$9-2022,FALSE)</f>
        <v>5.0700000000000002E-2</v>
      </c>
    </row>
    <row r="422" spans="1:17" x14ac:dyDescent="0.2">
      <c r="A422" s="234"/>
      <c r="B422" s="237"/>
      <c r="C422" s="44">
        <v>2023</v>
      </c>
      <c r="D422" s="35"/>
      <c r="E422" s="36">
        <f>SUMIFS(C_AiB!$H$5:$H$9998,C_AiB!$A$5:$A$9998,$A$421,C_AiB!$C$5:$C$9998,"="&amp;$C422)</f>
        <v>0</v>
      </c>
      <c r="F422" s="37"/>
      <c r="G422" s="35"/>
      <c r="H422" s="32">
        <f t="shared" si="12"/>
        <v>0</v>
      </c>
      <c r="I422" s="32">
        <f>(($E422*40%*$Q422)+($F422*40%*$P422))*3.5%*A_Stammdaten!$E$33</f>
        <v>0</v>
      </c>
      <c r="J422" s="32">
        <f t="shared" si="13"/>
        <v>0</v>
      </c>
      <c r="L422" s="44">
        <v>2023</v>
      </c>
      <c r="M422" s="20">
        <f>VLOOKUP($L422,Listen!$K$38:$P$44,A_Stammdaten!$B$9-2022,FALSE)</f>
        <v>3.0499999999999999E-2</v>
      </c>
      <c r="N422" s="20">
        <f>VLOOKUP($L422,Listen!$Y$38:$AD$44,A_Stammdaten!$B$9-2022,FALSE)</f>
        <v>3.0499999999999999E-2</v>
      </c>
      <c r="P422" s="20">
        <f>VLOOKUP($L422,Listen!$K$12:$P$18,A_Stammdaten!$B$9-2022,FALSE)</f>
        <v>5.0700000000000002E-2</v>
      </c>
      <c r="Q422" s="20">
        <f>VLOOKUP($L422,Listen!$Y$12:$AD$18,A_Stammdaten!$B$9-2022,FALSE)</f>
        <v>5.0700000000000002E-2</v>
      </c>
    </row>
    <row r="423" spans="1:17" x14ac:dyDescent="0.2">
      <c r="A423" s="234"/>
      <c r="B423" s="237"/>
      <c r="C423" s="44">
        <v>2024</v>
      </c>
      <c r="D423" s="35"/>
      <c r="E423" s="36">
        <f>SUMIFS(C_AiB!$H$5:$H$9998,C_AiB!$A$5:$A$9998,$A$421,C_AiB!$C$5:$C$9998,"="&amp;$C423)</f>
        <v>0</v>
      </c>
      <c r="F423" s="37"/>
      <c r="G423" s="35"/>
      <c r="H423" s="32">
        <f t="shared" si="12"/>
        <v>0</v>
      </c>
      <c r="I423" s="32">
        <f>(($E423*40%*$Q423)+($F423*40%*$P423))*3.5%*A_Stammdaten!$E$33</f>
        <v>0</v>
      </c>
      <c r="J423" s="32">
        <f t="shared" si="13"/>
        <v>0</v>
      </c>
      <c r="L423" s="44">
        <v>2024</v>
      </c>
      <c r="M423" s="20">
        <f>VLOOKUP($L423,Listen!$K$38:$P$44,A_Stammdaten!$B$9-2022,FALSE)</f>
        <v>5.0900000000000001E-2</v>
      </c>
      <c r="N423" s="20">
        <f>VLOOKUP($L423,Listen!$Y$38:$AD$44,A_Stammdaten!$B$9-2022,FALSE)</f>
        <v>5.0999999999999997E-2</v>
      </c>
      <c r="P423" s="20">
        <f>VLOOKUP($L423,Listen!$K$12:$P$18,A_Stammdaten!$B$9-2022,FALSE)</f>
        <v>6.93E-2</v>
      </c>
      <c r="Q423" s="20">
        <f>VLOOKUP($L423,Listen!$Y$12:$AD$18,A_Stammdaten!$B$9-2022,FALSE)</f>
        <v>7.2599999999999998E-2</v>
      </c>
    </row>
    <row r="424" spans="1:17" x14ac:dyDescent="0.2">
      <c r="A424" s="234"/>
      <c r="B424" s="237"/>
      <c r="C424" s="44">
        <v>2025</v>
      </c>
      <c r="D424" s="35"/>
      <c r="E424" s="36">
        <f>SUMIFS(C_AiB!$H$5:$H$9998,C_AiB!$A$5:$A$9998,$A$421,C_AiB!$C$5:$C$9998,"="&amp;$C424)</f>
        <v>0</v>
      </c>
      <c r="F424" s="37"/>
      <c r="G424" s="35"/>
      <c r="H424" s="32">
        <f t="shared" si="12"/>
        <v>0</v>
      </c>
      <c r="I424" s="32">
        <f>(($E424*40%*$Q424)+($F424*40%*$P424))*3.5%*A_Stammdaten!$E$33</f>
        <v>0</v>
      </c>
      <c r="J424" s="32">
        <f t="shared" si="13"/>
        <v>0</v>
      </c>
      <c r="L424" s="44">
        <v>2025</v>
      </c>
      <c r="M424" s="20">
        <f>VLOOKUP($L424,Listen!$K$38:$P$44,A_Stammdaten!$B$9-2022,FALSE)</f>
        <v>0.05</v>
      </c>
      <c r="N424" s="20">
        <f>VLOOKUP($L424,Listen!$Y$38:$AD$44,A_Stammdaten!$B$9-2022,FALSE)</f>
        <v>5.0999999999999997E-2</v>
      </c>
      <c r="P424" s="20">
        <f>VLOOKUP($L424,Listen!$K$12:$P$18,A_Stammdaten!$B$9-2022,FALSE)</f>
        <v>7.0099999999999996E-2</v>
      </c>
      <c r="Q424" s="20">
        <f>VLOOKUP($L424,Listen!$Y$12:$AD$18,A_Stammdaten!$B$9-2022,FALSE)</f>
        <v>7.2599999999999998E-2</v>
      </c>
    </row>
    <row r="425" spans="1:17" x14ac:dyDescent="0.2">
      <c r="A425" s="234"/>
      <c r="B425" s="237"/>
      <c r="C425" s="44">
        <v>2026</v>
      </c>
      <c r="D425" s="35"/>
      <c r="E425" s="36">
        <f>SUMIFS(C_AiB!$H$5:$H$9998,C_AiB!$A$5:$A$9998,$A$421,C_AiB!$C$5:$C$9998,"="&amp;$C425)</f>
        <v>0</v>
      </c>
      <c r="F425" s="37"/>
      <c r="G425" s="35"/>
      <c r="H425" s="32">
        <f t="shared" si="12"/>
        <v>0</v>
      </c>
      <c r="I425" s="32">
        <f>(($E425*40%*$Q425)+($F425*40%*$P425))*3.5%*A_Stammdaten!$E$33</f>
        <v>0</v>
      </c>
      <c r="J425" s="32">
        <f t="shared" si="13"/>
        <v>0</v>
      </c>
      <c r="L425" s="44">
        <v>2026</v>
      </c>
      <c r="M425" s="20">
        <f>VLOOKUP($L425,Listen!$K$38:$P$44,A_Stammdaten!$B$9-2022,FALSE)</f>
        <v>5.0999999999999997E-2</v>
      </c>
      <c r="N425" s="20">
        <f>VLOOKUP($L425,Listen!$Y$38:$AD$44,A_Stammdaten!$B$9-2022,FALSE)</f>
        <v>5.0999999999999997E-2</v>
      </c>
      <c r="P425" s="20">
        <f>VLOOKUP($L425,Listen!$K$12:$P$18,A_Stammdaten!$B$9-2022,FALSE)</f>
        <v>7.2599999999999998E-2</v>
      </c>
      <c r="Q425" s="20">
        <f>VLOOKUP($L425,Listen!$Y$12:$AD$18,A_Stammdaten!$B$9-2022,FALSE)</f>
        <v>7.2599999999999998E-2</v>
      </c>
    </row>
    <row r="426" spans="1:17" x14ac:dyDescent="0.2">
      <c r="A426" s="234"/>
      <c r="B426" s="237"/>
      <c r="C426" s="44">
        <v>2027</v>
      </c>
      <c r="D426" s="35"/>
      <c r="E426" s="36">
        <f>SUMIFS(C_AiB!$H$5:$H$9998,C_AiB!$A$5:$A$9998,$A$421,C_AiB!$C$5:$C$9998,"="&amp;$C426)</f>
        <v>0</v>
      </c>
      <c r="F426" s="37"/>
      <c r="G426" s="35"/>
      <c r="H426" s="32">
        <f t="shared" si="12"/>
        <v>0</v>
      </c>
      <c r="I426" s="32">
        <f>(($E426*40%*$Q426)+($F426*40%*$P426))*3.5%*A_Stammdaten!$E$33</f>
        <v>0</v>
      </c>
      <c r="J426" s="32">
        <f t="shared" si="13"/>
        <v>0</v>
      </c>
      <c r="L426" s="44">
        <v>2027</v>
      </c>
      <c r="M426" s="20">
        <f>VLOOKUP($L426,Listen!$K$38:$P$44,A_Stammdaten!$B$9-2022,FALSE)</f>
        <v>5.0999999999999997E-2</v>
      </c>
      <c r="N426" s="20">
        <f>VLOOKUP($L426,Listen!$Y$38:$AD$44,A_Stammdaten!$B$9-2022,FALSE)</f>
        <v>5.0999999999999997E-2</v>
      </c>
      <c r="P426" s="20">
        <f>VLOOKUP($L426,Listen!$K$12:$P$18,A_Stammdaten!$B$9-2022,FALSE)</f>
        <v>7.2599999999999998E-2</v>
      </c>
      <c r="Q426" s="20">
        <f>VLOOKUP($L426,Listen!$Y$12:$AD$18,A_Stammdaten!$B$9-2022,FALSE)</f>
        <v>7.2599999999999998E-2</v>
      </c>
    </row>
    <row r="427" spans="1:17" ht="15" thickBot="1" x14ac:dyDescent="0.25">
      <c r="A427" s="235"/>
      <c r="B427" s="238"/>
      <c r="C427" s="45">
        <v>2028</v>
      </c>
      <c r="D427" s="38"/>
      <c r="E427" s="39">
        <f>SUMIFS(C_AiB!$H$5:$H$9998,C_AiB!$A$5:$A$9998,$A$421,C_AiB!$C$5:$C$9998,"="&amp;$C427)</f>
        <v>0</v>
      </c>
      <c r="F427" s="40"/>
      <c r="G427" s="38"/>
      <c r="H427" s="33">
        <f t="shared" si="12"/>
        <v>0</v>
      </c>
      <c r="I427" s="33">
        <f>(($E427*40%*$Q427)+($F427*40%*$P427))*3.5%*A_Stammdaten!$E$33</f>
        <v>0</v>
      </c>
      <c r="J427" s="33">
        <f t="shared" si="13"/>
        <v>0</v>
      </c>
      <c r="L427" s="45">
        <v>2028</v>
      </c>
      <c r="M427" s="21">
        <f>VLOOKUP($L427,Listen!$K$38:$P$44,A_Stammdaten!$B$9-2022,FALSE)</f>
        <v>0</v>
      </c>
      <c r="N427" s="21">
        <f>VLOOKUP($L427,Listen!$Y$38:$AD$44,A_Stammdaten!$B$9-2022,FALSE)</f>
        <v>0</v>
      </c>
      <c r="P427" s="21">
        <f>VLOOKUP($L427,Listen!$K$12:$P$18,A_Stammdaten!$B$9-2022,FALSE)</f>
        <v>0</v>
      </c>
      <c r="Q427" s="21">
        <f>VLOOKUP($L427,Listen!$Y$12:$AD$18,A_Stammdaten!$B$9-2022,FALSE)</f>
        <v>0</v>
      </c>
    </row>
    <row r="428" spans="1:17" x14ac:dyDescent="0.2">
      <c r="A428" s="233">
        <f>A_Stammdaten!A93</f>
        <v>0</v>
      </c>
      <c r="B428" s="236">
        <f>A_Stammdaten!B93</f>
        <v>0</v>
      </c>
      <c r="C428" s="23">
        <v>2022</v>
      </c>
      <c r="D428" s="41"/>
      <c r="E428" s="43">
        <f>SUMIFS(C_AiB!$H$5:$H$9998,C_AiB!$A$5:$A$9998,$A428,C_AiB!$C$5:$C$9998,"&lt;="&amp;$C428)</f>
        <v>0</v>
      </c>
      <c r="F428" s="42"/>
      <c r="G428" s="41"/>
      <c r="H428" s="34">
        <f t="shared" si="12"/>
        <v>0</v>
      </c>
      <c r="I428" s="32">
        <f>(($E428*40%*$Q428)+($F428*40%*$P428))*3.5%*A_Stammdaten!$E$33</f>
        <v>0</v>
      </c>
      <c r="J428" s="34">
        <f t="shared" si="13"/>
        <v>0</v>
      </c>
      <c r="L428" s="23">
        <v>2022</v>
      </c>
      <c r="M428" s="19">
        <f>VLOOKUP($L428,Listen!$K$38:$P$44,A_Stammdaten!$B$9-2022,FALSE)</f>
        <v>3.0499999999999999E-2</v>
      </c>
      <c r="N428" s="19">
        <f>VLOOKUP($L428,Listen!$Y$38:$AD$44,A_Stammdaten!$B$9-2022,FALSE)</f>
        <v>3.0499999999999999E-2</v>
      </c>
      <c r="P428" s="19">
        <f>VLOOKUP($L428,Listen!$K$12:$P$18,A_Stammdaten!$B$9-2022,FALSE)</f>
        <v>5.0700000000000002E-2</v>
      </c>
      <c r="Q428" s="19">
        <f>VLOOKUP($L428,Listen!$Y$12:$AD$18,A_Stammdaten!$B$9-2022,FALSE)</f>
        <v>5.0700000000000002E-2</v>
      </c>
    </row>
    <row r="429" spans="1:17" x14ac:dyDescent="0.2">
      <c r="A429" s="234"/>
      <c r="B429" s="237"/>
      <c r="C429" s="44">
        <v>2023</v>
      </c>
      <c r="D429" s="35"/>
      <c r="E429" s="36">
        <f>SUMIFS(C_AiB!$H$5:$H$9998,C_AiB!$A$5:$A$9998,$A$428,C_AiB!$C$5:$C$9998,"="&amp;$C429)</f>
        <v>0</v>
      </c>
      <c r="F429" s="37"/>
      <c r="G429" s="35"/>
      <c r="H429" s="32">
        <f t="shared" si="12"/>
        <v>0</v>
      </c>
      <c r="I429" s="32">
        <f>(($E429*40%*$Q429)+($F429*40%*$P429))*3.5%*A_Stammdaten!$E$33</f>
        <v>0</v>
      </c>
      <c r="J429" s="32">
        <f t="shared" si="13"/>
        <v>0</v>
      </c>
      <c r="L429" s="44">
        <v>2023</v>
      </c>
      <c r="M429" s="20">
        <f>VLOOKUP($L429,Listen!$K$38:$P$44,A_Stammdaten!$B$9-2022,FALSE)</f>
        <v>3.0499999999999999E-2</v>
      </c>
      <c r="N429" s="20">
        <f>VLOOKUP($L429,Listen!$Y$38:$AD$44,A_Stammdaten!$B$9-2022,FALSE)</f>
        <v>3.0499999999999999E-2</v>
      </c>
      <c r="P429" s="20">
        <f>VLOOKUP($L429,Listen!$K$12:$P$18,A_Stammdaten!$B$9-2022,FALSE)</f>
        <v>5.0700000000000002E-2</v>
      </c>
      <c r="Q429" s="20">
        <f>VLOOKUP($L429,Listen!$Y$12:$AD$18,A_Stammdaten!$B$9-2022,FALSE)</f>
        <v>5.0700000000000002E-2</v>
      </c>
    </row>
    <row r="430" spans="1:17" x14ac:dyDescent="0.2">
      <c r="A430" s="234"/>
      <c r="B430" s="237"/>
      <c r="C430" s="44">
        <v>2024</v>
      </c>
      <c r="D430" s="35"/>
      <c r="E430" s="36">
        <f>SUMIFS(C_AiB!$H$5:$H$9998,C_AiB!$A$5:$A$9998,$A$428,C_AiB!$C$5:$C$9998,"="&amp;$C430)</f>
        <v>0</v>
      </c>
      <c r="F430" s="37"/>
      <c r="G430" s="35"/>
      <c r="H430" s="32">
        <f t="shared" si="12"/>
        <v>0</v>
      </c>
      <c r="I430" s="32">
        <f>(($E430*40%*$Q430)+($F430*40%*$P430))*3.5%*A_Stammdaten!$E$33</f>
        <v>0</v>
      </c>
      <c r="J430" s="32">
        <f t="shared" si="13"/>
        <v>0</v>
      </c>
      <c r="L430" s="44">
        <v>2024</v>
      </c>
      <c r="M430" s="20">
        <f>VLOOKUP($L430,Listen!$K$38:$P$44,A_Stammdaten!$B$9-2022,FALSE)</f>
        <v>5.0900000000000001E-2</v>
      </c>
      <c r="N430" s="20">
        <f>VLOOKUP($L430,Listen!$Y$38:$AD$44,A_Stammdaten!$B$9-2022,FALSE)</f>
        <v>5.0999999999999997E-2</v>
      </c>
      <c r="P430" s="20">
        <f>VLOOKUP($L430,Listen!$K$12:$P$18,A_Stammdaten!$B$9-2022,FALSE)</f>
        <v>6.93E-2</v>
      </c>
      <c r="Q430" s="20">
        <f>VLOOKUP($L430,Listen!$Y$12:$AD$18,A_Stammdaten!$B$9-2022,FALSE)</f>
        <v>7.2599999999999998E-2</v>
      </c>
    </row>
    <row r="431" spans="1:17" x14ac:dyDescent="0.2">
      <c r="A431" s="234"/>
      <c r="B431" s="237"/>
      <c r="C431" s="44">
        <v>2025</v>
      </c>
      <c r="D431" s="35"/>
      <c r="E431" s="36">
        <f>SUMIFS(C_AiB!$H$5:$H$9998,C_AiB!$A$5:$A$9998,$A$428,C_AiB!$C$5:$C$9998,"="&amp;$C431)</f>
        <v>0</v>
      </c>
      <c r="F431" s="37"/>
      <c r="G431" s="35"/>
      <c r="H431" s="32">
        <f t="shared" si="12"/>
        <v>0</v>
      </c>
      <c r="I431" s="32">
        <f>(($E431*40%*$Q431)+($F431*40%*$P431))*3.5%*A_Stammdaten!$E$33</f>
        <v>0</v>
      </c>
      <c r="J431" s="32">
        <f t="shared" si="13"/>
        <v>0</v>
      </c>
      <c r="L431" s="44">
        <v>2025</v>
      </c>
      <c r="M431" s="20">
        <f>VLOOKUP($L431,Listen!$K$38:$P$44,A_Stammdaten!$B$9-2022,FALSE)</f>
        <v>0.05</v>
      </c>
      <c r="N431" s="20">
        <f>VLOOKUP($L431,Listen!$Y$38:$AD$44,A_Stammdaten!$B$9-2022,FALSE)</f>
        <v>5.0999999999999997E-2</v>
      </c>
      <c r="P431" s="20">
        <f>VLOOKUP($L431,Listen!$K$12:$P$18,A_Stammdaten!$B$9-2022,FALSE)</f>
        <v>7.0099999999999996E-2</v>
      </c>
      <c r="Q431" s="20">
        <f>VLOOKUP($L431,Listen!$Y$12:$AD$18,A_Stammdaten!$B$9-2022,FALSE)</f>
        <v>7.2599999999999998E-2</v>
      </c>
    </row>
    <row r="432" spans="1:17" x14ac:dyDescent="0.2">
      <c r="A432" s="234"/>
      <c r="B432" s="237"/>
      <c r="C432" s="44">
        <v>2026</v>
      </c>
      <c r="D432" s="35"/>
      <c r="E432" s="36">
        <f>SUMIFS(C_AiB!$H$5:$H$9998,C_AiB!$A$5:$A$9998,$A$428,C_AiB!$C$5:$C$9998,"="&amp;$C432)</f>
        <v>0</v>
      </c>
      <c r="F432" s="37"/>
      <c r="G432" s="35"/>
      <c r="H432" s="32">
        <f t="shared" si="12"/>
        <v>0</v>
      </c>
      <c r="I432" s="32">
        <f>(($E432*40%*$Q432)+($F432*40%*$P432))*3.5%*A_Stammdaten!$E$33</f>
        <v>0</v>
      </c>
      <c r="J432" s="32">
        <f t="shared" si="13"/>
        <v>0</v>
      </c>
      <c r="L432" s="44">
        <v>2026</v>
      </c>
      <c r="M432" s="20">
        <f>VLOOKUP($L432,Listen!$K$38:$P$44,A_Stammdaten!$B$9-2022,FALSE)</f>
        <v>5.0999999999999997E-2</v>
      </c>
      <c r="N432" s="20">
        <f>VLOOKUP($L432,Listen!$Y$38:$AD$44,A_Stammdaten!$B$9-2022,FALSE)</f>
        <v>5.0999999999999997E-2</v>
      </c>
      <c r="P432" s="20">
        <f>VLOOKUP($L432,Listen!$K$12:$P$18,A_Stammdaten!$B$9-2022,FALSE)</f>
        <v>7.2599999999999998E-2</v>
      </c>
      <c r="Q432" s="20">
        <f>VLOOKUP($L432,Listen!$Y$12:$AD$18,A_Stammdaten!$B$9-2022,FALSE)</f>
        <v>7.2599999999999998E-2</v>
      </c>
    </row>
    <row r="433" spans="1:17" x14ac:dyDescent="0.2">
      <c r="A433" s="234"/>
      <c r="B433" s="237"/>
      <c r="C433" s="44">
        <v>2027</v>
      </c>
      <c r="D433" s="35"/>
      <c r="E433" s="36">
        <f>SUMIFS(C_AiB!$H$5:$H$9998,C_AiB!$A$5:$A$9998,$A$428,C_AiB!$C$5:$C$9998,"="&amp;$C433)</f>
        <v>0</v>
      </c>
      <c r="F433" s="37"/>
      <c r="G433" s="35"/>
      <c r="H433" s="32">
        <f t="shared" si="12"/>
        <v>0</v>
      </c>
      <c r="I433" s="32">
        <f>(($E433*40%*$Q433)+($F433*40%*$P433))*3.5%*A_Stammdaten!$E$33</f>
        <v>0</v>
      </c>
      <c r="J433" s="32">
        <f t="shared" si="13"/>
        <v>0</v>
      </c>
      <c r="L433" s="44">
        <v>2027</v>
      </c>
      <c r="M433" s="20">
        <f>VLOOKUP($L433,Listen!$K$38:$P$44,A_Stammdaten!$B$9-2022,FALSE)</f>
        <v>5.0999999999999997E-2</v>
      </c>
      <c r="N433" s="20">
        <f>VLOOKUP($L433,Listen!$Y$38:$AD$44,A_Stammdaten!$B$9-2022,FALSE)</f>
        <v>5.0999999999999997E-2</v>
      </c>
      <c r="P433" s="20">
        <f>VLOOKUP($L433,Listen!$K$12:$P$18,A_Stammdaten!$B$9-2022,FALSE)</f>
        <v>7.2599999999999998E-2</v>
      </c>
      <c r="Q433" s="20">
        <f>VLOOKUP($L433,Listen!$Y$12:$AD$18,A_Stammdaten!$B$9-2022,FALSE)</f>
        <v>7.2599999999999998E-2</v>
      </c>
    </row>
    <row r="434" spans="1:17" ht="15" thickBot="1" x14ac:dyDescent="0.25">
      <c r="A434" s="235"/>
      <c r="B434" s="238"/>
      <c r="C434" s="45">
        <v>2028</v>
      </c>
      <c r="D434" s="38"/>
      <c r="E434" s="39">
        <f>SUMIFS(C_AiB!$H$5:$H$9998,C_AiB!$A$5:$A$9998,$A$428,C_AiB!$C$5:$C$9998,"="&amp;$C434)</f>
        <v>0</v>
      </c>
      <c r="F434" s="40"/>
      <c r="G434" s="38"/>
      <c r="H434" s="33">
        <f t="shared" si="12"/>
        <v>0</v>
      </c>
      <c r="I434" s="33">
        <f>(($E434*40%*$Q434)+($F434*40%*$P434))*3.5%*A_Stammdaten!$E$33</f>
        <v>0</v>
      </c>
      <c r="J434" s="33">
        <f t="shared" si="13"/>
        <v>0</v>
      </c>
      <c r="L434" s="45">
        <v>2028</v>
      </c>
      <c r="M434" s="21">
        <f>VLOOKUP($L434,Listen!$K$38:$P$44,A_Stammdaten!$B$9-2022,FALSE)</f>
        <v>0</v>
      </c>
      <c r="N434" s="21">
        <f>VLOOKUP($L434,Listen!$Y$38:$AD$44,A_Stammdaten!$B$9-2022,FALSE)</f>
        <v>0</v>
      </c>
      <c r="P434" s="21">
        <f>VLOOKUP($L434,Listen!$K$12:$P$18,A_Stammdaten!$B$9-2022,FALSE)</f>
        <v>0</v>
      </c>
      <c r="Q434" s="21">
        <f>VLOOKUP($L434,Listen!$Y$12:$AD$18,A_Stammdaten!$B$9-2022,FALSE)</f>
        <v>0</v>
      </c>
    </row>
    <row r="435" spans="1:17" x14ac:dyDescent="0.2">
      <c r="A435" s="233">
        <f>A_Stammdaten!A94</f>
        <v>0</v>
      </c>
      <c r="B435" s="236">
        <f>A_Stammdaten!B94</f>
        <v>0</v>
      </c>
      <c r="C435" s="23">
        <v>2022</v>
      </c>
      <c r="D435" s="41"/>
      <c r="E435" s="43">
        <f>SUMIFS(C_AiB!$H$5:$H$9998,C_AiB!$A$5:$A$9998,$A435,C_AiB!$C$5:$C$9998,"&lt;="&amp;$C435)</f>
        <v>0</v>
      </c>
      <c r="F435" s="42"/>
      <c r="G435" s="41"/>
      <c r="H435" s="34">
        <f t="shared" si="12"/>
        <v>0</v>
      </c>
      <c r="I435" s="32">
        <f>(($E435*40%*$Q435)+($F435*40%*$P435))*3.5%*A_Stammdaten!$E$33</f>
        <v>0</v>
      </c>
      <c r="J435" s="34">
        <f t="shared" si="13"/>
        <v>0</v>
      </c>
      <c r="L435" s="23">
        <v>2022</v>
      </c>
      <c r="M435" s="19">
        <f>VLOOKUP($L435,Listen!$K$38:$P$44,A_Stammdaten!$B$9-2022,FALSE)</f>
        <v>3.0499999999999999E-2</v>
      </c>
      <c r="N435" s="19">
        <f>VLOOKUP($L435,Listen!$Y$38:$AD$44,A_Stammdaten!$B$9-2022,FALSE)</f>
        <v>3.0499999999999999E-2</v>
      </c>
      <c r="P435" s="19">
        <f>VLOOKUP($L435,Listen!$K$12:$P$18,A_Stammdaten!$B$9-2022,FALSE)</f>
        <v>5.0700000000000002E-2</v>
      </c>
      <c r="Q435" s="19">
        <f>VLOOKUP($L435,Listen!$Y$12:$AD$18,A_Stammdaten!$B$9-2022,FALSE)</f>
        <v>5.0700000000000002E-2</v>
      </c>
    </row>
    <row r="436" spans="1:17" x14ac:dyDescent="0.2">
      <c r="A436" s="234"/>
      <c r="B436" s="237"/>
      <c r="C436" s="44">
        <v>2023</v>
      </c>
      <c r="D436" s="35"/>
      <c r="E436" s="36">
        <f>SUMIFS(C_AiB!$H$5:$H$9998,C_AiB!$A$5:$A$9998,$A$435,C_AiB!$C$5:$C$9998,"="&amp;$C436)</f>
        <v>0</v>
      </c>
      <c r="F436" s="37"/>
      <c r="G436" s="35"/>
      <c r="H436" s="32">
        <f t="shared" si="12"/>
        <v>0</v>
      </c>
      <c r="I436" s="32">
        <f>(($E436*40%*$Q436)+($F436*40%*$P436))*3.5%*A_Stammdaten!$E$33</f>
        <v>0</v>
      </c>
      <c r="J436" s="32">
        <f t="shared" si="13"/>
        <v>0</v>
      </c>
      <c r="L436" s="44">
        <v>2023</v>
      </c>
      <c r="M436" s="20">
        <f>VLOOKUP($L436,Listen!$K$38:$P$44,A_Stammdaten!$B$9-2022,FALSE)</f>
        <v>3.0499999999999999E-2</v>
      </c>
      <c r="N436" s="20">
        <f>VLOOKUP($L436,Listen!$Y$38:$AD$44,A_Stammdaten!$B$9-2022,FALSE)</f>
        <v>3.0499999999999999E-2</v>
      </c>
      <c r="P436" s="20">
        <f>VLOOKUP($L436,Listen!$K$12:$P$18,A_Stammdaten!$B$9-2022,FALSE)</f>
        <v>5.0700000000000002E-2</v>
      </c>
      <c r="Q436" s="20">
        <f>VLOOKUP($L436,Listen!$Y$12:$AD$18,A_Stammdaten!$B$9-2022,FALSE)</f>
        <v>5.0700000000000002E-2</v>
      </c>
    </row>
    <row r="437" spans="1:17" x14ac:dyDescent="0.2">
      <c r="A437" s="234"/>
      <c r="B437" s="237"/>
      <c r="C437" s="44">
        <v>2024</v>
      </c>
      <c r="D437" s="35"/>
      <c r="E437" s="36">
        <f>SUMIFS(C_AiB!$H$5:$H$9998,C_AiB!$A$5:$A$9998,$A$435,C_AiB!$C$5:$C$9998,"="&amp;$C437)</f>
        <v>0</v>
      </c>
      <c r="F437" s="37"/>
      <c r="G437" s="35"/>
      <c r="H437" s="32">
        <f t="shared" si="12"/>
        <v>0</v>
      </c>
      <c r="I437" s="32">
        <f>(($E437*40%*$Q437)+($F437*40%*$P437))*3.5%*A_Stammdaten!$E$33</f>
        <v>0</v>
      </c>
      <c r="J437" s="32">
        <f t="shared" si="13"/>
        <v>0</v>
      </c>
      <c r="L437" s="44">
        <v>2024</v>
      </c>
      <c r="M437" s="20">
        <f>VLOOKUP($L437,Listen!$K$38:$P$44,A_Stammdaten!$B$9-2022,FALSE)</f>
        <v>5.0900000000000001E-2</v>
      </c>
      <c r="N437" s="20">
        <f>VLOOKUP($L437,Listen!$Y$38:$AD$44,A_Stammdaten!$B$9-2022,FALSE)</f>
        <v>5.0999999999999997E-2</v>
      </c>
      <c r="P437" s="20">
        <f>VLOOKUP($L437,Listen!$K$12:$P$18,A_Stammdaten!$B$9-2022,FALSE)</f>
        <v>6.93E-2</v>
      </c>
      <c r="Q437" s="20">
        <f>VLOOKUP($L437,Listen!$Y$12:$AD$18,A_Stammdaten!$B$9-2022,FALSE)</f>
        <v>7.2599999999999998E-2</v>
      </c>
    </row>
    <row r="438" spans="1:17" x14ac:dyDescent="0.2">
      <c r="A438" s="234"/>
      <c r="B438" s="237"/>
      <c r="C438" s="44">
        <v>2025</v>
      </c>
      <c r="D438" s="35"/>
      <c r="E438" s="36">
        <f>SUMIFS(C_AiB!$H$5:$H$9998,C_AiB!$A$5:$A$9998,$A$435,C_AiB!$C$5:$C$9998,"="&amp;$C438)</f>
        <v>0</v>
      </c>
      <c r="F438" s="37"/>
      <c r="G438" s="35"/>
      <c r="H438" s="32">
        <f t="shared" si="12"/>
        <v>0</v>
      </c>
      <c r="I438" s="32">
        <f>(($E438*40%*$Q438)+($F438*40%*$P438))*3.5%*A_Stammdaten!$E$33</f>
        <v>0</v>
      </c>
      <c r="J438" s="32">
        <f t="shared" si="13"/>
        <v>0</v>
      </c>
      <c r="L438" s="44">
        <v>2025</v>
      </c>
      <c r="M438" s="20">
        <f>VLOOKUP($L438,Listen!$K$38:$P$44,A_Stammdaten!$B$9-2022,FALSE)</f>
        <v>0.05</v>
      </c>
      <c r="N438" s="20">
        <f>VLOOKUP($L438,Listen!$Y$38:$AD$44,A_Stammdaten!$B$9-2022,FALSE)</f>
        <v>5.0999999999999997E-2</v>
      </c>
      <c r="P438" s="20">
        <f>VLOOKUP($L438,Listen!$K$12:$P$18,A_Stammdaten!$B$9-2022,FALSE)</f>
        <v>7.0099999999999996E-2</v>
      </c>
      <c r="Q438" s="20">
        <f>VLOOKUP($L438,Listen!$Y$12:$AD$18,A_Stammdaten!$B$9-2022,FALSE)</f>
        <v>7.2599999999999998E-2</v>
      </c>
    </row>
    <row r="439" spans="1:17" x14ac:dyDescent="0.2">
      <c r="A439" s="234"/>
      <c r="B439" s="237"/>
      <c r="C439" s="44">
        <v>2026</v>
      </c>
      <c r="D439" s="35"/>
      <c r="E439" s="36">
        <f>SUMIFS(C_AiB!$H$5:$H$9998,C_AiB!$A$5:$A$9998,$A$435,C_AiB!$C$5:$C$9998,"="&amp;$C439)</f>
        <v>0</v>
      </c>
      <c r="F439" s="37"/>
      <c r="G439" s="35"/>
      <c r="H439" s="32">
        <f t="shared" si="12"/>
        <v>0</v>
      </c>
      <c r="I439" s="32">
        <f>(($E439*40%*$Q439)+($F439*40%*$P439))*3.5%*A_Stammdaten!$E$33</f>
        <v>0</v>
      </c>
      <c r="J439" s="32">
        <f t="shared" si="13"/>
        <v>0</v>
      </c>
      <c r="L439" s="44">
        <v>2026</v>
      </c>
      <c r="M439" s="20">
        <f>VLOOKUP($L439,Listen!$K$38:$P$44,A_Stammdaten!$B$9-2022,FALSE)</f>
        <v>5.0999999999999997E-2</v>
      </c>
      <c r="N439" s="20">
        <f>VLOOKUP($L439,Listen!$Y$38:$AD$44,A_Stammdaten!$B$9-2022,FALSE)</f>
        <v>5.0999999999999997E-2</v>
      </c>
      <c r="P439" s="20">
        <f>VLOOKUP($L439,Listen!$K$12:$P$18,A_Stammdaten!$B$9-2022,FALSE)</f>
        <v>7.2599999999999998E-2</v>
      </c>
      <c r="Q439" s="20">
        <f>VLOOKUP($L439,Listen!$Y$12:$AD$18,A_Stammdaten!$B$9-2022,FALSE)</f>
        <v>7.2599999999999998E-2</v>
      </c>
    </row>
    <row r="440" spans="1:17" x14ac:dyDescent="0.2">
      <c r="A440" s="234"/>
      <c r="B440" s="237"/>
      <c r="C440" s="44">
        <v>2027</v>
      </c>
      <c r="D440" s="35"/>
      <c r="E440" s="36">
        <f>SUMIFS(C_AiB!$H$5:$H$9998,C_AiB!$A$5:$A$9998,$A$435,C_AiB!$C$5:$C$9998,"="&amp;$C440)</f>
        <v>0</v>
      </c>
      <c r="F440" s="37"/>
      <c r="G440" s="35"/>
      <c r="H440" s="32">
        <f t="shared" si="12"/>
        <v>0</v>
      </c>
      <c r="I440" s="32">
        <f>(($E440*40%*$Q440)+($F440*40%*$P440))*3.5%*A_Stammdaten!$E$33</f>
        <v>0</v>
      </c>
      <c r="J440" s="32">
        <f t="shared" si="13"/>
        <v>0</v>
      </c>
      <c r="L440" s="44">
        <v>2027</v>
      </c>
      <c r="M440" s="20">
        <f>VLOOKUP($L440,Listen!$K$38:$P$44,A_Stammdaten!$B$9-2022,FALSE)</f>
        <v>5.0999999999999997E-2</v>
      </c>
      <c r="N440" s="20">
        <f>VLOOKUP($L440,Listen!$Y$38:$AD$44,A_Stammdaten!$B$9-2022,FALSE)</f>
        <v>5.0999999999999997E-2</v>
      </c>
      <c r="P440" s="20">
        <f>VLOOKUP($L440,Listen!$K$12:$P$18,A_Stammdaten!$B$9-2022,FALSE)</f>
        <v>7.2599999999999998E-2</v>
      </c>
      <c r="Q440" s="20">
        <f>VLOOKUP($L440,Listen!$Y$12:$AD$18,A_Stammdaten!$B$9-2022,FALSE)</f>
        <v>7.2599999999999998E-2</v>
      </c>
    </row>
    <row r="441" spans="1:17" ht="15" thickBot="1" x14ac:dyDescent="0.25">
      <c r="A441" s="235"/>
      <c r="B441" s="238"/>
      <c r="C441" s="45">
        <v>2028</v>
      </c>
      <c r="D441" s="38"/>
      <c r="E441" s="39">
        <f>SUMIFS(C_AiB!$H$5:$H$9998,C_AiB!$A$5:$A$9998,$A$435,C_AiB!$C$5:$C$9998,"="&amp;$C441)</f>
        <v>0</v>
      </c>
      <c r="F441" s="40"/>
      <c r="G441" s="38"/>
      <c r="H441" s="33">
        <f t="shared" si="12"/>
        <v>0</v>
      </c>
      <c r="I441" s="33">
        <f>(($E441*40%*$Q441)+($F441*40%*$P441))*3.5%*A_Stammdaten!$E$33</f>
        <v>0</v>
      </c>
      <c r="J441" s="33">
        <f t="shared" si="13"/>
        <v>0</v>
      </c>
      <c r="L441" s="45">
        <v>2028</v>
      </c>
      <c r="M441" s="21">
        <f>VLOOKUP($L441,Listen!$K$38:$P$44,A_Stammdaten!$B$9-2022,FALSE)</f>
        <v>0</v>
      </c>
      <c r="N441" s="21">
        <f>VLOOKUP($L441,Listen!$Y$38:$AD$44,A_Stammdaten!$B$9-2022,FALSE)</f>
        <v>0</v>
      </c>
      <c r="P441" s="21">
        <f>VLOOKUP($L441,Listen!$K$12:$P$18,A_Stammdaten!$B$9-2022,FALSE)</f>
        <v>0</v>
      </c>
      <c r="Q441" s="21">
        <f>VLOOKUP($L441,Listen!$Y$12:$AD$18,A_Stammdaten!$B$9-2022,FALSE)</f>
        <v>0</v>
      </c>
    </row>
    <row r="442" spans="1:17" x14ac:dyDescent="0.2">
      <c r="A442" s="233">
        <f>A_Stammdaten!A95</f>
        <v>0</v>
      </c>
      <c r="B442" s="236">
        <f>A_Stammdaten!B95</f>
        <v>0</v>
      </c>
      <c r="C442" s="23">
        <v>2022</v>
      </c>
      <c r="D442" s="41"/>
      <c r="E442" s="43">
        <f>SUMIFS(C_AiB!$H$5:$H$9998,C_AiB!$A$5:$A$9998,$A442,C_AiB!$C$5:$C$9998,"&lt;="&amp;$C442)</f>
        <v>0</v>
      </c>
      <c r="F442" s="42"/>
      <c r="G442" s="41"/>
      <c r="H442" s="34">
        <f t="shared" si="12"/>
        <v>0</v>
      </c>
      <c r="I442" s="32">
        <f>(($E442*40%*$Q442)+($F442*40%*$P442))*3.5%*A_Stammdaten!$E$33</f>
        <v>0</v>
      </c>
      <c r="J442" s="34">
        <f t="shared" si="13"/>
        <v>0</v>
      </c>
      <c r="L442" s="23">
        <v>2022</v>
      </c>
      <c r="M442" s="19">
        <f>VLOOKUP($L442,Listen!$K$38:$P$44,A_Stammdaten!$B$9-2022,FALSE)</f>
        <v>3.0499999999999999E-2</v>
      </c>
      <c r="N442" s="19">
        <f>VLOOKUP($L442,Listen!$Y$38:$AD$44,A_Stammdaten!$B$9-2022,FALSE)</f>
        <v>3.0499999999999999E-2</v>
      </c>
      <c r="P442" s="19">
        <f>VLOOKUP($L442,Listen!$K$12:$P$18,A_Stammdaten!$B$9-2022,FALSE)</f>
        <v>5.0700000000000002E-2</v>
      </c>
      <c r="Q442" s="19">
        <f>VLOOKUP($L442,Listen!$Y$12:$AD$18,A_Stammdaten!$B$9-2022,FALSE)</f>
        <v>5.0700000000000002E-2</v>
      </c>
    </row>
    <row r="443" spans="1:17" x14ac:dyDescent="0.2">
      <c r="A443" s="234"/>
      <c r="B443" s="237"/>
      <c r="C443" s="44">
        <v>2023</v>
      </c>
      <c r="D443" s="35"/>
      <c r="E443" s="36">
        <f>SUMIFS(C_AiB!$H$5:$H$9998,C_AiB!$A$5:$A$9998,$A$442,C_AiB!$C$5:$C$9998,"="&amp;$C443)</f>
        <v>0</v>
      </c>
      <c r="F443" s="37"/>
      <c r="G443" s="35"/>
      <c r="H443" s="32">
        <f t="shared" si="12"/>
        <v>0</v>
      </c>
      <c r="I443" s="32">
        <f>(($E443*40%*$Q443)+($F443*40%*$P443))*3.5%*A_Stammdaten!$E$33</f>
        <v>0</v>
      </c>
      <c r="J443" s="32">
        <f t="shared" si="13"/>
        <v>0</v>
      </c>
      <c r="L443" s="44">
        <v>2023</v>
      </c>
      <c r="M443" s="20">
        <f>VLOOKUP($L443,Listen!$K$38:$P$44,A_Stammdaten!$B$9-2022,FALSE)</f>
        <v>3.0499999999999999E-2</v>
      </c>
      <c r="N443" s="20">
        <f>VLOOKUP($L443,Listen!$Y$38:$AD$44,A_Stammdaten!$B$9-2022,FALSE)</f>
        <v>3.0499999999999999E-2</v>
      </c>
      <c r="P443" s="20">
        <f>VLOOKUP($L443,Listen!$K$12:$P$18,A_Stammdaten!$B$9-2022,FALSE)</f>
        <v>5.0700000000000002E-2</v>
      </c>
      <c r="Q443" s="20">
        <f>VLOOKUP($L443,Listen!$Y$12:$AD$18,A_Stammdaten!$B$9-2022,FALSE)</f>
        <v>5.0700000000000002E-2</v>
      </c>
    </row>
    <row r="444" spans="1:17" x14ac:dyDescent="0.2">
      <c r="A444" s="234"/>
      <c r="B444" s="237"/>
      <c r="C444" s="44">
        <v>2024</v>
      </c>
      <c r="D444" s="35"/>
      <c r="E444" s="36">
        <f>SUMIFS(C_AiB!$H$5:$H$9998,C_AiB!$A$5:$A$9998,$A$442,C_AiB!$C$5:$C$9998,"="&amp;$C444)</f>
        <v>0</v>
      </c>
      <c r="F444" s="37"/>
      <c r="G444" s="35"/>
      <c r="H444" s="32">
        <f t="shared" si="12"/>
        <v>0</v>
      </c>
      <c r="I444" s="32">
        <f>(($E444*40%*$Q444)+($F444*40%*$P444))*3.5%*A_Stammdaten!$E$33</f>
        <v>0</v>
      </c>
      <c r="J444" s="32">
        <f t="shared" si="13"/>
        <v>0</v>
      </c>
      <c r="L444" s="44">
        <v>2024</v>
      </c>
      <c r="M444" s="20">
        <f>VLOOKUP($L444,Listen!$K$38:$P$44,A_Stammdaten!$B$9-2022,FALSE)</f>
        <v>5.0900000000000001E-2</v>
      </c>
      <c r="N444" s="20">
        <f>VLOOKUP($L444,Listen!$Y$38:$AD$44,A_Stammdaten!$B$9-2022,FALSE)</f>
        <v>5.0999999999999997E-2</v>
      </c>
      <c r="P444" s="20">
        <f>VLOOKUP($L444,Listen!$K$12:$P$18,A_Stammdaten!$B$9-2022,FALSE)</f>
        <v>6.93E-2</v>
      </c>
      <c r="Q444" s="20">
        <f>VLOOKUP($L444,Listen!$Y$12:$AD$18,A_Stammdaten!$B$9-2022,FALSE)</f>
        <v>7.2599999999999998E-2</v>
      </c>
    </row>
    <row r="445" spans="1:17" x14ac:dyDescent="0.2">
      <c r="A445" s="234"/>
      <c r="B445" s="237"/>
      <c r="C445" s="44">
        <v>2025</v>
      </c>
      <c r="D445" s="35"/>
      <c r="E445" s="36">
        <f>SUMIFS(C_AiB!$H$5:$H$9998,C_AiB!$A$5:$A$9998,$A$442,C_AiB!$C$5:$C$9998,"="&amp;$C445)</f>
        <v>0</v>
      </c>
      <c r="F445" s="37"/>
      <c r="G445" s="35"/>
      <c r="H445" s="32">
        <f t="shared" si="12"/>
        <v>0</v>
      </c>
      <c r="I445" s="32">
        <f>(($E445*40%*$Q445)+($F445*40%*$P445))*3.5%*A_Stammdaten!$E$33</f>
        <v>0</v>
      </c>
      <c r="J445" s="32">
        <f t="shared" si="13"/>
        <v>0</v>
      </c>
      <c r="L445" s="44">
        <v>2025</v>
      </c>
      <c r="M445" s="20">
        <f>VLOOKUP($L445,Listen!$K$38:$P$44,A_Stammdaten!$B$9-2022,FALSE)</f>
        <v>0.05</v>
      </c>
      <c r="N445" s="20">
        <f>VLOOKUP($L445,Listen!$Y$38:$AD$44,A_Stammdaten!$B$9-2022,FALSE)</f>
        <v>5.0999999999999997E-2</v>
      </c>
      <c r="P445" s="20">
        <f>VLOOKUP($L445,Listen!$K$12:$P$18,A_Stammdaten!$B$9-2022,FALSE)</f>
        <v>7.0099999999999996E-2</v>
      </c>
      <c r="Q445" s="20">
        <f>VLOOKUP($L445,Listen!$Y$12:$AD$18,A_Stammdaten!$B$9-2022,FALSE)</f>
        <v>7.2599999999999998E-2</v>
      </c>
    </row>
    <row r="446" spans="1:17" x14ac:dyDescent="0.2">
      <c r="A446" s="234"/>
      <c r="B446" s="237"/>
      <c r="C446" s="44">
        <v>2026</v>
      </c>
      <c r="D446" s="35"/>
      <c r="E446" s="36">
        <f>SUMIFS(C_AiB!$H$5:$H$9998,C_AiB!$A$5:$A$9998,$A$442,C_AiB!$C$5:$C$9998,"="&amp;$C446)</f>
        <v>0</v>
      </c>
      <c r="F446" s="37"/>
      <c r="G446" s="35"/>
      <c r="H446" s="32">
        <f t="shared" si="12"/>
        <v>0</v>
      </c>
      <c r="I446" s="32">
        <f>(($E446*40%*$Q446)+($F446*40%*$P446))*3.5%*A_Stammdaten!$E$33</f>
        <v>0</v>
      </c>
      <c r="J446" s="32">
        <f t="shared" si="13"/>
        <v>0</v>
      </c>
      <c r="L446" s="44">
        <v>2026</v>
      </c>
      <c r="M446" s="20">
        <f>VLOOKUP($L446,Listen!$K$38:$P$44,A_Stammdaten!$B$9-2022,FALSE)</f>
        <v>5.0999999999999997E-2</v>
      </c>
      <c r="N446" s="20">
        <f>VLOOKUP($L446,Listen!$Y$38:$AD$44,A_Stammdaten!$B$9-2022,FALSE)</f>
        <v>5.0999999999999997E-2</v>
      </c>
      <c r="P446" s="20">
        <f>VLOOKUP($L446,Listen!$K$12:$P$18,A_Stammdaten!$B$9-2022,FALSE)</f>
        <v>7.2599999999999998E-2</v>
      </c>
      <c r="Q446" s="20">
        <f>VLOOKUP($L446,Listen!$Y$12:$AD$18,A_Stammdaten!$B$9-2022,FALSE)</f>
        <v>7.2599999999999998E-2</v>
      </c>
    </row>
    <row r="447" spans="1:17" x14ac:dyDescent="0.2">
      <c r="A447" s="234"/>
      <c r="B447" s="237"/>
      <c r="C447" s="44">
        <v>2027</v>
      </c>
      <c r="D447" s="35"/>
      <c r="E447" s="36">
        <f>SUMIFS(C_AiB!$H$5:$H$9998,C_AiB!$A$5:$A$9998,$A$442,C_AiB!$C$5:$C$9998,"="&amp;$C447)</f>
        <v>0</v>
      </c>
      <c r="F447" s="37"/>
      <c r="G447" s="35"/>
      <c r="H447" s="32">
        <f t="shared" si="12"/>
        <v>0</v>
      </c>
      <c r="I447" s="32">
        <f>(($E447*40%*$Q447)+($F447*40%*$P447))*3.5%*A_Stammdaten!$E$33</f>
        <v>0</v>
      </c>
      <c r="J447" s="32">
        <f t="shared" si="13"/>
        <v>0</v>
      </c>
      <c r="L447" s="44">
        <v>2027</v>
      </c>
      <c r="M447" s="20">
        <f>VLOOKUP($L447,Listen!$K$38:$P$44,A_Stammdaten!$B$9-2022,FALSE)</f>
        <v>5.0999999999999997E-2</v>
      </c>
      <c r="N447" s="20">
        <f>VLOOKUP($L447,Listen!$Y$38:$AD$44,A_Stammdaten!$B$9-2022,FALSE)</f>
        <v>5.0999999999999997E-2</v>
      </c>
      <c r="P447" s="20">
        <f>VLOOKUP($L447,Listen!$K$12:$P$18,A_Stammdaten!$B$9-2022,FALSE)</f>
        <v>7.2599999999999998E-2</v>
      </c>
      <c r="Q447" s="20">
        <f>VLOOKUP($L447,Listen!$Y$12:$AD$18,A_Stammdaten!$B$9-2022,FALSE)</f>
        <v>7.2599999999999998E-2</v>
      </c>
    </row>
    <row r="448" spans="1:17" ht="15" thickBot="1" x14ac:dyDescent="0.25">
      <c r="A448" s="235"/>
      <c r="B448" s="238"/>
      <c r="C448" s="45">
        <v>2028</v>
      </c>
      <c r="D448" s="38"/>
      <c r="E448" s="39">
        <f>SUMIFS(C_AiB!$H$5:$H$9998,C_AiB!$A$5:$A$9998,$A$442,C_AiB!$C$5:$C$9998,"="&amp;$C448)</f>
        <v>0</v>
      </c>
      <c r="F448" s="40"/>
      <c r="G448" s="38"/>
      <c r="H448" s="33">
        <f t="shared" si="12"/>
        <v>0</v>
      </c>
      <c r="I448" s="33">
        <f>(($E448*40%*$Q448)+($F448*40%*$P448))*3.5%*A_Stammdaten!$E$33</f>
        <v>0</v>
      </c>
      <c r="J448" s="33">
        <f t="shared" si="13"/>
        <v>0</v>
      </c>
      <c r="L448" s="45">
        <v>2028</v>
      </c>
      <c r="M448" s="21">
        <f>VLOOKUP($L448,Listen!$K$38:$P$44,A_Stammdaten!$B$9-2022,FALSE)</f>
        <v>0</v>
      </c>
      <c r="N448" s="21">
        <f>VLOOKUP($L448,Listen!$Y$38:$AD$44,A_Stammdaten!$B$9-2022,FALSE)</f>
        <v>0</v>
      </c>
      <c r="P448" s="21">
        <f>VLOOKUP($L448,Listen!$K$12:$P$18,A_Stammdaten!$B$9-2022,FALSE)</f>
        <v>0</v>
      </c>
      <c r="Q448" s="21">
        <f>VLOOKUP($L448,Listen!$Y$12:$AD$18,A_Stammdaten!$B$9-2022,FALSE)</f>
        <v>0</v>
      </c>
    </row>
    <row r="449" spans="1:17" x14ac:dyDescent="0.2">
      <c r="A449" s="233">
        <f>A_Stammdaten!A96</f>
        <v>0</v>
      </c>
      <c r="B449" s="236">
        <f>A_Stammdaten!B96</f>
        <v>0</v>
      </c>
      <c r="C449" s="23">
        <v>2022</v>
      </c>
      <c r="D449" s="41"/>
      <c r="E449" s="43">
        <f>SUMIFS(C_AiB!$H$5:$H$9998,C_AiB!$A$5:$A$9998,$A449,C_AiB!$C$5:$C$9998,"&lt;="&amp;$C449)</f>
        <v>0</v>
      </c>
      <c r="F449" s="42"/>
      <c r="G449" s="41"/>
      <c r="H449" s="34">
        <f t="shared" si="12"/>
        <v>0</v>
      </c>
      <c r="I449" s="32">
        <f>(($E449*40%*$Q449)+($F449*40%*$P449))*3.5%*A_Stammdaten!$E$33</f>
        <v>0</v>
      </c>
      <c r="J449" s="34">
        <f t="shared" si="13"/>
        <v>0</v>
      </c>
      <c r="L449" s="23">
        <v>2022</v>
      </c>
      <c r="M449" s="19">
        <f>VLOOKUP($L449,Listen!$K$38:$P$44,A_Stammdaten!$B$9-2022,FALSE)</f>
        <v>3.0499999999999999E-2</v>
      </c>
      <c r="N449" s="19">
        <f>VLOOKUP($L449,Listen!$Y$38:$AD$44,A_Stammdaten!$B$9-2022,FALSE)</f>
        <v>3.0499999999999999E-2</v>
      </c>
      <c r="P449" s="19">
        <f>VLOOKUP($L449,Listen!$K$12:$P$18,A_Stammdaten!$B$9-2022,FALSE)</f>
        <v>5.0700000000000002E-2</v>
      </c>
      <c r="Q449" s="19">
        <f>VLOOKUP($L449,Listen!$Y$12:$AD$18,A_Stammdaten!$B$9-2022,FALSE)</f>
        <v>5.0700000000000002E-2</v>
      </c>
    </row>
    <row r="450" spans="1:17" x14ac:dyDescent="0.2">
      <c r="A450" s="234"/>
      <c r="B450" s="237"/>
      <c r="C450" s="44">
        <v>2023</v>
      </c>
      <c r="D450" s="35"/>
      <c r="E450" s="36">
        <f>SUMIFS(C_AiB!$H$5:$H$9998,C_AiB!$A$5:$A$9998,$A$449,C_AiB!$C$5:$C$9998,"="&amp;$C450)</f>
        <v>0</v>
      </c>
      <c r="F450" s="37"/>
      <c r="G450" s="35"/>
      <c r="H450" s="32">
        <f t="shared" si="12"/>
        <v>0</v>
      </c>
      <c r="I450" s="32">
        <f>(($E450*40%*$Q450)+($F450*40%*$P450))*3.5%*A_Stammdaten!$E$33</f>
        <v>0</v>
      </c>
      <c r="J450" s="32">
        <f t="shared" si="13"/>
        <v>0</v>
      </c>
      <c r="L450" s="44">
        <v>2023</v>
      </c>
      <c r="M450" s="20">
        <f>VLOOKUP($L450,Listen!$K$38:$P$44,A_Stammdaten!$B$9-2022,FALSE)</f>
        <v>3.0499999999999999E-2</v>
      </c>
      <c r="N450" s="20">
        <f>VLOOKUP($L450,Listen!$Y$38:$AD$44,A_Stammdaten!$B$9-2022,FALSE)</f>
        <v>3.0499999999999999E-2</v>
      </c>
      <c r="P450" s="20">
        <f>VLOOKUP($L450,Listen!$K$12:$P$18,A_Stammdaten!$B$9-2022,FALSE)</f>
        <v>5.0700000000000002E-2</v>
      </c>
      <c r="Q450" s="20">
        <f>VLOOKUP($L450,Listen!$Y$12:$AD$18,A_Stammdaten!$B$9-2022,FALSE)</f>
        <v>5.0700000000000002E-2</v>
      </c>
    </row>
    <row r="451" spans="1:17" x14ac:dyDescent="0.2">
      <c r="A451" s="234"/>
      <c r="B451" s="237"/>
      <c r="C451" s="44">
        <v>2024</v>
      </c>
      <c r="D451" s="35"/>
      <c r="E451" s="36">
        <f>SUMIFS(C_AiB!$H$5:$H$9998,C_AiB!$A$5:$A$9998,$A$449,C_AiB!$C$5:$C$9998,"="&amp;$C451)</f>
        <v>0</v>
      </c>
      <c r="F451" s="37"/>
      <c r="G451" s="35"/>
      <c r="H451" s="32">
        <f t="shared" si="12"/>
        <v>0</v>
      </c>
      <c r="I451" s="32">
        <f>(($E451*40%*$Q451)+($F451*40%*$P451))*3.5%*A_Stammdaten!$E$33</f>
        <v>0</v>
      </c>
      <c r="J451" s="32">
        <f t="shared" si="13"/>
        <v>0</v>
      </c>
      <c r="L451" s="44">
        <v>2024</v>
      </c>
      <c r="M451" s="20">
        <f>VLOOKUP($L451,Listen!$K$38:$P$44,A_Stammdaten!$B$9-2022,FALSE)</f>
        <v>5.0900000000000001E-2</v>
      </c>
      <c r="N451" s="20">
        <f>VLOOKUP($L451,Listen!$Y$38:$AD$44,A_Stammdaten!$B$9-2022,FALSE)</f>
        <v>5.0999999999999997E-2</v>
      </c>
      <c r="P451" s="20">
        <f>VLOOKUP($L451,Listen!$K$12:$P$18,A_Stammdaten!$B$9-2022,FALSE)</f>
        <v>6.93E-2</v>
      </c>
      <c r="Q451" s="20">
        <f>VLOOKUP($L451,Listen!$Y$12:$AD$18,A_Stammdaten!$B$9-2022,FALSE)</f>
        <v>7.2599999999999998E-2</v>
      </c>
    </row>
    <row r="452" spans="1:17" x14ac:dyDescent="0.2">
      <c r="A452" s="234"/>
      <c r="B452" s="237"/>
      <c r="C452" s="44">
        <v>2025</v>
      </c>
      <c r="D452" s="35"/>
      <c r="E452" s="36">
        <f>SUMIFS(C_AiB!$H$5:$H$9998,C_AiB!$A$5:$A$9998,$A$449,C_AiB!$C$5:$C$9998,"="&amp;$C452)</f>
        <v>0</v>
      </c>
      <c r="F452" s="37"/>
      <c r="G452" s="35"/>
      <c r="H452" s="32">
        <f t="shared" si="12"/>
        <v>0</v>
      </c>
      <c r="I452" s="32">
        <f>(($E452*40%*$Q452)+($F452*40%*$P452))*3.5%*A_Stammdaten!$E$33</f>
        <v>0</v>
      </c>
      <c r="J452" s="32">
        <f t="shared" si="13"/>
        <v>0</v>
      </c>
      <c r="L452" s="44">
        <v>2025</v>
      </c>
      <c r="M452" s="20">
        <f>VLOOKUP($L452,Listen!$K$38:$P$44,A_Stammdaten!$B$9-2022,FALSE)</f>
        <v>0.05</v>
      </c>
      <c r="N452" s="20">
        <f>VLOOKUP($L452,Listen!$Y$38:$AD$44,A_Stammdaten!$B$9-2022,FALSE)</f>
        <v>5.0999999999999997E-2</v>
      </c>
      <c r="P452" s="20">
        <f>VLOOKUP($L452,Listen!$K$12:$P$18,A_Stammdaten!$B$9-2022,FALSE)</f>
        <v>7.0099999999999996E-2</v>
      </c>
      <c r="Q452" s="20">
        <f>VLOOKUP($L452,Listen!$Y$12:$AD$18,A_Stammdaten!$B$9-2022,FALSE)</f>
        <v>7.2599999999999998E-2</v>
      </c>
    </row>
    <row r="453" spans="1:17" x14ac:dyDescent="0.2">
      <c r="A453" s="234"/>
      <c r="B453" s="237"/>
      <c r="C453" s="44">
        <v>2026</v>
      </c>
      <c r="D453" s="35"/>
      <c r="E453" s="36">
        <f>SUMIFS(C_AiB!$H$5:$H$9998,C_AiB!$A$5:$A$9998,$A$449,C_AiB!$C$5:$C$9998,"="&amp;$C453)</f>
        <v>0</v>
      </c>
      <c r="F453" s="37"/>
      <c r="G453" s="35"/>
      <c r="H453" s="32">
        <f t="shared" si="12"/>
        <v>0</v>
      </c>
      <c r="I453" s="32">
        <f>(($E453*40%*$Q453)+($F453*40%*$P453))*3.5%*A_Stammdaten!$E$33</f>
        <v>0</v>
      </c>
      <c r="J453" s="32">
        <f t="shared" si="13"/>
        <v>0</v>
      </c>
      <c r="L453" s="44">
        <v>2026</v>
      </c>
      <c r="M453" s="20">
        <f>VLOOKUP($L453,Listen!$K$38:$P$44,A_Stammdaten!$B$9-2022,FALSE)</f>
        <v>5.0999999999999997E-2</v>
      </c>
      <c r="N453" s="20">
        <f>VLOOKUP($L453,Listen!$Y$38:$AD$44,A_Stammdaten!$B$9-2022,FALSE)</f>
        <v>5.0999999999999997E-2</v>
      </c>
      <c r="P453" s="20">
        <f>VLOOKUP($L453,Listen!$K$12:$P$18,A_Stammdaten!$B$9-2022,FALSE)</f>
        <v>7.2599999999999998E-2</v>
      </c>
      <c r="Q453" s="20">
        <f>VLOOKUP($L453,Listen!$Y$12:$AD$18,A_Stammdaten!$B$9-2022,FALSE)</f>
        <v>7.2599999999999998E-2</v>
      </c>
    </row>
    <row r="454" spans="1:17" x14ac:dyDescent="0.2">
      <c r="A454" s="234"/>
      <c r="B454" s="237"/>
      <c r="C454" s="44">
        <v>2027</v>
      </c>
      <c r="D454" s="35"/>
      <c r="E454" s="36">
        <f>SUMIFS(C_AiB!$H$5:$H$9998,C_AiB!$A$5:$A$9998,$A$449,C_AiB!$C$5:$C$9998,"="&amp;$C454)</f>
        <v>0</v>
      </c>
      <c r="F454" s="37"/>
      <c r="G454" s="35"/>
      <c r="H454" s="32">
        <f t="shared" si="12"/>
        <v>0</v>
      </c>
      <c r="I454" s="32">
        <f>(($E454*40%*$Q454)+($F454*40%*$P454))*3.5%*A_Stammdaten!$E$33</f>
        <v>0</v>
      </c>
      <c r="J454" s="32">
        <f t="shared" si="13"/>
        <v>0</v>
      </c>
      <c r="L454" s="44">
        <v>2027</v>
      </c>
      <c r="M454" s="20">
        <f>VLOOKUP($L454,Listen!$K$38:$P$44,A_Stammdaten!$B$9-2022,FALSE)</f>
        <v>5.0999999999999997E-2</v>
      </c>
      <c r="N454" s="20">
        <f>VLOOKUP($L454,Listen!$Y$38:$AD$44,A_Stammdaten!$B$9-2022,FALSE)</f>
        <v>5.0999999999999997E-2</v>
      </c>
      <c r="P454" s="20">
        <f>VLOOKUP($L454,Listen!$K$12:$P$18,A_Stammdaten!$B$9-2022,FALSE)</f>
        <v>7.2599999999999998E-2</v>
      </c>
      <c r="Q454" s="20">
        <f>VLOOKUP($L454,Listen!$Y$12:$AD$18,A_Stammdaten!$B$9-2022,FALSE)</f>
        <v>7.2599999999999998E-2</v>
      </c>
    </row>
    <row r="455" spans="1:17" ht="15" thickBot="1" x14ac:dyDescent="0.25">
      <c r="A455" s="235"/>
      <c r="B455" s="238"/>
      <c r="C455" s="45">
        <v>2028</v>
      </c>
      <c r="D455" s="38"/>
      <c r="E455" s="39">
        <f>SUMIFS(C_AiB!$H$5:$H$9998,C_AiB!$A$5:$A$9998,$A$449,C_AiB!$C$5:$C$9998,"="&amp;$C455)</f>
        <v>0</v>
      </c>
      <c r="F455" s="40"/>
      <c r="G455" s="38"/>
      <c r="H455" s="33">
        <f t="shared" si="12"/>
        <v>0</v>
      </c>
      <c r="I455" s="33">
        <f>(($E455*40%*$Q455)+($F455*40%*$P455))*3.5%*A_Stammdaten!$E$33</f>
        <v>0</v>
      </c>
      <c r="J455" s="33">
        <f t="shared" si="13"/>
        <v>0</v>
      </c>
      <c r="L455" s="45">
        <v>2028</v>
      </c>
      <c r="M455" s="21">
        <f>VLOOKUP($L455,Listen!$K$38:$P$44,A_Stammdaten!$B$9-2022,FALSE)</f>
        <v>0</v>
      </c>
      <c r="N455" s="21">
        <f>VLOOKUP($L455,Listen!$Y$38:$AD$44,A_Stammdaten!$B$9-2022,FALSE)</f>
        <v>0</v>
      </c>
      <c r="P455" s="21">
        <f>VLOOKUP($L455,Listen!$K$12:$P$18,A_Stammdaten!$B$9-2022,FALSE)</f>
        <v>0</v>
      </c>
      <c r="Q455" s="21">
        <f>VLOOKUP($L455,Listen!$Y$12:$AD$18,A_Stammdaten!$B$9-2022,FALSE)</f>
        <v>0</v>
      </c>
    </row>
    <row r="456" spans="1:17" x14ac:dyDescent="0.2">
      <c r="A456" s="233">
        <f>A_Stammdaten!A97</f>
        <v>0</v>
      </c>
      <c r="B456" s="236">
        <f>A_Stammdaten!B97</f>
        <v>0</v>
      </c>
      <c r="C456" s="23">
        <v>2022</v>
      </c>
      <c r="D456" s="41"/>
      <c r="E456" s="43">
        <f>SUMIFS(C_AiB!$H$5:$H$9998,C_AiB!$A$5:$A$9998,$A456,C_AiB!$C$5:$C$9998,"&lt;="&amp;$C456)</f>
        <v>0</v>
      </c>
      <c r="F456" s="42"/>
      <c r="G456" s="41"/>
      <c r="H456" s="34">
        <f t="shared" si="12"/>
        <v>0</v>
      </c>
      <c r="I456" s="32">
        <f>(($E456*40%*$Q456)+($F456*40%*$P456))*3.5%*A_Stammdaten!$E$33</f>
        <v>0</v>
      </c>
      <c r="J456" s="34">
        <f t="shared" si="13"/>
        <v>0</v>
      </c>
      <c r="L456" s="23">
        <v>2022</v>
      </c>
      <c r="M456" s="19">
        <f>VLOOKUP($L456,Listen!$K$38:$P$44,A_Stammdaten!$B$9-2022,FALSE)</f>
        <v>3.0499999999999999E-2</v>
      </c>
      <c r="N456" s="19">
        <f>VLOOKUP($L456,Listen!$Y$38:$AD$44,A_Stammdaten!$B$9-2022,FALSE)</f>
        <v>3.0499999999999999E-2</v>
      </c>
      <c r="P456" s="19">
        <f>VLOOKUP($L456,Listen!$K$12:$P$18,A_Stammdaten!$B$9-2022,FALSE)</f>
        <v>5.0700000000000002E-2</v>
      </c>
      <c r="Q456" s="19">
        <f>VLOOKUP($L456,Listen!$Y$12:$AD$18,A_Stammdaten!$B$9-2022,FALSE)</f>
        <v>5.0700000000000002E-2</v>
      </c>
    </row>
    <row r="457" spans="1:17" x14ac:dyDescent="0.2">
      <c r="A457" s="234"/>
      <c r="B457" s="237"/>
      <c r="C457" s="44">
        <v>2023</v>
      </c>
      <c r="D457" s="35"/>
      <c r="E457" s="36">
        <f>SUMIFS(C_AiB!$H$5:$H$9998,C_AiB!$A$5:$A$9998,$A$456,C_AiB!$C$5:$C$9998,"="&amp;$C457)</f>
        <v>0</v>
      </c>
      <c r="F457" s="37"/>
      <c r="G457" s="35"/>
      <c r="H457" s="32">
        <f t="shared" ref="H457:H520" si="14">($E457*$N457)+($F457*$M457)</f>
        <v>0</v>
      </c>
      <c r="I457" s="32">
        <f>(($E457*40%*$Q457)+($F457*40%*$P457))*3.5%*A_Stammdaten!$E$33</f>
        <v>0</v>
      </c>
      <c r="J457" s="32">
        <f t="shared" ref="J457:J520" si="15">SUM(G457:I457)</f>
        <v>0</v>
      </c>
      <c r="L457" s="44">
        <v>2023</v>
      </c>
      <c r="M457" s="20">
        <f>VLOOKUP($L457,Listen!$K$38:$P$44,A_Stammdaten!$B$9-2022,FALSE)</f>
        <v>3.0499999999999999E-2</v>
      </c>
      <c r="N457" s="20">
        <f>VLOOKUP($L457,Listen!$Y$38:$AD$44,A_Stammdaten!$B$9-2022,FALSE)</f>
        <v>3.0499999999999999E-2</v>
      </c>
      <c r="P457" s="20">
        <f>VLOOKUP($L457,Listen!$K$12:$P$18,A_Stammdaten!$B$9-2022,FALSE)</f>
        <v>5.0700000000000002E-2</v>
      </c>
      <c r="Q457" s="20">
        <f>VLOOKUP($L457,Listen!$Y$12:$AD$18,A_Stammdaten!$B$9-2022,FALSE)</f>
        <v>5.0700000000000002E-2</v>
      </c>
    </row>
    <row r="458" spans="1:17" x14ac:dyDescent="0.2">
      <c r="A458" s="234"/>
      <c r="B458" s="237"/>
      <c r="C458" s="44">
        <v>2024</v>
      </c>
      <c r="D458" s="35"/>
      <c r="E458" s="36">
        <f>SUMIFS(C_AiB!$H$5:$H$9998,C_AiB!$A$5:$A$9998,$A$456,C_AiB!$C$5:$C$9998,"="&amp;$C458)</f>
        <v>0</v>
      </c>
      <c r="F458" s="37"/>
      <c r="G458" s="35"/>
      <c r="H458" s="32">
        <f t="shared" si="14"/>
        <v>0</v>
      </c>
      <c r="I458" s="32">
        <f>(($E458*40%*$Q458)+($F458*40%*$P458))*3.5%*A_Stammdaten!$E$33</f>
        <v>0</v>
      </c>
      <c r="J458" s="32">
        <f t="shared" si="15"/>
        <v>0</v>
      </c>
      <c r="L458" s="44">
        <v>2024</v>
      </c>
      <c r="M458" s="20">
        <f>VLOOKUP($L458,Listen!$K$38:$P$44,A_Stammdaten!$B$9-2022,FALSE)</f>
        <v>5.0900000000000001E-2</v>
      </c>
      <c r="N458" s="20">
        <f>VLOOKUP($L458,Listen!$Y$38:$AD$44,A_Stammdaten!$B$9-2022,FALSE)</f>
        <v>5.0999999999999997E-2</v>
      </c>
      <c r="P458" s="20">
        <f>VLOOKUP($L458,Listen!$K$12:$P$18,A_Stammdaten!$B$9-2022,FALSE)</f>
        <v>6.93E-2</v>
      </c>
      <c r="Q458" s="20">
        <f>VLOOKUP($L458,Listen!$Y$12:$AD$18,A_Stammdaten!$B$9-2022,FALSE)</f>
        <v>7.2599999999999998E-2</v>
      </c>
    </row>
    <row r="459" spans="1:17" x14ac:dyDescent="0.2">
      <c r="A459" s="234"/>
      <c r="B459" s="237"/>
      <c r="C459" s="44">
        <v>2025</v>
      </c>
      <c r="D459" s="35"/>
      <c r="E459" s="36">
        <f>SUMIFS(C_AiB!$H$5:$H$9998,C_AiB!$A$5:$A$9998,$A$456,C_AiB!$C$5:$C$9998,"="&amp;$C459)</f>
        <v>0</v>
      </c>
      <c r="F459" s="37"/>
      <c r="G459" s="35"/>
      <c r="H459" s="32">
        <f t="shared" si="14"/>
        <v>0</v>
      </c>
      <c r="I459" s="32">
        <f>(($E459*40%*$Q459)+($F459*40%*$P459))*3.5%*A_Stammdaten!$E$33</f>
        <v>0</v>
      </c>
      <c r="J459" s="32">
        <f t="shared" si="15"/>
        <v>0</v>
      </c>
      <c r="L459" s="44">
        <v>2025</v>
      </c>
      <c r="M459" s="20">
        <f>VLOOKUP($L459,Listen!$K$38:$P$44,A_Stammdaten!$B$9-2022,FALSE)</f>
        <v>0.05</v>
      </c>
      <c r="N459" s="20">
        <f>VLOOKUP($L459,Listen!$Y$38:$AD$44,A_Stammdaten!$B$9-2022,FALSE)</f>
        <v>5.0999999999999997E-2</v>
      </c>
      <c r="P459" s="20">
        <f>VLOOKUP($L459,Listen!$K$12:$P$18,A_Stammdaten!$B$9-2022,FALSE)</f>
        <v>7.0099999999999996E-2</v>
      </c>
      <c r="Q459" s="20">
        <f>VLOOKUP($L459,Listen!$Y$12:$AD$18,A_Stammdaten!$B$9-2022,FALSE)</f>
        <v>7.2599999999999998E-2</v>
      </c>
    </row>
    <row r="460" spans="1:17" x14ac:dyDescent="0.2">
      <c r="A460" s="234"/>
      <c r="B460" s="237"/>
      <c r="C460" s="44">
        <v>2026</v>
      </c>
      <c r="D460" s="35"/>
      <c r="E460" s="36">
        <f>SUMIFS(C_AiB!$H$5:$H$9998,C_AiB!$A$5:$A$9998,$A$456,C_AiB!$C$5:$C$9998,"="&amp;$C460)</f>
        <v>0</v>
      </c>
      <c r="F460" s="37"/>
      <c r="G460" s="35"/>
      <c r="H460" s="32">
        <f t="shared" si="14"/>
        <v>0</v>
      </c>
      <c r="I460" s="32">
        <f>(($E460*40%*$Q460)+($F460*40%*$P460))*3.5%*A_Stammdaten!$E$33</f>
        <v>0</v>
      </c>
      <c r="J460" s="32">
        <f t="shared" si="15"/>
        <v>0</v>
      </c>
      <c r="L460" s="44">
        <v>2026</v>
      </c>
      <c r="M460" s="20">
        <f>VLOOKUP($L460,Listen!$K$38:$P$44,A_Stammdaten!$B$9-2022,FALSE)</f>
        <v>5.0999999999999997E-2</v>
      </c>
      <c r="N460" s="20">
        <f>VLOOKUP($L460,Listen!$Y$38:$AD$44,A_Stammdaten!$B$9-2022,FALSE)</f>
        <v>5.0999999999999997E-2</v>
      </c>
      <c r="P460" s="20">
        <f>VLOOKUP($L460,Listen!$K$12:$P$18,A_Stammdaten!$B$9-2022,FALSE)</f>
        <v>7.2599999999999998E-2</v>
      </c>
      <c r="Q460" s="20">
        <f>VLOOKUP($L460,Listen!$Y$12:$AD$18,A_Stammdaten!$B$9-2022,FALSE)</f>
        <v>7.2599999999999998E-2</v>
      </c>
    </row>
    <row r="461" spans="1:17" x14ac:dyDescent="0.2">
      <c r="A461" s="234"/>
      <c r="B461" s="237"/>
      <c r="C461" s="44">
        <v>2027</v>
      </c>
      <c r="D461" s="35"/>
      <c r="E461" s="36">
        <f>SUMIFS(C_AiB!$H$5:$H$9998,C_AiB!$A$5:$A$9998,$A$456,C_AiB!$C$5:$C$9998,"="&amp;$C461)</f>
        <v>0</v>
      </c>
      <c r="F461" s="37"/>
      <c r="G461" s="35"/>
      <c r="H461" s="32">
        <f t="shared" si="14"/>
        <v>0</v>
      </c>
      <c r="I461" s="32">
        <f>(($E461*40%*$Q461)+($F461*40%*$P461))*3.5%*A_Stammdaten!$E$33</f>
        <v>0</v>
      </c>
      <c r="J461" s="32">
        <f t="shared" si="15"/>
        <v>0</v>
      </c>
      <c r="L461" s="44">
        <v>2027</v>
      </c>
      <c r="M461" s="20">
        <f>VLOOKUP($L461,Listen!$K$38:$P$44,A_Stammdaten!$B$9-2022,FALSE)</f>
        <v>5.0999999999999997E-2</v>
      </c>
      <c r="N461" s="20">
        <f>VLOOKUP($L461,Listen!$Y$38:$AD$44,A_Stammdaten!$B$9-2022,FALSE)</f>
        <v>5.0999999999999997E-2</v>
      </c>
      <c r="P461" s="20">
        <f>VLOOKUP($L461,Listen!$K$12:$P$18,A_Stammdaten!$B$9-2022,FALSE)</f>
        <v>7.2599999999999998E-2</v>
      </c>
      <c r="Q461" s="20">
        <f>VLOOKUP($L461,Listen!$Y$12:$AD$18,A_Stammdaten!$B$9-2022,FALSE)</f>
        <v>7.2599999999999998E-2</v>
      </c>
    </row>
    <row r="462" spans="1:17" ht="15" thickBot="1" x14ac:dyDescent="0.25">
      <c r="A462" s="235"/>
      <c r="B462" s="238"/>
      <c r="C462" s="45">
        <v>2028</v>
      </c>
      <c r="D462" s="38"/>
      <c r="E462" s="39">
        <f>SUMIFS(C_AiB!$H$5:$H$9998,C_AiB!$A$5:$A$9998,$A$456,C_AiB!$C$5:$C$9998,"="&amp;$C462)</f>
        <v>0</v>
      </c>
      <c r="F462" s="40"/>
      <c r="G462" s="38"/>
      <c r="H462" s="33">
        <f t="shared" si="14"/>
        <v>0</v>
      </c>
      <c r="I462" s="33">
        <f>(($E462*40%*$Q462)+($F462*40%*$P462))*3.5%*A_Stammdaten!$E$33</f>
        <v>0</v>
      </c>
      <c r="J462" s="33">
        <f t="shared" si="15"/>
        <v>0</v>
      </c>
      <c r="L462" s="45">
        <v>2028</v>
      </c>
      <c r="M462" s="21">
        <f>VLOOKUP($L462,Listen!$K$38:$P$44,A_Stammdaten!$B$9-2022,FALSE)</f>
        <v>0</v>
      </c>
      <c r="N462" s="21">
        <f>VLOOKUP($L462,Listen!$Y$38:$AD$44,A_Stammdaten!$B$9-2022,FALSE)</f>
        <v>0</v>
      </c>
      <c r="P462" s="21">
        <f>VLOOKUP($L462,Listen!$K$12:$P$18,A_Stammdaten!$B$9-2022,FALSE)</f>
        <v>0</v>
      </c>
      <c r="Q462" s="21">
        <f>VLOOKUP($L462,Listen!$Y$12:$AD$18,A_Stammdaten!$B$9-2022,FALSE)</f>
        <v>0</v>
      </c>
    </row>
    <row r="463" spans="1:17" x14ac:dyDescent="0.2">
      <c r="A463" s="233">
        <f>A_Stammdaten!A98</f>
        <v>0</v>
      </c>
      <c r="B463" s="236">
        <f>A_Stammdaten!B98</f>
        <v>0</v>
      </c>
      <c r="C463" s="23">
        <v>2022</v>
      </c>
      <c r="D463" s="41"/>
      <c r="E463" s="43">
        <f>SUMIFS(C_AiB!$H$5:$H$9998,C_AiB!$A$5:$A$9998,$A463,C_AiB!$C$5:$C$9998,"&lt;="&amp;$C463)</f>
        <v>0</v>
      </c>
      <c r="F463" s="42"/>
      <c r="G463" s="41"/>
      <c r="H463" s="34">
        <f t="shared" si="14"/>
        <v>0</v>
      </c>
      <c r="I463" s="32">
        <f>(($E463*40%*$Q463)+($F463*40%*$P463))*3.5%*A_Stammdaten!$E$33</f>
        <v>0</v>
      </c>
      <c r="J463" s="34">
        <f t="shared" si="15"/>
        <v>0</v>
      </c>
      <c r="L463" s="23">
        <v>2022</v>
      </c>
      <c r="M463" s="19">
        <f>VLOOKUP($L463,Listen!$K$38:$P$44,A_Stammdaten!$B$9-2022,FALSE)</f>
        <v>3.0499999999999999E-2</v>
      </c>
      <c r="N463" s="19">
        <f>VLOOKUP($L463,Listen!$Y$38:$AD$44,A_Stammdaten!$B$9-2022,FALSE)</f>
        <v>3.0499999999999999E-2</v>
      </c>
      <c r="P463" s="19">
        <f>VLOOKUP($L463,Listen!$K$12:$P$18,A_Stammdaten!$B$9-2022,FALSE)</f>
        <v>5.0700000000000002E-2</v>
      </c>
      <c r="Q463" s="19">
        <f>VLOOKUP($L463,Listen!$Y$12:$AD$18,A_Stammdaten!$B$9-2022,FALSE)</f>
        <v>5.0700000000000002E-2</v>
      </c>
    </row>
    <row r="464" spans="1:17" x14ac:dyDescent="0.2">
      <c r="A464" s="234"/>
      <c r="B464" s="237"/>
      <c r="C464" s="44">
        <v>2023</v>
      </c>
      <c r="D464" s="35"/>
      <c r="E464" s="36">
        <f>SUMIFS(C_AiB!$H$5:$H$9998,C_AiB!$A$5:$A$9998,$A$463,C_AiB!$C$5:$C$9998,"="&amp;$C464)</f>
        <v>0</v>
      </c>
      <c r="F464" s="37"/>
      <c r="G464" s="35"/>
      <c r="H464" s="32">
        <f t="shared" si="14"/>
        <v>0</v>
      </c>
      <c r="I464" s="32">
        <f>(($E464*40%*$Q464)+($F464*40%*$P464))*3.5%*A_Stammdaten!$E$33</f>
        <v>0</v>
      </c>
      <c r="J464" s="32">
        <f t="shared" si="15"/>
        <v>0</v>
      </c>
      <c r="L464" s="44">
        <v>2023</v>
      </c>
      <c r="M464" s="20">
        <f>VLOOKUP($L464,Listen!$K$38:$P$44,A_Stammdaten!$B$9-2022,FALSE)</f>
        <v>3.0499999999999999E-2</v>
      </c>
      <c r="N464" s="20">
        <f>VLOOKUP($L464,Listen!$Y$38:$AD$44,A_Stammdaten!$B$9-2022,FALSE)</f>
        <v>3.0499999999999999E-2</v>
      </c>
      <c r="P464" s="20">
        <f>VLOOKUP($L464,Listen!$K$12:$P$18,A_Stammdaten!$B$9-2022,FALSE)</f>
        <v>5.0700000000000002E-2</v>
      </c>
      <c r="Q464" s="20">
        <f>VLOOKUP($L464,Listen!$Y$12:$AD$18,A_Stammdaten!$B$9-2022,FALSE)</f>
        <v>5.0700000000000002E-2</v>
      </c>
    </row>
    <row r="465" spans="1:17" x14ac:dyDescent="0.2">
      <c r="A465" s="234"/>
      <c r="B465" s="237"/>
      <c r="C465" s="44">
        <v>2024</v>
      </c>
      <c r="D465" s="35"/>
      <c r="E465" s="36">
        <f>SUMIFS(C_AiB!$H$5:$H$9998,C_AiB!$A$5:$A$9998,$A$463,C_AiB!$C$5:$C$9998,"="&amp;$C465)</f>
        <v>0</v>
      </c>
      <c r="F465" s="37"/>
      <c r="G465" s="35"/>
      <c r="H465" s="32">
        <f t="shared" si="14"/>
        <v>0</v>
      </c>
      <c r="I465" s="32">
        <f>(($E465*40%*$Q465)+($F465*40%*$P465))*3.5%*A_Stammdaten!$E$33</f>
        <v>0</v>
      </c>
      <c r="J465" s="32">
        <f t="shared" si="15"/>
        <v>0</v>
      </c>
      <c r="L465" s="44">
        <v>2024</v>
      </c>
      <c r="M465" s="20">
        <f>VLOOKUP($L465,Listen!$K$38:$P$44,A_Stammdaten!$B$9-2022,FALSE)</f>
        <v>5.0900000000000001E-2</v>
      </c>
      <c r="N465" s="20">
        <f>VLOOKUP($L465,Listen!$Y$38:$AD$44,A_Stammdaten!$B$9-2022,FALSE)</f>
        <v>5.0999999999999997E-2</v>
      </c>
      <c r="P465" s="20">
        <f>VLOOKUP($L465,Listen!$K$12:$P$18,A_Stammdaten!$B$9-2022,FALSE)</f>
        <v>6.93E-2</v>
      </c>
      <c r="Q465" s="20">
        <f>VLOOKUP($L465,Listen!$Y$12:$AD$18,A_Stammdaten!$B$9-2022,FALSE)</f>
        <v>7.2599999999999998E-2</v>
      </c>
    </row>
    <row r="466" spans="1:17" x14ac:dyDescent="0.2">
      <c r="A466" s="234"/>
      <c r="B466" s="237"/>
      <c r="C466" s="44">
        <v>2025</v>
      </c>
      <c r="D466" s="35"/>
      <c r="E466" s="36">
        <f>SUMIFS(C_AiB!$H$5:$H$9998,C_AiB!$A$5:$A$9998,$A$463,C_AiB!$C$5:$C$9998,"="&amp;$C466)</f>
        <v>0</v>
      </c>
      <c r="F466" s="37"/>
      <c r="G466" s="35"/>
      <c r="H466" s="32">
        <f t="shared" si="14"/>
        <v>0</v>
      </c>
      <c r="I466" s="32">
        <f>(($E466*40%*$Q466)+($F466*40%*$P466))*3.5%*A_Stammdaten!$E$33</f>
        <v>0</v>
      </c>
      <c r="J466" s="32">
        <f t="shared" si="15"/>
        <v>0</v>
      </c>
      <c r="L466" s="44">
        <v>2025</v>
      </c>
      <c r="M466" s="20">
        <f>VLOOKUP($L466,Listen!$K$38:$P$44,A_Stammdaten!$B$9-2022,FALSE)</f>
        <v>0.05</v>
      </c>
      <c r="N466" s="20">
        <f>VLOOKUP($L466,Listen!$Y$38:$AD$44,A_Stammdaten!$B$9-2022,FALSE)</f>
        <v>5.0999999999999997E-2</v>
      </c>
      <c r="P466" s="20">
        <f>VLOOKUP($L466,Listen!$K$12:$P$18,A_Stammdaten!$B$9-2022,FALSE)</f>
        <v>7.0099999999999996E-2</v>
      </c>
      <c r="Q466" s="20">
        <f>VLOOKUP($L466,Listen!$Y$12:$AD$18,A_Stammdaten!$B$9-2022,FALSE)</f>
        <v>7.2599999999999998E-2</v>
      </c>
    </row>
    <row r="467" spans="1:17" x14ac:dyDescent="0.2">
      <c r="A467" s="234"/>
      <c r="B467" s="237"/>
      <c r="C467" s="44">
        <v>2026</v>
      </c>
      <c r="D467" s="35"/>
      <c r="E467" s="36">
        <f>SUMIFS(C_AiB!$H$5:$H$9998,C_AiB!$A$5:$A$9998,$A$463,C_AiB!$C$5:$C$9998,"="&amp;$C467)</f>
        <v>0</v>
      </c>
      <c r="F467" s="37"/>
      <c r="G467" s="35"/>
      <c r="H467" s="32">
        <f t="shared" si="14"/>
        <v>0</v>
      </c>
      <c r="I467" s="32">
        <f>(($E467*40%*$Q467)+($F467*40%*$P467))*3.5%*A_Stammdaten!$E$33</f>
        <v>0</v>
      </c>
      <c r="J467" s="32">
        <f t="shared" si="15"/>
        <v>0</v>
      </c>
      <c r="L467" s="44">
        <v>2026</v>
      </c>
      <c r="M467" s="20">
        <f>VLOOKUP($L467,Listen!$K$38:$P$44,A_Stammdaten!$B$9-2022,FALSE)</f>
        <v>5.0999999999999997E-2</v>
      </c>
      <c r="N467" s="20">
        <f>VLOOKUP($L467,Listen!$Y$38:$AD$44,A_Stammdaten!$B$9-2022,FALSE)</f>
        <v>5.0999999999999997E-2</v>
      </c>
      <c r="P467" s="20">
        <f>VLOOKUP($L467,Listen!$K$12:$P$18,A_Stammdaten!$B$9-2022,FALSE)</f>
        <v>7.2599999999999998E-2</v>
      </c>
      <c r="Q467" s="20">
        <f>VLOOKUP($L467,Listen!$Y$12:$AD$18,A_Stammdaten!$B$9-2022,FALSE)</f>
        <v>7.2599999999999998E-2</v>
      </c>
    </row>
    <row r="468" spans="1:17" x14ac:dyDescent="0.2">
      <c r="A468" s="234"/>
      <c r="B468" s="237"/>
      <c r="C468" s="44">
        <v>2027</v>
      </c>
      <c r="D468" s="35"/>
      <c r="E468" s="36">
        <f>SUMIFS(C_AiB!$H$5:$H$9998,C_AiB!$A$5:$A$9998,$A$463,C_AiB!$C$5:$C$9998,"="&amp;$C468)</f>
        <v>0</v>
      </c>
      <c r="F468" s="37"/>
      <c r="G468" s="35"/>
      <c r="H468" s="32">
        <f t="shared" si="14"/>
        <v>0</v>
      </c>
      <c r="I468" s="32">
        <f>(($E468*40%*$Q468)+($F468*40%*$P468))*3.5%*A_Stammdaten!$E$33</f>
        <v>0</v>
      </c>
      <c r="J468" s="32">
        <f t="shared" si="15"/>
        <v>0</v>
      </c>
      <c r="L468" s="44">
        <v>2027</v>
      </c>
      <c r="M468" s="20">
        <f>VLOOKUP($L468,Listen!$K$38:$P$44,A_Stammdaten!$B$9-2022,FALSE)</f>
        <v>5.0999999999999997E-2</v>
      </c>
      <c r="N468" s="20">
        <f>VLOOKUP($L468,Listen!$Y$38:$AD$44,A_Stammdaten!$B$9-2022,FALSE)</f>
        <v>5.0999999999999997E-2</v>
      </c>
      <c r="P468" s="20">
        <f>VLOOKUP($L468,Listen!$K$12:$P$18,A_Stammdaten!$B$9-2022,FALSE)</f>
        <v>7.2599999999999998E-2</v>
      </c>
      <c r="Q468" s="20">
        <f>VLOOKUP($L468,Listen!$Y$12:$AD$18,A_Stammdaten!$B$9-2022,FALSE)</f>
        <v>7.2599999999999998E-2</v>
      </c>
    </row>
    <row r="469" spans="1:17" ht="15" thickBot="1" x14ac:dyDescent="0.25">
      <c r="A469" s="235"/>
      <c r="B469" s="238"/>
      <c r="C469" s="45">
        <v>2028</v>
      </c>
      <c r="D469" s="38"/>
      <c r="E469" s="39">
        <f>SUMIFS(C_AiB!$H$5:$H$9998,C_AiB!$A$5:$A$9998,$A$463,C_AiB!$C$5:$C$9998,"="&amp;$C469)</f>
        <v>0</v>
      </c>
      <c r="F469" s="40"/>
      <c r="G469" s="38"/>
      <c r="H469" s="33">
        <f t="shared" si="14"/>
        <v>0</v>
      </c>
      <c r="I469" s="33">
        <f>(($E469*40%*$Q469)+($F469*40%*$P469))*3.5%*A_Stammdaten!$E$33</f>
        <v>0</v>
      </c>
      <c r="J469" s="33">
        <f t="shared" si="15"/>
        <v>0</v>
      </c>
      <c r="L469" s="45">
        <v>2028</v>
      </c>
      <c r="M469" s="21">
        <f>VLOOKUP($L469,Listen!$K$38:$P$44,A_Stammdaten!$B$9-2022,FALSE)</f>
        <v>0</v>
      </c>
      <c r="N469" s="21">
        <f>VLOOKUP($L469,Listen!$Y$38:$AD$44,A_Stammdaten!$B$9-2022,FALSE)</f>
        <v>0</v>
      </c>
      <c r="P469" s="21">
        <f>VLOOKUP($L469,Listen!$K$12:$P$18,A_Stammdaten!$B$9-2022,FALSE)</f>
        <v>0</v>
      </c>
      <c r="Q469" s="21">
        <f>VLOOKUP($L469,Listen!$Y$12:$AD$18,A_Stammdaten!$B$9-2022,FALSE)</f>
        <v>0</v>
      </c>
    </row>
    <row r="470" spans="1:17" x14ac:dyDescent="0.2">
      <c r="A470" s="233">
        <f>A_Stammdaten!A99</f>
        <v>0</v>
      </c>
      <c r="B470" s="236">
        <f>A_Stammdaten!B99</f>
        <v>0</v>
      </c>
      <c r="C470" s="23">
        <v>2022</v>
      </c>
      <c r="D470" s="41"/>
      <c r="E470" s="43">
        <f>SUMIFS(C_AiB!$H$5:$H$9998,C_AiB!$A$5:$A$9998,$A470,C_AiB!$C$5:$C$9998,"&lt;="&amp;$C470)</f>
        <v>0</v>
      </c>
      <c r="F470" s="42"/>
      <c r="G470" s="41"/>
      <c r="H470" s="34">
        <f t="shared" si="14"/>
        <v>0</v>
      </c>
      <c r="I470" s="32">
        <f>(($E470*40%*$Q470)+($F470*40%*$P470))*3.5%*A_Stammdaten!$E$33</f>
        <v>0</v>
      </c>
      <c r="J470" s="34">
        <f t="shared" si="15"/>
        <v>0</v>
      </c>
      <c r="L470" s="23">
        <v>2022</v>
      </c>
      <c r="M470" s="19">
        <f>VLOOKUP($L470,Listen!$K$38:$P$44,A_Stammdaten!$B$9-2022,FALSE)</f>
        <v>3.0499999999999999E-2</v>
      </c>
      <c r="N470" s="19">
        <f>VLOOKUP($L470,Listen!$Y$38:$AD$44,A_Stammdaten!$B$9-2022,FALSE)</f>
        <v>3.0499999999999999E-2</v>
      </c>
      <c r="P470" s="19">
        <f>VLOOKUP($L470,Listen!$K$12:$P$18,A_Stammdaten!$B$9-2022,FALSE)</f>
        <v>5.0700000000000002E-2</v>
      </c>
      <c r="Q470" s="19">
        <f>VLOOKUP($L470,Listen!$Y$12:$AD$18,A_Stammdaten!$B$9-2022,FALSE)</f>
        <v>5.0700000000000002E-2</v>
      </c>
    </row>
    <row r="471" spans="1:17" x14ac:dyDescent="0.2">
      <c r="A471" s="234"/>
      <c r="B471" s="237"/>
      <c r="C471" s="44">
        <v>2023</v>
      </c>
      <c r="D471" s="35"/>
      <c r="E471" s="36">
        <f>SUMIFS(C_AiB!$H$5:$H$9998,C_AiB!$A$5:$A$9998,$A$470,C_AiB!$C$5:$C$9998,"="&amp;$C471)</f>
        <v>0</v>
      </c>
      <c r="F471" s="37"/>
      <c r="G471" s="35"/>
      <c r="H471" s="32">
        <f t="shared" si="14"/>
        <v>0</v>
      </c>
      <c r="I471" s="32">
        <f>(($E471*40%*$Q471)+($F471*40%*$P471))*3.5%*A_Stammdaten!$E$33</f>
        <v>0</v>
      </c>
      <c r="J471" s="32">
        <f t="shared" si="15"/>
        <v>0</v>
      </c>
      <c r="L471" s="44">
        <v>2023</v>
      </c>
      <c r="M471" s="20">
        <f>VLOOKUP($L471,Listen!$K$38:$P$44,A_Stammdaten!$B$9-2022,FALSE)</f>
        <v>3.0499999999999999E-2</v>
      </c>
      <c r="N471" s="20">
        <f>VLOOKUP($L471,Listen!$Y$38:$AD$44,A_Stammdaten!$B$9-2022,FALSE)</f>
        <v>3.0499999999999999E-2</v>
      </c>
      <c r="P471" s="20">
        <f>VLOOKUP($L471,Listen!$K$12:$P$18,A_Stammdaten!$B$9-2022,FALSE)</f>
        <v>5.0700000000000002E-2</v>
      </c>
      <c r="Q471" s="20">
        <f>VLOOKUP($L471,Listen!$Y$12:$AD$18,A_Stammdaten!$B$9-2022,FALSE)</f>
        <v>5.0700000000000002E-2</v>
      </c>
    </row>
    <row r="472" spans="1:17" x14ac:dyDescent="0.2">
      <c r="A472" s="234"/>
      <c r="B472" s="237"/>
      <c r="C472" s="44">
        <v>2024</v>
      </c>
      <c r="D472" s="35"/>
      <c r="E472" s="36">
        <f>SUMIFS(C_AiB!$H$5:$H$9998,C_AiB!$A$5:$A$9998,$A$470,C_AiB!$C$5:$C$9998,"="&amp;$C472)</f>
        <v>0</v>
      </c>
      <c r="F472" s="37"/>
      <c r="G472" s="35"/>
      <c r="H472" s="32">
        <f t="shared" si="14"/>
        <v>0</v>
      </c>
      <c r="I472" s="32">
        <f>(($E472*40%*$Q472)+($F472*40%*$P472))*3.5%*A_Stammdaten!$E$33</f>
        <v>0</v>
      </c>
      <c r="J472" s="32">
        <f t="shared" si="15"/>
        <v>0</v>
      </c>
      <c r="L472" s="44">
        <v>2024</v>
      </c>
      <c r="M472" s="20">
        <f>VLOOKUP($L472,Listen!$K$38:$P$44,A_Stammdaten!$B$9-2022,FALSE)</f>
        <v>5.0900000000000001E-2</v>
      </c>
      <c r="N472" s="20">
        <f>VLOOKUP($L472,Listen!$Y$38:$AD$44,A_Stammdaten!$B$9-2022,FALSE)</f>
        <v>5.0999999999999997E-2</v>
      </c>
      <c r="P472" s="20">
        <f>VLOOKUP($L472,Listen!$K$12:$P$18,A_Stammdaten!$B$9-2022,FALSE)</f>
        <v>6.93E-2</v>
      </c>
      <c r="Q472" s="20">
        <f>VLOOKUP($L472,Listen!$Y$12:$AD$18,A_Stammdaten!$B$9-2022,FALSE)</f>
        <v>7.2599999999999998E-2</v>
      </c>
    </row>
    <row r="473" spans="1:17" x14ac:dyDescent="0.2">
      <c r="A473" s="234"/>
      <c r="B473" s="237"/>
      <c r="C473" s="44">
        <v>2025</v>
      </c>
      <c r="D473" s="35"/>
      <c r="E473" s="36">
        <f>SUMIFS(C_AiB!$H$5:$H$9998,C_AiB!$A$5:$A$9998,$A$470,C_AiB!$C$5:$C$9998,"="&amp;$C473)</f>
        <v>0</v>
      </c>
      <c r="F473" s="37"/>
      <c r="G473" s="35"/>
      <c r="H473" s="32">
        <f t="shared" si="14"/>
        <v>0</v>
      </c>
      <c r="I473" s="32">
        <f>(($E473*40%*$Q473)+($F473*40%*$P473))*3.5%*A_Stammdaten!$E$33</f>
        <v>0</v>
      </c>
      <c r="J473" s="32">
        <f t="shared" si="15"/>
        <v>0</v>
      </c>
      <c r="L473" s="44">
        <v>2025</v>
      </c>
      <c r="M473" s="20">
        <f>VLOOKUP($L473,Listen!$K$38:$P$44,A_Stammdaten!$B$9-2022,FALSE)</f>
        <v>0.05</v>
      </c>
      <c r="N473" s="20">
        <f>VLOOKUP($L473,Listen!$Y$38:$AD$44,A_Stammdaten!$B$9-2022,FALSE)</f>
        <v>5.0999999999999997E-2</v>
      </c>
      <c r="P473" s="20">
        <f>VLOOKUP($L473,Listen!$K$12:$P$18,A_Stammdaten!$B$9-2022,FALSE)</f>
        <v>7.0099999999999996E-2</v>
      </c>
      <c r="Q473" s="20">
        <f>VLOOKUP($L473,Listen!$Y$12:$AD$18,A_Stammdaten!$B$9-2022,FALSE)</f>
        <v>7.2599999999999998E-2</v>
      </c>
    </row>
    <row r="474" spans="1:17" x14ac:dyDescent="0.2">
      <c r="A474" s="234"/>
      <c r="B474" s="237"/>
      <c r="C474" s="44">
        <v>2026</v>
      </c>
      <c r="D474" s="35"/>
      <c r="E474" s="36">
        <f>SUMIFS(C_AiB!$H$5:$H$9998,C_AiB!$A$5:$A$9998,$A$470,C_AiB!$C$5:$C$9998,"="&amp;$C474)</f>
        <v>0</v>
      </c>
      <c r="F474" s="37"/>
      <c r="G474" s="35"/>
      <c r="H474" s="32">
        <f t="shared" si="14"/>
        <v>0</v>
      </c>
      <c r="I474" s="32">
        <f>(($E474*40%*$Q474)+($F474*40%*$P474))*3.5%*A_Stammdaten!$E$33</f>
        <v>0</v>
      </c>
      <c r="J474" s="32">
        <f t="shared" si="15"/>
        <v>0</v>
      </c>
      <c r="L474" s="44">
        <v>2026</v>
      </c>
      <c r="M474" s="20">
        <f>VLOOKUP($L474,Listen!$K$38:$P$44,A_Stammdaten!$B$9-2022,FALSE)</f>
        <v>5.0999999999999997E-2</v>
      </c>
      <c r="N474" s="20">
        <f>VLOOKUP($L474,Listen!$Y$38:$AD$44,A_Stammdaten!$B$9-2022,FALSE)</f>
        <v>5.0999999999999997E-2</v>
      </c>
      <c r="P474" s="20">
        <f>VLOOKUP($L474,Listen!$K$12:$P$18,A_Stammdaten!$B$9-2022,FALSE)</f>
        <v>7.2599999999999998E-2</v>
      </c>
      <c r="Q474" s="20">
        <f>VLOOKUP($L474,Listen!$Y$12:$AD$18,A_Stammdaten!$B$9-2022,FALSE)</f>
        <v>7.2599999999999998E-2</v>
      </c>
    </row>
    <row r="475" spans="1:17" x14ac:dyDescent="0.2">
      <c r="A475" s="234"/>
      <c r="B475" s="237"/>
      <c r="C475" s="44">
        <v>2027</v>
      </c>
      <c r="D475" s="35"/>
      <c r="E475" s="36">
        <f>SUMIFS(C_AiB!$H$5:$H$9998,C_AiB!$A$5:$A$9998,$A$470,C_AiB!$C$5:$C$9998,"="&amp;$C475)</f>
        <v>0</v>
      </c>
      <c r="F475" s="37"/>
      <c r="G475" s="35"/>
      <c r="H475" s="32">
        <f t="shared" si="14"/>
        <v>0</v>
      </c>
      <c r="I475" s="32">
        <f>(($E475*40%*$Q475)+($F475*40%*$P475))*3.5%*A_Stammdaten!$E$33</f>
        <v>0</v>
      </c>
      <c r="J475" s="32">
        <f t="shared" si="15"/>
        <v>0</v>
      </c>
      <c r="L475" s="44">
        <v>2027</v>
      </c>
      <c r="M475" s="20">
        <f>VLOOKUP($L475,Listen!$K$38:$P$44,A_Stammdaten!$B$9-2022,FALSE)</f>
        <v>5.0999999999999997E-2</v>
      </c>
      <c r="N475" s="20">
        <f>VLOOKUP($L475,Listen!$Y$38:$AD$44,A_Stammdaten!$B$9-2022,FALSE)</f>
        <v>5.0999999999999997E-2</v>
      </c>
      <c r="P475" s="20">
        <f>VLOOKUP($L475,Listen!$K$12:$P$18,A_Stammdaten!$B$9-2022,FALSE)</f>
        <v>7.2599999999999998E-2</v>
      </c>
      <c r="Q475" s="20">
        <f>VLOOKUP($L475,Listen!$Y$12:$AD$18,A_Stammdaten!$B$9-2022,FALSE)</f>
        <v>7.2599999999999998E-2</v>
      </c>
    </row>
    <row r="476" spans="1:17" ht="15" thickBot="1" x14ac:dyDescent="0.25">
      <c r="A476" s="235"/>
      <c r="B476" s="238"/>
      <c r="C476" s="45">
        <v>2028</v>
      </c>
      <c r="D476" s="38"/>
      <c r="E476" s="39">
        <f>SUMIFS(C_AiB!$H$5:$H$9998,C_AiB!$A$5:$A$9998,$A$470,C_AiB!$C$5:$C$9998,"="&amp;$C476)</f>
        <v>0</v>
      </c>
      <c r="F476" s="40"/>
      <c r="G476" s="38"/>
      <c r="H476" s="33">
        <f t="shared" si="14"/>
        <v>0</v>
      </c>
      <c r="I476" s="33">
        <f>(($E476*40%*$Q476)+($F476*40%*$P476))*3.5%*A_Stammdaten!$E$33</f>
        <v>0</v>
      </c>
      <c r="J476" s="33">
        <f t="shared" si="15"/>
        <v>0</v>
      </c>
      <c r="L476" s="45">
        <v>2028</v>
      </c>
      <c r="M476" s="21">
        <f>VLOOKUP($L476,Listen!$K$38:$P$44,A_Stammdaten!$B$9-2022,FALSE)</f>
        <v>0</v>
      </c>
      <c r="N476" s="21">
        <f>VLOOKUP($L476,Listen!$Y$38:$AD$44,A_Stammdaten!$B$9-2022,FALSE)</f>
        <v>0</v>
      </c>
      <c r="P476" s="21">
        <f>VLOOKUP($L476,Listen!$K$12:$P$18,A_Stammdaten!$B$9-2022,FALSE)</f>
        <v>0</v>
      </c>
      <c r="Q476" s="21">
        <f>VLOOKUP($L476,Listen!$Y$12:$AD$18,A_Stammdaten!$B$9-2022,FALSE)</f>
        <v>0</v>
      </c>
    </row>
    <row r="477" spans="1:17" x14ac:dyDescent="0.2">
      <c r="A477" s="233">
        <f>A_Stammdaten!A100</f>
        <v>0</v>
      </c>
      <c r="B477" s="236">
        <f>A_Stammdaten!B100</f>
        <v>0</v>
      </c>
      <c r="C477" s="23">
        <v>2022</v>
      </c>
      <c r="D477" s="41"/>
      <c r="E477" s="43">
        <f>SUMIFS(C_AiB!$H$5:$H$9998,C_AiB!$A$5:$A$9998,$A477,C_AiB!$C$5:$C$9998,"&lt;="&amp;$C477)</f>
        <v>0</v>
      </c>
      <c r="F477" s="42"/>
      <c r="G477" s="41"/>
      <c r="H477" s="34">
        <f t="shared" si="14"/>
        <v>0</v>
      </c>
      <c r="I477" s="32">
        <f>(($E477*40%*$Q477)+($F477*40%*$P477))*3.5%*A_Stammdaten!$E$33</f>
        <v>0</v>
      </c>
      <c r="J477" s="34">
        <f t="shared" si="15"/>
        <v>0</v>
      </c>
      <c r="L477" s="23">
        <v>2022</v>
      </c>
      <c r="M477" s="19">
        <f>VLOOKUP($L477,Listen!$K$38:$P$44,A_Stammdaten!$B$9-2022,FALSE)</f>
        <v>3.0499999999999999E-2</v>
      </c>
      <c r="N477" s="19">
        <f>VLOOKUP($L477,Listen!$Y$38:$AD$44,A_Stammdaten!$B$9-2022,FALSE)</f>
        <v>3.0499999999999999E-2</v>
      </c>
      <c r="P477" s="19">
        <f>VLOOKUP($L477,Listen!$K$12:$P$18,A_Stammdaten!$B$9-2022,FALSE)</f>
        <v>5.0700000000000002E-2</v>
      </c>
      <c r="Q477" s="19">
        <f>VLOOKUP($L477,Listen!$Y$12:$AD$18,A_Stammdaten!$B$9-2022,FALSE)</f>
        <v>5.0700000000000002E-2</v>
      </c>
    </row>
    <row r="478" spans="1:17" x14ac:dyDescent="0.2">
      <c r="A478" s="234"/>
      <c r="B478" s="237"/>
      <c r="C478" s="44">
        <v>2023</v>
      </c>
      <c r="D478" s="35"/>
      <c r="E478" s="36">
        <f>SUMIFS(C_AiB!$H$5:$H$9998,C_AiB!$A$5:$A$9998,$A$477,C_AiB!$C$5:$C$9998,"="&amp;$C478)</f>
        <v>0</v>
      </c>
      <c r="F478" s="37"/>
      <c r="G478" s="35"/>
      <c r="H478" s="32">
        <f t="shared" si="14"/>
        <v>0</v>
      </c>
      <c r="I478" s="32">
        <f>(($E478*40%*$Q478)+($F478*40%*$P478))*3.5%*A_Stammdaten!$E$33</f>
        <v>0</v>
      </c>
      <c r="J478" s="32">
        <f t="shared" si="15"/>
        <v>0</v>
      </c>
      <c r="L478" s="44">
        <v>2023</v>
      </c>
      <c r="M478" s="20">
        <f>VLOOKUP($L478,Listen!$K$38:$P$44,A_Stammdaten!$B$9-2022,FALSE)</f>
        <v>3.0499999999999999E-2</v>
      </c>
      <c r="N478" s="20">
        <f>VLOOKUP($L478,Listen!$Y$38:$AD$44,A_Stammdaten!$B$9-2022,FALSE)</f>
        <v>3.0499999999999999E-2</v>
      </c>
      <c r="P478" s="20">
        <f>VLOOKUP($L478,Listen!$K$12:$P$18,A_Stammdaten!$B$9-2022,FALSE)</f>
        <v>5.0700000000000002E-2</v>
      </c>
      <c r="Q478" s="20">
        <f>VLOOKUP($L478,Listen!$Y$12:$AD$18,A_Stammdaten!$B$9-2022,FALSE)</f>
        <v>5.0700000000000002E-2</v>
      </c>
    </row>
    <row r="479" spans="1:17" x14ac:dyDescent="0.2">
      <c r="A479" s="234"/>
      <c r="B479" s="237"/>
      <c r="C479" s="44">
        <v>2024</v>
      </c>
      <c r="D479" s="35"/>
      <c r="E479" s="36">
        <f>SUMIFS(C_AiB!$H$5:$H$9998,C_AiB!$A$5:$A$9998,$A$477,C_AiB!$C$5:$C$9998,"="&amp;$C479)</f>
        <v>0</v>
      </c>
      <c r="F479" s="37"/>
      <c r="G479" s="35"/>
      <c r="H479" s="32">
        <f t="shared" si="14"/>
        <v>0</v>
      </c>
      <c r="I479" s="32">
        <f>(($E479*40%*$Q479)+($F479*40%*$P479))*3.5%*A_Stammdaten!$E$33</f>
        <v>0</v>
      </c>
      <c r="J479" s="32">
        <f t="shared" si="15"/>
        <v>0</v>
      </c>
      <c r="L479" s="44">
        <v>2024</v>
      </c>
      <c r="M479" s="20">
        <f>VLOOKUP($L479,Listen!$K$38:$P$44,A_Stammdaten!$B$9-2022,FALSE)</f>
        <v>5.0900000000000001E-2</v>
      </c>
      <c r="N479" s="20">
        <f>VLOOKUP($L479,Listen!$Y$38:$AD$44,A_Stammdaten!$B$9-2022,FALSE)</f>
        <v>5.0999999999999997E-2</v>
      </c>
      <c r="P479" s="20">
        <f>VLOOKUP($L479,Listen!$K$12:$P$18,A_Stammdaten!$B$9-2022,FALSE)</f>
        <v>6.93E-2</v>
      </c>
      <c r="Q479" s="20">
        <f>VLOOKUP($L479,Listen!$Y$12:$AD$18,A_Stammdaten!$B$9-2022,FALSE)</f>
        <v>7.2599999999999998E-2</v>
      </c>
    </row>
    <row r="480" spans="1:17" x14ac:dyDescent="0.2">
      <c r="A480" s="234"/>
      <c r="B480" s="237"/>
      <c r="C480" s="44">
        <v>2025</v>
      </c>
      <c r="D480" s="35"/>
      <c r="E480" s="36">
        <f>SUMIFS(C_AiB!$H$5:$H$9998,C_AiB!$A$5:$A$9998,$A$477,C_AiB!$C$5:$C$9998,"="&amp;$C480)</f>
        <v>0</v>
      </c>
      <c r="F480" s="37"/>
      <c r="G480" s="35"/>
      <c r="H480" s="32">
        <f t="shared" si="14"/>
        <v>0</v>
      </c>
      <c r="I480" s="32">
        <f>(($E480*40%*$Q480)+($F480*40%*$P480))*3.5%*A_Stammdaten!$E$33</f>
        <v>0</v>
      </c>
      <c r="J480" s="32">
        <f t="shared" si="15"/>
        <v>0</v>
      </c>
      <c r="L480" s="44">
        <v>2025</v>
      </c>
      <c r="M480" s="20">
        <f>VLOOKUP($L480,Listen!$K$38:$P$44,A_Stammdaten!$B$9-2022,FALSE)</f>
        <v>0.05</v>
      </c>
      <c r="N480" s="20">
        <f>VLOOKUP($L480,Listen!$Y$38:$AD$44,A_Stammdaten!$B$9-2022,FALSE)</f>
        <v>5.0999999999999997E-2</v>
      </c>
      <c r="P480" s="20">
        <f>VLOOKUP($L480,Listen!$K$12:$P$18,A_Stammdaten!$B$9-2022,FALSE)</f>
        <v>7.0099999999999996E-2</v>
      </c>
      <c r="Q480" s="20">
        <f>VLOOKUP($L480,Listen!$Y$12:$AD$18,A_Stammdaten!$B$9-2022,FALSE)</f>
        <v>7.2599999999999998E-2</v>
      </c>
    </row>
    <row r="481" spans="1:17" x14ac:dyDescent="0.2">
      <c r="A481" s="234"/>
      <c r="B481" s="237"/>
      <c r="C481" s="44">
        <v>2026</v>
      </c>
      <c r="D481" s="35"/>
      <c r="E481" s="36">
        <f>SUMIFS(C_AiB!$H$5:$H$9998,C_AiB!$A$5:$A$9998,$A$477,C_AiB!$C$5:$C$9998,"="&amp;$C481)</f>
        <v>0</v>
      </c>
      <c r="F481" s="37"/>
      <c r="G481" s="35"/>
      <c r="H481" s="32">
        <f t="shared" si="14"/>
        <v>0</v>
      </c>
      <c r="I481" s="32">
        <f>(($E481*40%*$Q481)+($F481*40%*$P481))*3.5%*A_Stammdaten!$E$33</f>
        <v>0</v>
      </c>
      <c r="J481" s="32">
        <f t="shared" si="15"/>
        <v>0</v>
      </c>
      <c r="L481" s="44">
        <v>2026</v>
      </c>
      <c r="M481" s="20">
        <f>VLOOKUP($L481,Listen!$K$38:$P$44,A_Stammdaten!$B$9-2022,FALSE)</f>
        <v>5.0999999999999997E-2</v>
      </c>
      <c r="N481" s="20">
        <f>VLOOKUP($L481,Listen!$Y$38:$AD$44,A_Stammdaten!$B$9-2022,FALSE)</f>
        <v>5.0999999999999997E-2</v>
      </c>
      <c r="P481" s="20">
        <f>VLOOKUP($L481,Listen!$K$12:$P$18,A_Stammdaten!$B$9-2022,FALSE)</f>
        <v>7.2599999999999998E-2</v>
      </c>
      <c r="Q481" s="20">
        <f>VLOOKUP($L481,Listen!$Y$12:$AD$18,A_Stammdaten!$B$9-2022,FALSE)</f>
        <v>7.2599999999999998E-2</v>
      </c>
    </row>
    <row r="482" spans="1:17" x14ac:dyDescent="0.2">
      <c r="A482" s="234"/>
      <c r="B482" s="237"/>
      <c r="C482" s="44">
        <v>2027</v>
      </c>
      <c r="D482" s="35"/>
      <c r="E482" s="36">
        <f>SUMIFS(C_AiB!$H$5:$H$9998,C_AiB!$A$5:$A$9998,$A$477,C_AiB!$C$5:$C$9998,"="&amp;$C482)</f>
        <v>0</v>
      </c>
      <c r="F482" s="37"/>
      <c r="G482" s="35"/>
      <c r="H482" s="32">
        <f t="shared" si="14"/>
        <v>0</v>
      </c>
      <c r="I482" s="32">
        <f>(($E482*40%*$Q482)+($F482*40%*$P482))*3.5%*A_Stammdaten!$E$33</f>
        <v>0</v>
      </c>
      <c r="J482" s="32">
        <f t="shared" si="15"/>
        <v>0</v>
      </c>
      <c r="L482" s="44">
        <v>2027</v>
      </c>
      <c r="M482" s="20">
        <f>VLOOKUP($L482,Listen!$K$38:$P$44,A_Stammdaten!$B$9-2022,FALSE)</f>
        <v>5.0999999999999997E-2</v>
      </c>
      <c r="N482" s="20">
        <f>VLOOKUP($L482,Listen!$Y$38:$AD$44,A_Stammdaten!$B$9-2022,FALSE)</f>
        <v>5.0999999999999997E-2</v>
      </c>
      <c r="P482" s="20">
        <f>VLOOKUP($L482,Listen!$K$12:$P$18,A_Stammdaten!$B$9-2022,FALSE)</f>
        <v>7.2599999999999998E-2</v>
      </c>
      <c r="Q482" s="20">
        <f>VLOOKUP($L482,Listen!$Y$12:$AD$18,A_Stammdaten!$B$9-2022,FALSE)</f>
        <v>7.2599999999999998E-2</v>
      </c>
    </row>
    <row r="483" spans="1:17" ht="15" thickBot="1" x14ac:dyDescent="0.25">
      <c r="A483" s="235"/>
      <c r="B483" s="238"/>
      <c r="C483" s="45">
        <v>2028</v>
      </c>
      <c r="D483" s="38"/>
      <c r="E483" s="39">
        <f>SUMIFS(C_AiB!$H$5:$H$9998,C_AiB!$A$5:$A$9998,$A$477,C_AiB!$C$5:$C$9998,"="&amp;$C483)</f>
        <v>0</v>
      </c>
      <c r="F483" s="40"/>
      <c r="G483" s="38"/>
      <c r="H483" s="33">
        <f t="shared" si="14"/>
        <v>0</v>
      </c>
      <c r="I483" s="33">
        <f>(($E483*40%*$Q483)+($F483*40%*$P483))*3.5%*A_Stammdaten!$E$33</f>
        <v>0</v>
      </c>
      <c r="J483" s="33">
        <f t="shared" si="15"/>
        <v>0</v>
      </c>
      <c r="L483" s="45">
        <v>2028</v>
      </c>
      <c r="M483" s="21">
        <f>VLOOKUP($L483,Listen!$K$38:$P$44,A_Stammdaten!$B$9-2022,FALSE)</f>
        <v>0</v>
      </c>
      <c r="N483" s="21">
        <f>VLOOKUP($L483,Listen!$Y$38:$AD$44,A_Stammdaten!$B$9-2022,FALSE)</f>
        <v>0</v>
      </c>
      <c r="P483" s="21">
        <f>VLOOKUP($L483,Listen!$K$12:$P$18,A_Stammdaten!$B$9-2022,FALSE)</f>
        <v>0</v>
      </c>
      <c r="Q483" s="21">
        <f>VLOOKUP($L483,Listen!$Y$12:$AD$18,A_Stammdaten!$B$9-2022,FALSE)</f>
        <v>0</v>
      </c>
    </row>
    <row r="484" spans="1:17" x14ac:dyDescent="0.2">
      <c r="A484" s="233">
        <f>A_Stammdaten!A101</f>
        <v>0</v>
      </c>
      <c r="B484" s="236">
        <f>A_Stammdaten!B101</f>
        <v>0</v>
      </c>
      <c r="C484" s="23">
        <v>2022</v>
      </c>
      <c r="D484" s="41"/>
      <c r="E484" s="43">
        <f>SUMIFS(C_AiB!$H$5:$H$9998,C_AiB!$A$5:$A$9998,$A484,C_AiB!$C$5:$C$9998,"&lt;="&amp;$C484)</f>
        <v>0</v>
      </c>
      <c r="F484" s="42"/>
      <c r="G484" s="41"/>
      <c r="H484" s="34">
        <f t="shared" si="14"/>
        <v>0</v>
      </c>
      <c r="I484" s="32">
        <f>(($E484*40%*$Q484)+($F484*40%*$P484))*3.5%*A_Stammdaten!$E$33</f>
        <v>0</v>
      </c>
      <c r="J484" s="34">
        <f t="shared" si="15"/>
        <v>0</v>
      </c>
      <c r="L484" s="23">
        <v>2022</v>
      </c>
      <c r="M484" s="19">
        <f>VLOOKUP($L484,Listen!$K$38:$P$44,A_Stammdaten!$B$9-2022,FALSE)</f>
        <v>3.0499999999999999E-2</v>
      </c>
      <c r="N484" s="19">
        <f>VLOOKUP($L484,Listen!$Y$38:$AD$44,A_Stammdaten!$B$9-2022,FALSE)</f>
        <v>3.0499999999999999E-2</v>
      </c>
      <c r="P484" s="19">
        <f>VLOOKUP($L484,Listen!$K$12:$P$18,A_Stammdaten!$B$9-2022,FALSE)</f>
        <v>5.0700000000000002E-2</v>
      </c>
      <c r="Q484" s="19">
        <f>VLOOKUP($L484,Listen!$Y$12:$AD$18,A_Stammdaten!$B$9-2022,FALSE)</f>
        <v>5.0700000000000002E-2</v>
      </c>
    </row>
    <row r="485" spans="1:17" x14ac:dyDescent="0.2">
      <c r="A485" s="234"/>
      <c r="B485" s="237"/>
      <c r="C485" s="44">
        <v>2023</v>
      </c>
      <c r="D485" s="35"/>
      <c r="E485" s="36">
        <f>SUMIFS(C_AiB!$H$5:$H$9998,C_AiB!$A$5:$A$9998,$A$484,C_AiB!$C$5:$C$9998,"="&amp;$C485)</f>
        <v>0</v>
      </c>
      <c r="F485" s="37"/>
      <c r="G485" s="35"/>
      <c r="H485" s="32">
        <f t="shared" si="14"/>
        <v>0</v>
      </c>
      <c r="I485" s="32">
        <f>(($E485*40%*$Q485)+($F485*40%*$P485))*3.5%*A_Stammdaten!$E$33</f>
        <v>0</v>
      </c>
      <c r="J485" s="32">
        <f t="shared" si="15"/>
        <v>0</v>
      </c>
      <c r="L485" s="44">
        <v>2023</v>
      </c>
      <c r="M485" s="20">
        <f>VLOOKUP($L485,Listen!$K$38:$P$44,A_Stammdaten!$B$9-2022,FALSE)</f>
        <v>3.0499999999999999E-2</v>
      </c>
      <c r="N485" s="20">
        <f>VLOOKUP($L485,Listen!$Y$38:$AD$44,A_Stammdaten!$B$9-2022,FALSE)</f>
        <v>3.0499999999999999E-2</v>
      </c>
      <c r="P485" s="20">
        <f>VLOOKUP($L485,Listen!$K$12:$P$18,A_Stammdaten!$B$9-2022,FALSE)</f>
        <v>5.0700000000000002E-2</v>
      </c>
      <c r="Q485" s="20">
        <f>VLOOKUP($L485,Listen!$Y$12:$AD$18,A_Stammdaten!$B$9-2022,FALSE)</f>
        <v>5.0700000000000002E-2</v>
      </c>
    </row>
    <row r="486" spans="1:17" x14ac:dyDescent="0.2">
      <c r="A486" s="234"/>
      <c r="B486" s="237"/>
      <c r="C486" s="44">
        <v>2024</v>
      </c>
      <c r="D486" s="35"/>
      <c r="E486" s="36">
        <f>SUMIFS(C_AiB!$H$5:$H$9998,C_AiB!$A$5:$A$9998,$A$484,C_AiB!$C$5:$C$9998,"="&amp;$C486)</f>
        <v>0</v>
      </c>
      <c r="F486" s="37"/>
      <c r="G486" s="35"/>
      <c r="H486" s="32">
        <f t="shared" si="14"/>
        <v>0</v>
      </c>
      <c r="I486" s="32">
        <f>(($E486*40%*$Q486)+($F486*40%*$P486))*3.5%*A_Stammdaten!$E$33</f>
        <v>0</v>
      </c>
      <c r="J486" s="32">
        <f t="shared" si="15"/>
        <v>0</v>
      </c>
      <c r="L486" s="44">
        <v>2024</v>
      </c>
      <c r="M486" s="20">
        <f>VLOOKUP($L486,Listen!$K$38:$P$44,A_Stammdaten!$B$9-2022,FALSE)</f>
        <v>5.0900000000000001E-2</v>
      </c>
      <c r="N486" s="20">
        <f>VLOOKUP($L486,Listen!$Y$38:$AD$44,A_Stammdaten!$B$9-2022,FALSE)</f>
        <v>5.0999999999999997E-2</v>
      </c>
      <c r="P486" s="20">
        <f>VLOOKUP($L486,Listen!$K$12:$P$18,A_Stammdaten!$B$9-2022,FALSE)</f>
        <v>6.93E-2</v>
      </c>
      <c r="Q486" s="20">
        <f>VLOOKUP($L486,Listen!$Y$12:$AD$18,A_Stammdaten!$B$9-2022,FALSE)</f>
        <v>7.2599999999999998E-2</v>
      </c>
    </row>
    <row r="487" spans="1:17" x14ac:dyDescent="0.2">
      <c r="A487" s="234"/>
      <c r="B487" s="237"/>
      <c r="C487" s="44">
        <v>2025</v>
      </c>
      <c r="D487" s="35"/>
      <c r="E487" s="36">
        <f>SUMIFS(C_AiB!$H$5:$H$9998,C_AiB!$A$5:$A$9998,$A$484,C_AiB!$C$5:$C$9998,"="&amp;$C487)</f>
        <v>0</v>
      </c>
      <c r="F487" s="37"/>
      <c r="G487" s="35"/>
      <c r="H487" s="32">
        <f t="shared" si="14"/>
        <v>0</v>
      </c>
      <c r="I487" s="32">
        <f>(($E487*40%*$Q487)+($F487*40%*$P487))*3.5%*A_Stammdaten!$E$33</f>
        <v>0</v>
      </c>
      <c r="J487" s="32">
        <f t="shared" si="15"/>
        <v>0</v>
      </c>
      <c r="L487" s="44">
        <v>2025</v>
      </c>
      <c r="M487" s="20">
        <f>VLOOKUP($L487,Listen!$K$38:$P$44,A_Stammdaten!$B$9-2022,FALSE)</f>
        <v>0.05</v>
      </c>
      <c r="N487" s="20">
        <f>VLOOKUP($L487,Listen!$Y$38:$AD$44,A_Stammdaten!$B$9-2022,FALSE)</f>
        <v>5.0999999999999997E-2</v>
      </c>
      <c r="P487" s="20">
        <f>VLOOKUP($L487,Listen!$K$12:$P$18,A_Stammdaten!$B$9-2022,FALSE)</f>
        <v>7.0099999999999996E-2</v>
      </c>
      <c r="Q487" s="20">
        <f>VLOOKUP($L487,Listen!$Y$12:$AD$18,A_Stammdaten!$B$9-2022,FALSE)</f>
        <v>7.2599999999999998E-2</v>
      </c>
    </row>
    <row r="488" spans="1:17" x14ac:dyDescent="0.2">
      <c r="A488" s="234"/>
      <c r="B488" s="237"/>
      <c r="C488" s="44">
        <v>2026</v>
      </c>
      <c r="D488" s="35"/>
      <c r="E488" s="36">
        <f>SUMIFS(C_AiB!$H$5:$H$9998,C_AiB!$A$5:$A$9998,$A$484,C_AiB!$C$5:$C$9998,"="&amp;$C488)</f>
        <v>0</v>
      </c>
      <c r="F488" s="37"/>
      <c r="G488" s="35"/>
      <c r="H488" s="32">
        <f t="shared" si="14"/>
        <v>0</v>
      </c>
      <c r="I488" s="32">
        <f>(($E488*40%*$Q488)+($F488*40%*$P488))*3.5%*A_Stammdaten!$E$33</f>
        <v>0</v>
      </c>
      <c r="J488" s="32">
        <f t="shared" si="15"/>
        <v>0</v>
      </c>
      <c r="L488" s="44">
        <v>2026</v>
      </c>
      <c r="M488" s="20">
        <f>VLOOKUP($L488,Listen!$K$38:$P$44,A_Stammdaten!$B$9-2022,FALSE)</f>
        <v>5.0999999999999997E-2</v>
      </c>
      <c r="N488" s="20">
        <f>VLOOKUP($L488,Listen!$Y$38:$AD$44,A_Stammdaten!$B$9-2022,FALSE)</f>
        <v>5.0999999999999997E-2</v>
      </c>
      <c r="P488" s="20">
        <f>VLOOKUP($L488,Listen!$K$12:$P$18,A_Stammdaten!$B$9-2022,FALSE)</f>
        <v>7.2599999999999998E-2</v>
      </c>
      <c r="Q488" s="20">
        <f>VLOOKUP($L488,Listen!$Y$12:$AD$18,A_Stammdaten!$B$9-2022,FALSE)</f>
        <v>7.2599999999999998E-2</v>
      </c>
    </row>
    <row r="489" spans="1:17" x14ac:dyDescent="0.2">
      <c r="A489" s="234"/>
      <c r="B489" s="237"/>
      <c r="C489" s="44">
        <v>2027</v>
      </c>
      <c r="D489" s="35"/>
      <c r="E489" s="36">
        <f>SUMIFS(C_AiB!$H$5:$H$9998,C_AiB!$A$5:$A$9998,$A$484,C_AiB!$C$5:$C$9998,"="&amp;$C489)</f>
        <v>0</v>
      </c>
      <c r="F489" s="37"/>
      <c r="G489" s="35"/>
      <c r="H489" s="32">
        <f t="shared" si="14"/>
        <v>0</v>
      </c>
      <c r="I489" s="32">
        <f>(($E489*40%*$Q489)+($F489*40%*$P489))*3.5%*A_Stammdaten!$E$33</f>
        <v>0</v>
      </c>
      <c r="J489" s="32">
        <f t="shared" si="15"/>
        <v>0</v>
      </c>
      <c r="L489" s="44">
        <v>2027</v>
      </c>
      <c r="M489" s="20">
        <f>VLOOKUP($L489,Listen!$K$38:$P$44,A_Stammdaten!$B$9-2022,FALSE)</f>
        <v>5.0999999999999997E-2</v>
      </c>
      <c r="N489" s="20">
        <f>VLOOKUP($L489,Listen!$Y$38:$AD$44,A_Stammdaten!$B$9-2022,FALSE)</f>
        <v>5.0999999999999997E-2</v>
      </c>
      <c r="P489" s="20">
        <f>VLOOKUP($L489,Listen!$K$12:$P$18,A_Stammdaten!$B$9-2022,FALSE)</f>
        <v>7.2599999999999998E-2</v>
      </c>
      <c r="Q489" s="20">
        <f>VLOOKUP($L489,Listen!$Y$12:$AD$18,A_Stammdaten!$B$9-2022,FALSE)</f>
        <v>7.2599999999999998E-2</v>
      </c>
    </row>
    <row r="490" spans="1:17" ht="15" thickBot="1" x14ac:dyDescent="0.25">
      <c r="A490" s="235"/>
      <c r="B490" s="238"/>
      <c r="C490" s="45">
        <v>2028</v>
      </c>
      <c r="D490" s="38"/>
      <c r="E490" s="39">
        <f>SUMIFS(C_AiB!$H$5:$H$9998,C_AiB!$A$5:$A$9998,$A$484,C_AiB!$C$5:$C$9998,"="&amp;$C490)</f>
        <v>0</v>
      </c>
      <c r="F490" s="40"/>
      <c r="G490" s="38"/>
      <c r="H490" s="33">
        <f t="shared" si="14"/>
        <v>0</v>
      </c>
      <c r="I490" s="33">
        <f>(($E490*40%*$Q490)+($F490*40%*$P490))*3.5%*A_Stammdaten!$E$33</f>
        <v>0</v>
      </c>
      <c r="J490" s="33">
        <f t="shared" si="15"/>
        <v>0</v>
      </c>
      <c r="L490" s="45">
        <v>2028</v>
      </c>
      <c r="M490" s="21">
        <f>VLOOKUP($L490,Listen!$K$38:$P$44,A_Stammdaten!$B$9-2022,FALSE)</f>
        <v>0</v>
      </c>
      <c r="N490" s="21">
        <f>VLOOKUP($L490,Listen!$Y$38:$AD$44,A_Stammdaten!$B$9-2022,FALSE)</f>
        <v>0</v>
      </c>
      <c r="P490" s="21">
        <f>VLOOKUP($L490,Listen!$K$12:$P$18,A_Stammdaten!$B$9-2022,FALSE)</f>
        <v>0</v>
      </c>
      <c r="Q490" s="21">
        <f>VLOOKUP($L490,Listen!$Y$12:$AD$18,A_Stammdaten!$B$9-2022,FALSE)</f>
        <v>0</v>
      </c>
    </row>
    <row r="491" spans="1:17" x14ac:dyDescent="0.2">
      <c r="A491" s="233">
        <f>A_Stammdaten!A102</f>
        <v>0</v>
      </c>
      <c r="B491" s="236">
        <f>A_Stammdaten!B102</f>
        <v>0</v>
      </c>
      <c r="C491" s="23">
        <v>2022</v>
      </c>
      <c r="D491" s="41"/>
      <c r="E491" s="43">
        <f>SUMIFS(C_AiB!$H$5:$H$9998,C_AiB!$A$5:$A$9998,$A491,C_AiB!$C$5:$C$9998,"&lt;="&amp;$C491)</f>
        <v>0</v>
      </c>
      <c r="F491" s="42"/>
      <c r="G491" s="41"/>
      <c r="H491" s="34">
        <f t="shared" si="14"/>
        <v>0</v>
      </c>
      <c r="I491" s="32">
        <f>(($E491*40%*$Q491)+($F491*40%*$P491))*3.5%*A_Stammdaten!$E$33</f>
        <v>0</v>
      </c>
      <c r="J491" s="34">
        <f t="shared" si="15"/>
        <v>0</v>
      </c>
      <c r="L491" s="23">
        <v>2022</v>
      </c>
      <c r="M491" s="19">
        <f>VLOOKUP($L491,Listen!$K$38:$P$44,A_Stammdaten!$B$9-2022,FALSE)</f>
        <v>3.0499999999999999E-2</v>
      </c>
      <c r="N491" s="19">
        <f>VLOOKUP($L491,Listen!$Y$38:$AD$44,A_Stammdaten!$B$9-2022,FALSE)</f>
        <v>3.0499999999999999E-2</v>
      </c>
      <c r="P491" s="19">
        <f>VLOOKUP($L491,Listen!$K$12:$P$18,A_Stammdaten!$B$9-2022,FALSE)</f>
        <v>5.0700000000000002E-2</v>
      </c>
      <c r="Q491" s="19">
        <f>VLOOKUP($L491,Listen!$Y$12:$AD$18,A_Stammdaten!$B$9-2022,FALSE)</f>
        <v>5.0700000000000002E-2</v>
      </c>
    </row>
    <row r="492" spans="1:17" x14ac:dyDescent="0.2">
      <c r="A492" s="234"/>
      <c r="B492" s="237"/>
      <c r="C492" s="44">
        <v>2023</v>
      </c>
      <c r="D492" s="35"/>
      <c r="E492" s="36">
        <f>SUMIFS(C_AiB!$H$5:$H$9998,C_AiB!$A$5:$A$9998,$A$491,C_AiB!$C$5:$C$9998,"="&amp;$C492)</f>
        <v>0</v>
      </c>
      <c r="F492" s="37"/>
      <c r="G492" s="35"/>
      <c r="H492" s="32">
        <f t="shared" si="14"/>
        <v>0</v>
      </c>
      <c r="I492" s="32">
        <f>(($E492*40%*$Q492)+($F492*40%*$P492))*3.5%*A_Stammdaten!$E$33</f>
        <v>0</v>
      </c>
      <c r="J492" s="32">
        <f t="shared" si="15"/>
        <v>0</v>
      </c>
      <c r="L492" s="44">
        <v>2023</v>
      </c>
      <c r="M492" s="20">
        <f>VLOOKUP($L492,Listen!$K$38:$P$44,A_Stammdaten!$B$9-2022,FALSE)</f>
        <v>3.0499999999999999E-2</v>
      </c>
      <c r="N492" s="20">
        <f>VLOOKUP($L492,Listen!$Y$38:$AD$44,A_Stammdaten!$B$9-2022,FALSE)</f>
        <v>3.0499999999999999E-2</v>
      </c>
      <c r="P492" s="20">
        <f>VLOOKUP($L492,Listen!$K$12:$P$18,A_Stammdaten!$B$9-2022,FALSE)</f>
        <v>5.0700000000000002E-2</v>
      </c>
      <c r="Q492" s="20">
        <f>VLOOKUP($L492,Listen!$Y$12:$AD$18,A_Stammdaten!$B$9-2022,FALSE)</f>
        <v>5.0700000000000002E-2</v>
      </c>
    </row>
    <row r="493" spans="1:17" x14ac:dyDescent="0.2">
      <c r="A493" s="234"/>
      <c r="B493" s="237"/>
      <c r="C493" s="44">
        <v>2024</v>
      </c>
      <c r="D493" s="35"/>
      <c r="E493" s="36">
        <f>SUMIFS(C_AiB!$H$5:$H$9998,C_AiB!$A$5:$A$9998,$A$491,C_AiB!$C$5:$C$9998,"="&amp;$C493)</f>
        <v>0</v>
      </c>
      <c r="F493" s="37"/>
      <c r="G493" s="35"/>
      <c r="H493" s="32">
        <f t="shared" si="14"/>
        <v>0</v>
      </c>
      <c r="I493" s="32">
        <f>(($E493*40%*$Q493)+($F493*40%*$P493))*3.5%*A_Stammdaten!$E$33</f>
        <v>0</v>
      </c>
      <c r="J493" s="32">
        <f t="shared" si="15"/>
        <v>0</v>
      </c>
      <c r="L493" s="44">
        <v>2024</v>
      </c>
      <c r="M493" s="20">
        <f>VLOOKUP($L493,Listen!$K$38:$P$44,A_Stammdaten!$B$9-2022,FALSE)</f>
        <v>5.0900000000000001E-2</v>
      </c>
      <c r="N493" s="20">
        <f>VLOOKUP($L493,Listen!$Y$38:$AD$44,A_Stammdaten!$B$9-2022,FALSE)</f>
        <v>5.0999999999999997E-2</v>
      </c>
      <c r="P493" s="20">
        <f>VLOOKUP($L493,Listen!$K$12:$P$18,A_Stammdaten!$B$9-2022,FALSE)</f>
        <v>6.93E-2</v>
      </c>
      <c r="Q493" s="20">
        <f>VLOOKUP($L493,Listen!$Y$12:$AD$18,A_Stammdaten!$B$9-2022,FALSE)</f>
        <v>7.2599999999999998E-2</v>
      </c>
    </row>
    <row r="494" spans="1:17" x14ac:dyDescent="0.2">
      <c r="A494" s="234"/>
      <c r="B494" s="237"/>
      <c r="C494" s="44">
        <v>2025</v>
      </c>
      <c r="D494" s="35"/>
      <c r="E494" s="36">
        <f>SUMIFS(C_AiB!$H$5:$H$9998,C_AiB!$A$5:$A$9998,$A$491,C_AiB!$C$5:$C$9998,"="&amp;$C494)</f>
        <v>0</v>
      </c>
      <c r="F494" s="37"/>
      <c r="G494" s="35"/>
      <c r="H494" s="32">
        <f t="shared" si="14"/>
        <v>0</v>
      </c>
      <c r="I494" s="32">
        <f>(($E494*40%*$Q494)+($F494*40%*$P494))*3.5%*A_Stammdaten!$E$33</f>
        <v>0</v>
      </c>
      <c r="J494" s="32">
        <f t="shared" si="15"/>
        <v>0</v>
      </c>
      <c r="L494" s="44">
        <v>2025</v>
      </c>
      <c r="M494" s="20">
        <f>VLOOKUP($L494,Listen!$K$38:$P$44,A_Stammdaten!$B$9-2022,FALSE)</f>
        <v>0.05</v>
      </c>
      <c r="N494" s="20">
        <f>VLOOKUP($L494,Listen!$Y$38:$AD$44,A_Stammdaten!$B$9-2022,FALSE)</f>
        <v>5.0999999999999997E-2</v>
      </c>
      <c r="P494" s="20">
        <f>VLOOKUP($L494,Listen!$K$12:$P$18,A_Stammdaten!$B$9-2022,FALSE)</f>
        <v>7.0099999999999996E-2</v>
      </c>
      <c r="Q494" s="20">
        <f>VLOOKUP($L494,Listen!$Y$12:$AD$18,A_Stammdaten!$B$9-2022,FALSE)</f>
        <v>7.2599999999999998E-2</v>
      </c>
    </row>
    <row r="495" spans="1:17" x14ac:dyDescent="0.2">
      <c r="A495" s="234"/>
      <c r="B495" s="237"/>
      <c r="C495" s="44">
        <v>2026</v>
      </c>
      <c r="D495" s="35"/>
      <c r="E495" s="36">
        <f>SUMIFS(C_AiB!$H$5:$H$9998,C_AiB!$A$5:$A$9998,$A$491,C_AiB!$C$5:$C$9998,"="&amp;$C495)</f>
        <v>0</v>
      </c>
      <c r="F495" s="37"/>
      <c r="G495" s="35"/>
      <c r="H495" s="32">
        <f t="shared" si="14"/>
        <v>0</v>
      </c>
      <c r="I495" s="32">
        <f>(($E495*40%*$Q495)+($F495*40%*$P495))*3.5%*A_Stammdaten!$E$33</f>
        <v>0</v>
      </c>
      <c r="J495" s="32">
        <f t="shared" si="15"/>
        <v>0</v>
      </c>
      <c r="L495" s="44">
        <v>2026</v>
      </c>
      <c r="M495" s="20">
        <f>VLOOKUP($L495,Listen!$K$38:$P$44,A_Stammdaten!$B$9-2022,FALSE)</f>
        <v>5.0999999999999997E-2</v>
      </c>
      <c r="N495" s="20">
        <f>VLOOKUP($L495,Listen!$Y$38:$AD$44,A_Stammdaten!$B$9-2022,FALSE)</f>
        <v>5.0999999999999997E-2</v>
      </c>
      <c r="P495" s="20">
        <f>VLOOKUP($L495,Listen!$K$12:$P$18,A_Stammdaten!$B$9-2022,FALSE)</f>
        <v>7.2599999999999998E-2</v>
      </c>
      <c r="Q495" s="20">
        <f>VLOOKUP($L495,Listen!$Y$12:$AD$18,A_Stammdaten!$B$9-2022,FALSE)</f>
        <v>7.2599999999999998E-2</v>
      </c>
    </row>
    <row r="496" spans="1:17" x14ac:dyDescent="0.2">
      <c r="A496" s="234"/>
      <c r="B496" s="237"/>
      <c r="C496" s="44">
        <v>2027</v>
      </c>
      <c r="D496" s="35"/>
      <c r="E496" s="36">
        <f>SUMIFS(C_AiB!$H$5:$H$9998,C_AiB!$A$5:$A$9998,$A$491,C_AiB!$C$5:$C$9998,"="&amp;$C496)</f>
        <v>0</v>
      </c>
      <c r="F496" s="37"/>
      <c r="G496" s="35"/>
      <c r="H496" s="32">
        <f t="shared" si="14"/>
        <v>0</v>
      </c>
      <c r="I496" s="32">
        <f>(($E496*40%*$Q496)+($F496*40%*$P496))*3.5%*A_Stammdaten!$E$33</f>
        <v>0</v>
      </c>
      <c r="J496" s="32">
        <f t="shared" si="15"/>
        <v>0</v>
      </c>
      <c r="L496" s="44">
        <v>2027</v>
      </c>
      <c r="M496" s="20">
        <f>VLOOKUP($L496,Listen!$K$38:$P$44,A_Stammdaten!$B$9-2022,FALSE)</f>
        <v>5.0999999999999997E-2</v>
      </c>
      <c r="N496" s="20">
        <f>VLOOKUP($L496,Listen!$Y$38:$AD$44,A_Stammdaten!$B$9-2022,FALSE)</f>
        <v>5.0999999999999997E-2</v>
      </c>
      <c r="P496" s="20">
        <f>VLOOKUP($L496,Listen!$K$12:$P$18,A_Stammdaten!$B$9-2022,FALSE)</f>
        <v>7.2599999999999998E-2</v>
      </c>
      <c r="Q496" s="20">
        <f>VLOOKUP($L496,Listen!$Y$12:$AD$18,A_Stammdaten!$B$9-2022,FALSE)</f>
        <v>7.2599999999999998E-2</v>
      </c>
    </row>
    <row r="497" spans="1:17" ht="15" thickBot="1" x14ac:dyDescent="0.25">
      <c r="A497" s="235"/>
      <c r="B497" s="238"/>
      <c r="C497" s="45">
        <v>2028</v>
      </c>
      <c r="D497" s="38"/>
      <c r="E497" s="39">
        <f>SUMIFS(C_AiB!$H$5:$H$9998,C_AiB!$A$5:$A$9998,$A$491,C_AiB!$C$5:$C$9998,"="&amp;$C497)</f>
        <v>0</v>
      </c>
      <c r="F497" s="40"/>
      <c r="G497" s="38"/>
      <c r="H497" s="33">
        <f t="shared" si="14"/>
        <v>0</v>
      </c>
      <c r="I497" s="33">
        <f>(($E497*40%*$Q497)+($F497*40%*$P497))*3.5%*A_Stammdaten!$E$33</f>
        <v>0</v>
      </c>
      <c r="J497" s="33">
        <f t="shared" si="15"/>
        <v>0</v>
      </c>
      <c r="L497" s="45">
        <v>2028</v>
      </c>
      <c r="M497" s="21">
        <f>VLOOKUP($L497,Listen!$K$38:$P$44,A_Stammdaten!$B$9-2022,FALSE)</f>
        <v>0</v>
      </c>
      <c r="N497" s="21">
        <f>VLOOKUP($L497,Listen!$Y$38:$AD$44,A_Stammdaten!$B$9-2022,FALSE)</f>
        <v>0</v>
      </c>
      <c r="P497" s="21">
        <f>VLOOKUP($L497,Listen!$K$12:$P$18,A_Stammdaten!$B$9-2022,FALSE)</f>
        <v>0</v>
      </c>
      <c r="Q497" s="21">
        <f>VLOOKUP($L497,Listen!$Y$12:$AD$18,A_Stammdaten!$B$9-2022,FALSE)</f>
        <v>0</v>
      </c>
    </row>
    <row r="498" spans="1:17" x14ac:dyDescent="0.2">
      <c r="A498" s="233">
        <f>A_Stammdaten!A103</f>
        <v>0</v>
      </c>
      <c r="B498" s="236">
        <f>A_Stammdaten!B103</f>
        <v>0</v>
      </c>
      <c r="C498" s="23">
        <v>2022</v>
      </c>
      <c r="D498" s="41"/>
      <c r="E498" s="43">
        <f>SUMIFS(C_AiB!$H$5:$H$9998,C_AiB!$A$5:$A$9998,$A498,C_AiB!$C$5:$C$9998,"&lt;="&amp;$C498)</f>
        <v>0</v>
      </c>
      <c r="F498" s="42"/>
      <c r="G498" s="41"/>
      <c r="H498" s="34">
        <f t="shared" si="14"/>
        <v>0</v>
      </c>
      <c r="I498" s="32">
        <f>(($E498*40%*$Q498)+($F498*40%*$P498))*3.5%*A_Stammdaten!$E$33</f>
        <v>0</v>
      </c>
      <c r="J498" s="34">
        <f t="shared" si="15"/>
        <v>0</v>
      </c>
      <c r="L498" s="23">
        <v>2022</v>
      </c>
      <c r="M498" s="19">
        <f>VLOOKUP($L498,Listen!$K$38:$P$44,A_Stammdaten!$B$9-2022,FALSE)</f>
        <v>3.0499999999999999E-2</v>
      </c>
      <c r="N498" s="19">
        <f>VLOOKUP($L498,Listen!$Y$38:$AD$44,A_Stammdaten!$B$9-2022,FALSE)</f>
        <v>3.0499999999999999E-2</v>
      </c>
      <c r="P498" s="19">
        <f>VLOOKUP($L498,Listen!$K$12:$P$18,A_Stammdaten!$B$9-2022,FALSE)</f>
        <v>5.0700000000000002E-2</v>
      </c>
      <c r="Q498" s="19">
        <f>VLOOKUP($L498,Listen!$Y$12:$AD$18,A_Stammdaten!$B$9-2022,FALSE)</f>
        <v>5.0700000000000002E-2</v>
      </c>
    </row>
    <row r="499" spans="1:17" x14ac:dyDescent="0.2">
      <c r="A499" s="234"/>
      <c r="B499" s="237"/>
      <c r="C499" s="44">
        <v>2023</v>
      </c>
      <c r="D499" s="35"/>
      <c r="E499" s="36">
        <f>SUMIFS(C_AiB!$H$5:$H$9998,C_AiB!$A$5:$A$9998,$A$498,C_AiB!$C$5:$C$9998,"="&amp;$C499)</f>
        <v>0</v>
      </c>
      <c r="F499" s="37"/>
      <c r="G499" s="35"/>
      <c r="H499" s="32">
        <f t="shared" si="14"/>
        <v>0</v>
      </c>
      <c r="I499" s="32">
        <f>(($E499*40%*$Q499)+($F499*40%*$P499))*3.5%*A_Stammdaten!$E$33</f>
        <v>0</v>
      </c>
      <c r="J499" s="32">
        <f t="shared" si="15"/>
        <v>0</v>
      </c>
      <c r="L499" s="44">
        <v>2023</v>
      </c>
      <c r="M499" s="20">
        <f>VLOOKUP($L499,Listen!$K$38:$P$44,A_Stammdaten!$B$9-2022,FALSE)</f>
        <v>3.0499999999999999E-2</v>
      </c>
      <c r="N499" s="20">
        <f>VLOOKUP($L499,Listen!$Y$38:$AD$44,A_Stammdaten!$B$9-2022,FALSE)</f>
        <v>3.0499999999999999E-2</v>
      </c>
      <c r="P499" s="20">
        <f>VLOOKUP($L499,Listen!$K$12:$P$18,A_Stammdaten!$B$9-2022,FALSE)</f>
        <v>5.0700000000000002E-2</v>
      </c>
      <c r="Q499" s="20">
        <f>VLOOKUP($L499,Listen!$Y$12:$AD$18,A_Stammdaten!$B$9-2022,FALSE)</f>
        <v>5.0700000000000002E-2</v>
      </c>
    </row>
    <row r="500" spans="1:17" x14ac:dyDescent="0.2">
      <c r="A500" s="234"/>
      <c r="B500" s="237"/>
      <c r="C500" s="44">
        <v>2024</v>
      </c>
      <c r="D500" s="35"/>
      <c r="E500" s="36">
        <f>SUMIFS(C_AiB!$H$5:$H$9998,C_AiB!$A$5:$A$9998,$A$498,C_AiB!$C$5:$C$9998,"="&amp;$C500)</f>
        <v>0</v>
      </c>
      <c r="F500" s="37"/>
      <c r="G500" s="35"/>
      <c r="H500" s="32">
        <f t="shared" si="14"/>
        <v>0</v>
      </c>
      <c r="I500" s="32">
        <f>(($E500*40%*$Q500)+($F500*40%*$P500))*3.5%*A_Stammdaten!$E$33</f>
        <v>0</v>
      </c>
      <c r="J500" s="32">
        <f t="shared" si="15"/>
        <v>0</v>
      </c>
      <c r="L500" s="44">
        <v>2024</v>
      </c>
      <c r="M500" s="20">
        <f>VLOOKUP($L500,Listen!$K$38:$P$44,A_Stammdaten!$B$9-2022,FALSE)</f>
        <v>5.0900000000000001E-2</v>
      </c>
      <c r="N500" s="20">
        <f>VLOOKUP($L500,Listen!$Y$38:$AD$44,A_Stammdaten!$B$9-2022,FALSE)</f>
        <v>5.0999999999999997E-2</v>
      </c>
      <c r="P500" s="20">
        <f>VLOOKUP($L500,Listen!$K$12:$P$18,A_Stammdaten!$B$9-2022,FALSE)</f>
        <v>6.93E-2</v>
      </c>
      <c r="Q500" s="20">
        <f>VLOOKUP($L500,Listen!$Y$12:$AD$18,A_Stammdaten!$B$9-2022,FALSE)</f>
        <v>7.2599999999999998E-2</v>
      </c>
    </row>
    <row r="501" spans="1:17" x14ac:dyDescent="0.2">
      <c r="A501" s="234"/>
      <c r="B501" s="237"/>
      <c r="C501" s="44">
        <v>2025</v>
      </c>
      <c r="D501" s="35"/>
      <c r="E501" s="36">
        <f>SUMIFS(C_AiB!$H$5:$H$9998,C_AiB!$A$5:$A$9998,$A$498,C_AiB!$C$5:$C$9998,"="&amp;$C501)</f>
        <v>0</v>
      </c>
      <c r="F501" s="37"/>
      <c r="G501" s="35"/>
      <c r="H501" s="32">
        <f t="shared" si="14"/>
        <v>0</v>
      </c>
      <c r="I501" s="32">
        <f>(($E501*40%*$Q501)+($F501*40%*$P501))*3.5%*A_Stammdaten!$E$33</f>
        <v>0</v>
      </c>
      <c r="J501" s="32">
        <f t="shared" si="15"/>
        <v>0</v>
      </c>
      <c r="L501" s="44">
        <v>2025</v>
      </c>
      <c r="M501" s="20">
        <f>VLOOKUP($L501,Listen!$K$38:$P$44,A_Stammdaten!$B$9-2022,FALSE)</f>
        <v>0.05</v>
      </c>
      <c r="N501" s="20">
        <f>VLOOKUP($L501,Listen!$Y$38:$AD$44,A_Stammdaten!$B$9-2022,FALSE)</f>
        <v>5.0999999999999997E-2</v>
      </c>
      <c r="P501" s="20">
        <f>VLOOKUP($L501,Listen!$K$12:$P$18,A_Stammdaten!$B$9-2022,FALSE)</f>
        <v>7.0099999999999996E-2</v>
      </c>
      <c r="Q501" s="20">
        <f>VLOOKUP($L501,Listen!$Y$12:$AD$18,A_Stammdaten!$B$9-2022,FALSE)</f>
        <v>7.2599999999999998E-2</v>
      </c>
    </row>
    <row r="502" spans="1:17" x14ac:dyDescent="0.2">
      <c r="A502" s="234"/>
      <c r="B502" s="237"/>
      <c r="C502" s="44">
        <v>2026</v>
      </c>
      <c r="D502" s="35"/>
      <c r="E502" s="36">
        <f>SUMIFS(C_AiB!$H$5:$H$9998,C_AiB!$A$5:$A$9998,$A$498,C_AiB!$C$5:$C$9998,"="&amp;$C502)</f>
        <v>0</v>
      </c>
      <c r="F502" s="37"/>
      <c r="G502" s="35"/>
      <c r="H502" s="32">
        <f t="shared" si="14"/>
        <v>0</v>
      </c>
      <c r="I502" s="32">
        <f>(($E502*40%*$Q502)+($F502*40%*$P502))*3.5%*A_Stammdaten!$E$33</f>
        <v>0</v>
      </c>
      <c r="J502" s="32">
        <f t="shared" si="15"/>
        <v>0</v>
      </c>
      <c r="L502" s="44">
        <v>2026</v>
      </c>
      <c r="M502" s="20">
        <f>VLOOKUP($L502,Listen!$K$38:$P$44,A_Stammdaten!$B$9-2022,FALSE)</f>
        <v>5.0999999999999997E-2</v>
      </c>
      <c r="N502" s="20">
        <f>VLOOKUP($L502,Listen!$Y$38:$AD$44,A_Stammdaten!$B$9-2022,FALSE)</f>
        <v>5.0999999999999997E-2</v>
      </c>
      <c r="P502" s="20">
        <f>VLOOKUP($L502,Listen!$K$12:$P$18,A_Stammdaten!$B$9-2022,FALSE)</f>
        <v>7.2599999999999998E-2</v>
      </c>
      <c r="Q502" s="20">
        <f>VLOOKUP($L502,Listen!$Y$12:$AD$18,A_Stammdaten!$B$9-2022,FALSE)</f>
        <v>7.2599999999999998E-2</v>
      </c>
    </row>
    <row r="503" spans="1:17" x14ac:dyDescent="0.2">
      <c r="A503" s="234"/>
      <c r="B503" s="237"/>
      <c r="C503" s="44">
        <v>2027</v>
      </c>
      <c r="D503" s="35"/>
      <c r="E503" s="36">
        <f>SUMIFS(C_AiB!$H$5:$H$9998,C_AiB!$A$5:$A$9998,$A$498,C_AiB!$C$5:$C$9998,"="&amp;$C503)</f>
        <v>0</v>
      </c>
      <c r="F503" s="37"/>
      <c r="G503" s="35"/>
      <c r="H503" s="32">
        <f t="shared" si="14"/>
        <v>0</v>
      </c>
      <c r="I503" s="32">
        <f>(($E503*40%*$Q503)+($F503*40%*$P503))*3.5%*A_Stammdaten!$E$33</f>
        <v>0</v>
      </c>
      <c r="J503" s="32">
        <f t="shared" si="15"/>
        <v>0</v>
      </c>
      <c r="L503" s="44">
        <v>2027</v>
      </c>
      <c r="M503" s="20">
        <f>VLOOKUP($L503,Listen!$K$38:$P$44,A_Stammdaten!$B$9-2022,FALSE)</f>
        <v>5.0999999999999997E-2</v>
      </c>
      <c r="N503" s="20">
        <f>VLOOKUP($L503,Listen!$Y$38:$AD$44,A_Stammdaten!$B$9-2022,FALSE)</f>
        <v>5.0999999999999997E-2</v>
      </c>
      <c r="P503" s="20">
        <f>VLOOKUP($L503,Listen!$K$12:$P$18,A_Stammdaten!$B$9-2022,FALSE)</f>
        <v>7.2599999999999998E-2</v>
      </c>
      <c r="Q503" s="20">
        <f>VLOOKUP($L503,Listen!$Y$12:$AD$18,A_Stammdaten!$B$9-2022,FALSE)</f>
        <v>7.2599999999999998E-2</v>
      </c>
    </row>
    <row r="504" spans="1:17" ht="15" thickBot="1" x14ac:dyDescent="0.25">
      <c r="A504" s="235"/>
      <c r="B504" s="238"/>
      <c r="C504" s="45">
        <v>2028</v>
      </c>
      <c r="D504" s="38"/>
      <c r="E504" s="39">
        <f>SUMIFS(C_AiB!$H$5:$H$9998,C_AiB!$A$5:$A$9998,$A$498,C_AiB!$C$5:$C$9998,"="&amp;$C504)</f>
        <v>0</v>
      </c>
      <c r="F504" s="40"/>
      <c r="G504" s="38"/>
      <c r="H504" s="33">
        <f t="shared" si="14"/>
        <v>0</v>
      </c>
      <c r="I504" s="33">
        <f>(($E504*40%*$Q504)+($F504*40%*$P504))*3.5%*A_Stammdaten!$E$33</f>
        <v>0</v>
      </c>
      <c r="J504" s="33">
        <f t="shared" si="15"/>
        <v>0</v>
      </c>
      <c r="L504" s="45">
        <v>2028</v>
      </c>
      <c r="M504" s="21">
        <f>VLOOKUP($L504,Listen!$K$38:$P$44,A_Stammdaten!$B$9-2022,FALSE)</f>
        <v>0</v>
      </c>
      <c r="N504" s="21">
        <f>VLOOKUP($L504,Listen!$Y$38:$AD$44,A_Stammdaten!$B$9-2022,FALSE)</f>
        <v>0</v>
      </c>
      <c r="P504" s="21">
        <f>VLOOKUP($L504,Listen!$K$12:$P$18,A_Stammdaten!$B$9-2022,FALSE)</f>
        <v>0</v>
      </c>
      <c r="Q504" s="21">
        <f>VLOOKUP($L504,Listen!$Y$12:$AD$18,A_Stammdaten!$B$9-2022,FALSE)</f>
        <v>0</v>
      </c>
    </row>
    <row r="505" spans="1:17" x14ac:dyDescent="0.2">
      <c r="A505" s="233">
        <f>A_Stammdaten!A104</f>
        <v>0</v>
      </c>
      <c r="B505" s="236">
        <f>A_Stammdaten!B104</f>
        <v>0</v>
      </c>
      <c r="C505" s="23">
        <v>2022</v>
      </c>
      <c r="D505" s="41"/>
      <c r="E505" s="43">
        <f>SUMIFS(C_AiB!$H$5:$H$9998,C_AiB!$A$5:$A$9998,$A505,C_AiB!$C$5:$C$9998,"&lt;="&amp;$C505)</f>
        <v>0</v>
      </c>
      <c r="F505" s="42"/>
      <c r="G505" s="41"/>
      <c r="H505" s="34">
        <f t="shared" si="14"/>
        <v>0</v>
      </c>
      <c r="I505" s="32">
        <f>(($E505*40%*$Q505)+($F505*40%*$P505))*3.5%*A_Stammdaten!$E$33</f>
        <v>0</v>
      </c>
      <c r="J505" s="34">
        <f t="shared" si="15"/>
        <v>0</v>
      </c>
      <c r="L505" s="23">
        <v>2022</v>
      </c>
      <c r="M505" s="19">
        <f>VLOOKUP($L505,Listen!$K$38:$P$44,A_Stammdaten!$B$9-2022,FALSE)</f>
        <v>3.0499999999999999E-2</v>
      </c>
      <c r="N505" s="19">
        <f>VLOOKUP($L505,Listen!$Y$38:$AD$44,A_Stammdaten!$B$9-2022,FALSE)</f>
        <v>3.0499999999999999E-2</v>
      </c>
      <c r="P505" s="19">
        <f>VLOOKUP($L505,Listen!$K$12:$P$18,A_Stammdaten!$B$9-2022,FALSE)</f>
        <v>5.0700000000000002E-2</v>
      </c>
      <c r="Q505" s="19">
        <f>VLOOKUP($L505,Listen!$Y$12:$AD$18,A_Stammdaten!$B$9-2022,FALSE)</f>
        <v>5.0700000000000002E-2</v>
      </c>
    </row>
    <row r="506" spans="1:17" x14ac:dyDescent="0.2">
      <c r="A506" s="234"/>
      <c r="B506" s="237"/>
      <c r="C506" s="44">
        <v>2023</v>
      </c>
      <c r="D506" s="35"/>
      <c r="E506" s="36">
        <f>SUMIFS(C_AiB!$H$5:$H$9998,C_AiB!$A$5:$A$9998,$A$505,C_AiB!$C$5:$C$9998,"="&amp;$C506)</f>
        <v>0</v>
      </c>
      <c r="F506" s="37"/>
      <c r="G506" s="35"/>
      <c r="H506" s="32">
        <f t="shared" si="14"/>
        <v>0</v>
      </c>
      <c r="I506" s="32">
        <f>(($E506*40%*$Q506)+($F506*40%*$P506))*3.5%*A_Stammdaten!$E$33</f>
        <v>0</v>
      </c>
      <c r="J506" s="32">
        <f t="shared" si="15"/>
        <v>0</v>
      </c>
      <c r="L506" s="44">
        <v>2023</v>
      </c>
      <c r="M506" s="20">
        <f>VLOOKUP($L506,Listen!$K$38:$P$44,A_Stammdaten!$B$9-2022,FALSE)</f>
        <v>3.0499999999999999E-2</v>
      </c>
      <c r="N506" s="20">
        <f>VLOOKUP($L506,Listen!$Y$38:$AD$44,A_Stammdaten!$B$9-2022,FALSE)</f>
        <v>3.0499999999999999E-2</v>
      </c>
      <c r="P506" s="20">
        <f>VLOOKUP($L506,Listen!$K$12:$P$18,A_Stammdaten!$B$9-2022,FALSE)</f>
        <v>5.0700000000000002E-2</v>
      </c>
      <c r="Q506" s="20">
        <f>VLOOKUP($L506,Listen!$Y$12:$AD$18,A_Stammdaten!$B$9-2022,FALSE)</f>
        <v>5.0700000000000002E-2</v>
      </c>
    </row>
    <row r="507" spans="1:17" x14ac:dyDescent="0.2">
      <c r="A507" s="234"/>
      <c r="B507" s="237"/>
      <c r="C507" s="44">
        <v>2024</v>
      </c>
      <c r="D507" s="35"/>
      <c r="E507" s="36">
        <f>SUMIFS(C_AiB!$H$5:$H$9998,C_AiB!$A$5:$A$9998,$A$505,C_AiB!$C$5:$C$9998,"="&amp;$C507)</f>
        <v>0</v>
      </c>
      <c r="F507" s="37"/>
      <c r="G507" s="35"/>
      <c r="H507" s="32">
        <f t="shared" si="14"/>
        <v>0</v>
      </c>
      <c r="I507" s="32">
        <f>(($E507*40%*$Q507)+($F507*40%*$P507))*3.5%*A_Stammdaten!$E$33</f>
        <v>0</v>
      </c>
      <c r="J507" s="32">
        <f t="shared" si="15"/>
        <v>0</v>
      </c>
      <c r="L507" s="44">
        <v>2024</v>
      </c>
      <c r="M507" s="20">
        <f>VLOOKUP($L507,Listen!$K$38:$P$44,A_Stammdaten!$B$9-2022,FALSE)</f>
        <v>5.0900000000000001E-2</v>
      </c>
      <c r="N507" s="20">
        <f>VLOOKUP($L507,Listen!$Y$38:$AD$44,A_Stammdaten!$B$9-2022,FALSE)</f>
        <v>5.0999999999999997E-2</v>
      </c>
      <c r="P507" s="20">
        <f>VLOOKUP($L507,Listen!$K$12:$P$18,A_Stammdaten!$B$9-2022,FALSE)</f>
        <v>6.93E-2</v>
      </c>
      <c r="Q507" s="20">
        <f>VLOOKUP($L507,Listen!$Y$12:$AD$18,A_Stammdaten!$B$9-2022,FALSE)</f>
        <v>7.2599999999999998E-2</v>
      </c>
    </row>
    <row r="508" spans="1:17" x14ac:dyDescent="0.2">
      <c r="A508" s="234"/>
      <c r="B508" s="237"/>
      <c r="C508" s="44">
        <v>2025</v>
      </c>
      <c r="D508" s="35"/>
      <c r="E508" s="36">
        <f>SUMIFS(C_AiB!$H$5:$H$9998,C_AiB!$A$5:$A$9998,$A$505,C_AiB!$C$5:$C$9998,"="&amp;$C508)</f>
        <v>0</v>
      </c>
      <c r="F508" s="37"/>
      <c r="G508" s="35"/>
      <c r="H508" s="32">
        <f t="shared" si="14"/>
        <v>0</v>
      </c>
      <c r="I508" s="32">
        <f>(($E508*40%*$Q508)+($F508*40%*$P508))*3.5%*A_Stammdaten!$E$33</f>
        <v>0</v>
      </c>
      <c r="J508" s="32">
        <f t="shared" si="15"/>
        <v>0</v>
      </c>
      <c r="L508" s="44">
        <v>2025</v>
      </c>
      <c r="M508" s="20">
        <f>VLOOKUP($L508,Listen!$K$38:$P$44,A_Stammdaten!$B$9-2022,FALSE)</f>
        <v>0.05</v>
      </c>
      <c r="N508" s="20">
        <f>VLOOKUP($L508,Listen!$Y$38:$AD$44,A_Stammdaten!$B$9-2022,FALSE)</f>
        <v>5.0999999999999997E-2</v>
      </c>
      <c r="P508" s="20">
        <f>VLOOKUP($L508,Listen!$K$12:$P$18,A_Stammdaten!$B$9-2022,FALSE)</f>
        <v>7.0099999999999996E-2</v>
      </c>
      <c r="Q508" s="20">
        <f>VLOOKUP($L508,Listen!$Y$12:$AD$18,A_Stammdaten!$B$9-2022,FALSE)</f>
        <v>7.2599999999999998E-2</v>
      </c>
    </row>
    <row r="509" spans="1:17" x14ac:dyDescent="0.2">
      <c r="A509" s="234"/>
      <c r="B509" s="237"/>
      <c r="C509" s="44">
        <v>2026</v>
      </c>
      <c r="D509" s="35"/>
      <c r="E509" s="36">
        <f>SUMIFS(C_AiB!$H$5:$H$9998,C_AiB!$A$5:$A$9998,$A$505,C_AiB!$C$5:$C$9998,"="&amp;$C509)</f>
        <v>0</v>
      </c>
      <c r="F509" s="37"/>
      <c r="G509" s="35"/>
      <c r="H509" s="32">
        <f t="shared" si="14"/>
        <v>0</v>
      </c>
      <c r="I509" s="32">
        <f>(($E509*40%*$Q509)+($F509*40%*$P509))*3.5%*A_Stammdaten!$E$33</f>
        <v>0</v>
      </c>
      <c r="J509" s="32">
        <f t="shared" si="15"/>
        <v>0</v>
      </c>
      <c r="L509" s="44">
        <v>2026</v>
      </c>
      <c r="M509" s="20">
        <f>VLOOKUP($L509,Listen!$K$38:$P$44,A_Stammdaten!$B$9-2022,FALSE)</f>
        <v>5.0999999999999997E-2</v>
      </c>
      <c r="N509" s="20">
        <f>VLOOKUP($L509,Listen!$Y$38:$AD$44,A_Stammdaten!$B$9-2022,FALSE)</f>
        <v>5.0999999999999997E-2</v>
      </c>
      <c r="P509" s="20">
        <f>VLOOKUP($L509,Listen!$K$12:$P$18,A_Stammdaten!$B$9-2022,FALSE)</f>
        <v>7.2599999999999998E-2</v>
      </c>
      <c r="Q509" s="20">
        <f>VLOOKUP($L509,Listen!$Y$12:$AD$18,A_Stammdaten!$B$9-2022,FALSE)</f>
        <v>7.2599999999999998E-2</v>
      </c>
    </row>
    <row r="510" spans="1:17" x14ac:dyDescent="0.2">
      <c r="A510" s="234"/>
      <c r="B510" s="237"/>
      <c r="C510" s="44">
        <v>2027</v>
      </c>
      <c r="D510" s="35"/>
      <c r="E510" s="36">
        <f>SUMIFS(C_AiB!$H$5:$H$9998,C_AiB!$A$5:$A$9998,$A$505,C_AiB!$C$5:$C$9998,"="&amp;$C510)</f>
        <v>0</v>
      </c>
      <c r="F510" s="37"/>
      <c r="G510" s="35"/>
      <c r="H510" s="32">
        <f t="shared" si="14"/>
        <v>0</v>
      </c>
      <c r="I510" s="32">
        <f>(($E510*40%*$Q510)+($F510*40%*$P510))*3.5%*A_Stammdaten!$E$33</f>
        <v>0</v>
      </c>
      <c r="J510" s="32">
        <f t="shared" si="15"/>
        <v>0</v>
      </c>
      <c r="L510" s="44">
        <v>2027</v>
      </c>
      <c r="M510" s="20">
        <f>VLOOKUP($L510,Listen!$K$38:$P$44,A_Stammdaten!$B$9-2022,FALSE)</f>
        <v>5.0999999999999997E-2</v>
      </c>
      <c r="N510" s="20">
        <f>VLOOKUP($L510,Listen!$Y$38:$AD$44,A_Stammdaten!$B$9-2022,FALSE)</f>
        <v>5.0999999999999997E-2</v>
      </c>
      <c r="P510" s="20">
        <f>VLOOKUP($L510,Listen!$K$12:$P$18,A_Stammdaten!$B$9-2022,FALSE)</f>
        <v>7.2599999999999998E-2</v>
      </c>
      <c r="Q510" s="20">
        <f>VLOOKUP($L510,Listen!$Y$12:$AD$18,A_Stammdaten!$B$9-2022,FALSE)</f>
        <v>7.2599999999999998E-2</v>
      </c>
    </row>
    <row r="511" spans="1:17" ht="15" thickBot="1" x14ac:dyDescent="0.25">
      <c r="A511" s="235"/>
      <c r="B511" s="238"/>
      <c r="C511" s="45">
        <v>2028</v>
      </c>
      <c r="D511" s="38"/>
      <c r="E511" s="39">
        <f>SUMIFS(C_AiB!$H$5:$H$9998,C_AiB!$A$5:$A$9998,$A$505,C_AiB!$C$5:$C$9998,"="&amp;$C511)</f>
        <v>0</v>
      </c>
      <c r="F511" s="40"/>
      <c r="G511" s="38"/>
      <c r="H511" s="33">
        <f t="shared" si="14"/>
        <v>0</v>
      </c>
      <c r="I511" s="33">
        <f>(($E511*40%*$Q511)+($F511*40%*$P511))*3.5%*A_Stammdaten!$E$33</f>
        <v>0</v>
      </c>
      <c r="J511" s="33">
        <f t="shared" si="15"/>
        <v>0</v>
      </c>
      <c r="L511" s="45">
        <v>2028</v>
      </c>
      <c r="M511" s="21">
        <f>VLOOKUP($L511,Listen!$K$38:$P$44,A_Stammdaten!$B$9-2022,FALSE)</f>
        <v>0</v>
      </c>
      <c r="N511" s="21">
        <f>VLOOKUP($L511,Listen!$Y$38:$AD$44,A_Stammdaten!$B$9-2022,FALSE)</f>
        <v>0</v>
      </c>
      <c r="P511" s="21">
        <f>VLOOKUP($L511,Listen!$K$12:$P$18,A_Stammdaten!$B$9-2022,FALSE)</f>
        <v>0</v>
      </c>
      <c r="Q511" s="21">
        <f>VLOOKUP($L511,Listen!$Y$12:$AD$18,A_Stammdaten!$B$9-2022,FALSE)</f>
        <v>0</v>
      </c>
    </row>
    <row r="512" spans="1:17" x14ac:dyDescent="0.2">
      <c r="A512" s="233">
        <f>A_Stammdaten!A105</f>
        <v>0</v>
      </c>
      <c r="B512" s="236">
        <f>A_Stammdaten!B105</f>
        <v>0</v>
      </c>
      <c r="C512" s="23">
        <v>2022</v>
      </c>
      <c r="D512" s="41"/>
      <c r="E512" s="43">
        <f>SUMIFS(C_AiB!$H$5:$H$9998,C_AiB!$A$5:$A$9998,$A512,C_AiB!$C$5:$C$9998,"&lt;="&amp;$C512)</f>
        <v>0</v>
      </c>
      <c r="F512" s="42"/>
      <c r="G512" s="41"/>
      <c r="H512" s="34">
        <f t="shared" si="14"/>
        <v>0</v>
      </c>
      <c r="I512" s="32">
        <f>(($E512*40%*$Q512)+($F512*40%*$P512))*3.5%*A_Stammdaten!$E$33</f>
        <v>0</v>
      </c>
      <c r="J512" s="34">
        <f t="shared" si="15"/>
        <v>0</v>
      </c>
      <c r="L512" s="23">
        <v>2022</v>
      </c>
      <c r="M512" s="19">
        <f>VLOOKUP($L512,Listen!$K$38:$P$44,A_Stammdaten!$B$9-2022,FALSE)</f>
        <v>3.0499999999999999E-2</v>
      </c>
      <c r="N512" s="19">
        <f>VLOOKUP($L512,Listen!$Y$38:$AD$44,A_Stammdaten!$B$9-2022,FALSE)</f>
        <v>3.0499999999999999E-2</v>
      </c>
      <c r="P512" s="19">
        <f>VLOOKUP($L512,Listen!$K$12:$P$18,A_Stammdaten!$B$9-2022,FALSE)</f>
        <v>5.0700000000000002E-2</v>
      </c>
      <c r="Q512" s="19">
        <f>VLOOKUP($L512,Listen!$Y$12:$AD$18,A_Stammdaten!$B$9-2022,FALSE)</f>
        <v>5.0700000000000002E-2</v>
      </c>
    </row>
    <row r="513" spans="1:17" x14ac:dyDescent="0.2">
      <c r="A513" s="234"/>
      <c r="B513" s="237"/>
      <c r="C513" s="44">
        <v>2023</v>
      </c>
      <c r="D513" s="35"/>
      <c r="E513" s="36">
        <f>SUMIFS(C_AiB!$H$5:$H$9998,C_AiB!$A$5:$A$9998,$A$512,C_AiB!$C$5:$C$9998,"="&amp;$C513)</f>
        <v>0</v>
      </c>
      <c r="F513" s="37"/>
      <c r="G513" s="35"/>
      <c r="H513" s="32">
        <f t="shared" si="14"/>
        <v>0</v>
      </c>
      <c r="I513" s="32">
        <f>(($E513*40%*$Q513)+($F513*40%*$P513))*3.5%*A_Stammdaten!$E$33</f>
        <v>0</v>
      </c>
      <c r="J513" s="32">
        <f t="shared" si="15"/>
        <v>0</v>
      </c>
      <c r="L513" s="44">
        <v>2023</v>
      </c>
      <c r="M513" s="20">
        <f>VLOOKUP($L513,Listen!$K$38:$P$44,A_Stammdaten!$B$9-2022,FALSE)</f>
        <v>3.0499999999999999E-2</v>
      </c>
      <c r="N513" s="20">
        <f>VLOOKUP($L513,Listen!$Y$38:$AD$44,A_Stammdaten!$B$9-2022,FALSE)</f>
        <v>3.0499999999999999E-2</v>
      </c>
      <c r="P513" s="20">
        <f>VLOOKUP($L513,Listen!$K$12:$P$18,A_Stammdaten!$B$9-2022,FALSE)</f>
        <v>5.0700000000000002E-2</v>
      </c>
      <c r="Q513" s="20">
        <f>VLOOKUP($L513,Listen!$Y$12:$AD$18,A_Stammdaten!$B$9-2022,FALSE)</f>
        <v>5.0700000000000002E-2</v>
      </c>
    </row>
    <row r="514" spans="1:17" x14ac:dyDescent="0.2">
      <c r="A514" s="234"/>
      <c r="B514" s="237"/>
      <c r="C514" s="44">
        <v>2024</v>
      </c>
      <c r="D514" s="35"/>
      <c r="E514" s="36">
        <f>SUMIFS(C_AiB!$H$5:$H$9998,C_AiB!$A$5:$A$9998,$A$512,C_AiB!$C$5:$C$9998,"="&amp;$C514)</f>
        <v>0</v>
      </c>
      <c r="F514" s="37"/>
      <c r="G514" s="35"/>
      <c r="H514" s="32">
        <f t="shared" si="14"/>
        <v>0</v>
      </c>
      <c r="I514" s="32">
        <f>(($E514*40%*$Q514)+($F514*40%*$P514))*3.5%*A_Stammdaten!$E$33</f>
        <v>0</v>
      </c>
      <c r="J514" s="32">
        <f t="shared" si="15"/>
        <v>0</v>
      </c>
      <c r="L514" s="44">
        <v>2024</v>
      </c>
      <c r="M514" s="20">
        <f>VLOOKUP($L514,Listen!$K$38:$P$44,A_Stammdaten!$B$9-2022,FALSE)</f>
        <v>5.0900000000000001E-2</v>
      </c>
      <c r="N514" s="20">
        <f>VLOOKUP($L514,Listen!$Y$38:$AD$44,A_Stammdaten!$B$9-2022,FALSE)</f>
        <v>5.0999999999999997E-2</v>
      </c>
      <c r="P514" s="20">
        <f>VLOOKUP($L514,Listen!$K$12:$P$18,A_Stammdaten!$B$9-2022,FALSE)</f>
        <v>6.93E-2</v>
      </c>
      <c r="Q514" s="20">
        <f>VLOOKUP($L514,Listen!$Y$12:$AD$18,A_Stammdaten!$B$9-2022,FALSE)</f>
        <v>7.2599999999999998E-2</v>
      </c>
    </row>
    <row r="515" spans="1:17" x14ac:dyDescent="0.2">
      <c r="A515" s="234"/>
      <c r="B515" s="237"/>
      <c r="C515" s="44">
        <v>2025</v>
      </c>
      <c r="D515" s="35"/>
      <c r="E515" s="36">
        <f>SUMIFS(C_AiB!$H$5:$H$9998,C_AiB!$A$5:$A$9998,$A$512,C_AiB!$C$5:$C$9998,"="&amp;$C515)</f>
        <v>0</v>
      </c>
      <c r="F515" s="37"/>
      <c r="G515" s="35"/>
      <c r="H515" s="32">
        <f t="shared" si="14"/>
        <v>0</v>
      </c>
      <c r="I515" s="32">
        <f>(($E515*40%*$Q515)+($F515*40%*$P515))*3.5%*A_Stammdaten!$E$33</f>
        <v>0</v>
      </c>
      <c r="J515" s="32">
        <f t="shared" si="15"/>
        <v>0</v>
      </c>
      <c r="L515" s="44">
        <v>2025</v>
      </c>
      <c r="M515" s="20">
        <f>VLOOKUP($L515,Listen!$K$38:$P$44,A_Stammdaten!$B$9-2022,FALSE)</f>
        <v>0.05</v>
      </c>
      <c r="N515" s="20">
        <f>VLOOKUP($L515,Listen!$Y$38:$AD$44,A_Stammdaten!$B$9-2022,FALSE)</f>
        <v>5.0999999999999997E-2</v>
      </c>
      <c r="P515" s="20">
        <f>VLOOKUP($L515,Listen!$K$12:$P$18,A_Stammdaten!$B$9-2022,FALSE)</f>
        <v>7.0099999999999996E-2</v>
      </c>
      <c r="Q515" s="20">
        <f>VLOOKUP($L515,Listen!$Y$12:$AD$18,A_Stammdaten!$B$9-2022,FALSE)</f>
        <v>7.2599999999999998E-2</v>
      </c>
    </row>
    <row r="516" spans="1:17" x14ac:dyDescent="0.2">
      <c r="A516" s="234"/>
      <c r="B516" s="237"/>
      <c r="C516" s="44">
        <v>2026</v>
      </c>
      <c r="D516" s="35"/>
      <c r="E516" s="36">
        <f>SUMIFS(C_AiB!$H$5:$H$9998,C_AiB!$A$5:$A$9998,$A$512,C_AiB!$C$5:$C$9998,"="&amp;$C516)</f>
        <v>0</v>
      </c>
      <c r="F516" s="37"/>
      <c r="G516" s="35"/>
      <c r="H516" s="32">
        <f t="shared" si="14"/>
        <v>0</v>
      </c>
      <c r="I516" s="32">
        <f>(($E516*40%*$Q516)+($F516*40%*$P516))*3.5%*A_Stammdaten!$E$33</f>
        <v>0</v>
      </c>
      <c r="J516" s="32">
        <f t="shared" si="15"/>
        <v>0</v>
      </c>
      <c r="L516" s="44">
        <v>2026</v>
      </c>
      <c r="M516" s="20">
        <f>VLOOKUP($L516,Listen!$K$38:$P$44,A_Stammdaten!$B$9-2022,FALSE)</f>
        <v>5.0999999999999997E-2</v>
      </c>
      <c r="N516" s="20">
        <f>VLOOKUP($L516,Listen!$Y$38:$AD$44,A_Stammdaten!$B$9-2022,FALSE)</f>
        <v>5.0999999999999997E-2</v>
      </c>
      <c r="P516" s="20">
        <f>VLOOKUP($L516,Listen!$K$12:$P$18,A_Stammdaten!$B$9-2022,FALSE)</f>
        <v>7.2599999999999998E-2</v>
      </c>
      <c r="Q516" s="20">
        <f>VLOOKUP($L516,Listen!$Y$12:$AD$18,A_Stammdaten!$B$9-2022,FALSE)</f>
        <v>7.2599999999999998E-2</v>
      </c>
    </row>
    <row r="517" spans="1:17" x14ac:dyDescent="0.2">
      <c r="A517" s="234"/>
      <c r="B517" s="237"/>
      <c r="C517" s="44">
        <v>2027</v>
      </c>
      <c r="D517" s="35"/>
      <c r="E517" s="36">
        <f>SUMIFS(C_AiB!$H$5:$H$9998,C_AiB!$A$5:$A$9998,$A$512,C_AiB!$C$5:$C$9998,"="&amp;$C517)</f>
        <v>0</v>
      </c>
      <c r="F517" s="37"/>
      <c r="G517" s="35"/>
      <c r="H517" s="32">
        <f t="shared" si="14"/>
        <v>0</v>
      </c>
      <c r="I517" s="32">
        <f>(($E517*40%*$Q517)+($F517*40%*$P517))*3.5%*A_Stammdaten!$E$33</f>
        <v>0</v>
      </c>
      <c r="J517" s="32">
        <f t="shared" si="15"/>
        <v>0</v>
      </c>
      <c r="L517" s="44">
        <v>2027</v>
      </c>
      <c r="M517" s="20">
        <f>VLOOKUP($L517,Listen!$K$38:$P$44,A_Stammdaten!$B$9-2022,FALSE)</f>
        <v>5.0999999999999997E-2</v>
      </c>
      <c r="N517" s="20">
        <f>VLOOKUP($L517,Listen!$Y$38:$AD$44,A_Stammdaten!$B$9-2022,FALSE)</f>
        <v>5.0999999999999997E-2</v>
      </c>
      <c r="P517" s="20">
        <f>VLOOKUP($L517,Listen!$K$12:$P$18,A_Stammdaten!$B$9-2022,FALSE)</f>
        <v>7.2599999999999998E-2</v>
      </c>
      <c r="Q517" s="20">
        <f>VLOOKUP($L517,Listen!$Y$12:$AD$18,A_Stammdaten!$B$9-2022,FALSE)</f>
        <v>7.2599999999999998E-2</v>
      </c>
    </row>
    <row r="518" spans="1:17" ht="15" thickBot="1" x14ac:dyDescent="0.25">
      <c r="A518" s="235"/>
      <c r="B518" s="238"/>
      <c r="C518" s="45">
        <v>2028</v>
      </c>
      <c r="D518" s="38"/>
      <c r="E518" s="39">
        <f>SUMIFS(C_AiB!$H$5:$H$9998,C_AiB!$A$5:$A$9998,$A$512,C_AiB!$C$5:$C$9998,"="&amp;$C518)</f>
        <v>0</v>
      </c>
      <c r="F518" s="40"/>
      <c r="G518" s="38"/>
      <c r="H518" s="33">
        <f t="shared" si="14"/>
        <v>0</v>
      </c>
      <c r="I518" s="33">
        <f>(($E518*40%*$Q518)+($F518*40%*$P518))*3.5%*A_Stammdaten!$E$33</f>
        <v>0</v>
      </c>
      <c r="J518" s="33">
        <f t="shared" si="15"/>
        <v>0</v>
      </c>
      <c r="L518" s="45">
        <v>2028</v>
      </c>
      <c r="M518" s="21">
        <f>VLOOKUP($L518,Listen!$K$38:$P$44,A_Stammdaten!$B$9-2022,FALSE)</f>
        <v>0</v>
      </c>
      <c r="N518" s="21">
        <f>VLOOKUP($L518,Listen!$Y$38:$AD$44,A_Stammdaten!$B$9-2022,FALSE)</f>
        <v>0</v>
      </c>
      <c r="P518" s="21">
        <f>VLOOKUP($L518,Listen!$K$12:$P$18,A_Stammdaten!$B$9-2022,FALSE)</f>
        <v>0</v>
      </c>
      <c r="Q518" s="21">
        <f>VLOOKUP($L518,Listen!$Y$12:$AD$18,A_Stammdaten!$B$9-2022,FALSE)</f>
        <v>0</v>
      </c>
    </row>
    <row r="519" spans="1:17" x14ac:dyDescent="0.2">
      <c r="A519" s="233">
        <f>A_Stammdaten!A106</f>
        <v>0</v>
      </c>
      <c r="B519" s="236">
        <f>A_Stammdaten!B106</f>
        <v>0</v>
      </c>
      <c r="C519" s="23">
        <v>2022</v>
      </c>
      <c r="D519" s="41"/>
      <c r="E519" s="43">
        <f>SUMIFS(C_AiB!$H$5:$H$9998,C_AiB!$A$5:$A$9998,$A519,C_AiB!$C$5:$C$9998,"&lt;="&amp;$C519)</f>
        <v>0</v>
      </c>
      <c r="F519" s="42"/>
      <c r="G519" s="41"/>
      <c r="H519" s="34">
        <f t="shared" si="14"/>
        <v>0</v>
      </c>
      <c r="I519" s="32">
        <f>(($E519*40%*$Q519)+($F519*40%*$P519))*3.5%*A_Stammdaten!$E$33</f>
        <v>0</v>
      </c>
      <c r="J519" s="34">
        <f t="shared" si="15"/>
        <v>0</v>
      </c>
      <c r="L519" s="23">
        <v>2022</v>
      </c>
      <c r="M519" s="19">
        <f>VLOOKUP($L519,Listen!$K$38:$P$44,A_Stammdaten!$B$9-2022,FALSE)</f>
        <v>3.0499999999999999E-2</v>
      </c>
      <c r="N519" s="19">
        <f>VLOOKUP($L519,Listen!$Y$38:$AD$44,A_Stammdaten!$B$9-2022,FALSE)</f>
        <v>3.0499999999999999E-2</v>
      </c>
      <c r="P519" s="19">
        <f>VLOOKUP($L519,Listen!$K$12:$P$18,A_Stammdaten!$B$9-2022,FALSE)</f>
        <v>5.0700000000000002E-2</v>
      </c>
      <c r="Q519" s="19">
        <f>VLOOKUP($L519,Listen!$Y$12:$AD$18,A_Stammdaten!$B$9-2022,FALSE)</f>
        <v>5.0700000000000002E-2</v>
      </c>
    </row>
    <row r="520" spans="1:17" x14ac:dyDescent="0.2">
      <c r="A520" s="234"/>
      <c r="B520" s="237"/>
      <c r="C520" s="44">
        <v>2023</v>
      </c>
      <c r="D520" s="35"/>
      <c r="E520" s="36">
        <f>SUMIFS(C_AiB!$H$5:$H$9998,C_AiB!$A$5:$A$9998,$A$519,C_AiB!$C$5:$C$9998,"="&amp;$C520)</f>
        <v>0</v>
      </c>
      <c r="F520" s="37"/>
      <c r="G520" s="35"/>
      <c r="H520" s="32">
        <f t="shared" si="14"/>
        <v>0</v>
      </c>
      <c r="I520" s="32">
        <f>(($E520*40%*$Q520)+($F520*40%*$P520))*3.5%*A_Stammdaten!$E$33</f>
        <v>0</v>
      </c>
      <c r="J520" s="32">
        <f t="shared" si="15"/>
        <v>0</v>
      </c>
      <c r="L520" s="44">
        <v>2023</v>
      </c>
      <c r="M520" s="20">
        <f>VLOOKUP($L520,Listen!$K$38:$P$44,A_Stammdaten!$B$9-2022,FALSE)</f>
        <v>3.0499999999999999E-2</v>
      </c>
      <c r="N520" s="20">
        <f>VLOOKUP($L520,Listen!$Y$38:$AD$44,A_Stammdaten!$B$9-2022,FALSE)</f>
        <v>3.0499999999999999E-2</v>
      </c>
      <c r="P520" s="20">
        <f>VLOOKUP($L520,Listen!$K$12:$P$18,A_Stammdaten!$B$9-2022,FALSE)</f>
        <v>5.0700000000000002E-2</v>
      </c>
      <c r="Q520" s="20">
        <f>VLOOKUP($L520,Listen!$Y$12:$AD$18,A_Stammdaten!$B$9-2022,FALSE)</f>
        <v>5.0700000000000002E-2</v>
      </c>
    </row>
    <row r="521" spans="1:17" x14ac:dyDescent="0.2">
      <c r="A521" s="234"/>
      <c r="B521" s="237"/>
      <c r="C521" s="44">
        <v>2024</v>
      </c>
      <c r="D521" s="35"/>
      <c r="E521" s="36">
        <f>SUMIFS(C_AiB!$H$5:$H$9998,C_AiB!$A$5:$A$9998,$A$519,C_AiB!$C$5:$C$9998,"="&amp;$C521)</f>
        <v>0</v>
      </c>
      <c r="F521" s="37"/>
      <c r="G521" s="35"/>
      <c r="H521" s="32">
        <f t="shared" ref="H521:H584" si="16">($E521*$N521)+($F521*$M521)</f>
        <v>0</v>
      </c>
      <c r="I521" s="32">
        <f>(($E521*40%*$Q521)+($F521*40%*$P521))*3.5%*A_Stammdaten!$E$33</f>
        <v>0</v>
      </c>
      <c r="J521" s="32">
        <f t="shared" ref="J521:J584" si="17">SUM(G521:I521)</f>
        <v>0</v>
      </c>
      <c r="L521" s="44">
        <v>2024</v>
      </c>
      <c r="M521" s="20">
        <f>VLOOKUP($L521,Listen!$K$38:$P$44,A_Stammdaten!$B$9-2022,FALSE)</f>
        <v>5.0900000000000001E-2</v>
      </c>
      <c r="N521" s="20">
        <f>VLOOKUP($L521,Listen!$Y$38:$AD$44,A_Stammdaten!$B$9-2022,FALSE)</f>
        <v>5.0999999999999997E-2</v>
      </c>
      <c r="P521" s="20">
        <f>VLOOKUP($L521,Listen!$K$12:$P$18,A_Stammdaten!$B$9-2022,FALSE)</f>
        <v>6.93E-2</v>
      </c>
      <c r="Q521" s="20">
        <f>VLOOKUP($L521,Listen!$Y$12:$AD$18,A_Stammdaten!$B$9-2022,FALSE)</f>
        <v>7.2599999999999998E-2</v>
      </c>
    </row>
    <row r="522" spans="1:17" x14ac:dyDescent="0.2">
      <c r="A522" s="234"/>
      <c r="B522" s="237"/>
      <c r="C522" s="44">
        <v>2025</v>
      </c>
      <c r="D522" s="35"/>
      <c r="E522" s="36">
        <f>SUMIFS(C_AiB!$H$5:$H$9998,C_AiB!$A$5:$A$9998,$A$519,C_AiB!$C$5:$C$9998,"="&amp;$C522)</f>
        <v>0</v>
      </c>
      <c r="F522" s="37"/>
      <c r="G522" s="35"/>
      <c r="H522" s="32">
        <f t="shared" si="16"/>
        <v>0</v>
      </c>
      <c r="I522" s="32">
        <f>(($E522*40%*$Q522)+($F522*40%*$P522))*3.5%*A_Stammdaten!$E$33</f>
        <v>0</v>
      </c>
      <c r="J522" s="32">
        <f t="shared" si="17"/>
        <v>0</v>
      </c>
      <c r="L522" s="44">
        <v>2025</v>
      </c>
      <c r="M522" s="20">
        <f>VLOOKUP($L522,Listen!$K$38:$P$44,A_Stammdaten!$B$9-2022,FALSE)</f>
        <v>0.05</v>
      </c>
      <c r="N522" s="20">
        <f>VLOOKUP($L522,Listen!$Y$38:$AD$44,A_Stammdaten!$B$9-2022,FALSE)</f>
        <v>5.0999999999999997E-2</v>
      </c>
      <c r="P522" s="20">
        <f>VLOOKUP($L522,Listen!$K$12:$P$18,A_Stammdaten!$B$9-2022,FALSE)</f>
        <v>7.0099999999999996E-2</v>
      </c>
      <c r="Q522" s="20">
        <f>VLOOKUP($L522,Listen!$Y$12:$AD$18,A_Stammdaten!$B$9-2022,FALSE)</f>
        <v>7.2599999999999998E-2</v>
      </c>
    </row>
    <row r="523" spans="1:17" x14ac:dyDescent="0.2">
      <c r="A523" s="234"/>
      <c r="B523" s="237"/>
      <c r="C523" s="44">
        <v>2026</v>
      </c>
      <c r="D523" s="35"/>
      <c r="E523" s="36">
        <f>SUMIFS(C_AiB!$H$5:$H$9998,C_AiB!$A$5:$A$9998,$A$519,C_AiB!$C$5:$C$9998,"="&amp;$C523)</f>
        <v>0</v>
      </c>
      <c r="F523" s="37"/>
      <c r="G523" s="35"/>
      <c r="H523" s="32">
        <f t="shared" si="16"/>
        <v>0</v>
      </c>
      <c r="I523" s="32">
        <f>(($E523*40%*$Q523)+($F523*40%*$P523))*3.5%*A_Stammdaten!$E$33</f>
        <v>0</v>
      </c>
      <c r="J523" s="32">
        <f t="shared" si="17"/>
        <v>0</v>
      </c>
      <c r="L523" s="44">
        <v>2026</v>
      </c>
      <c r="M523" s="20">
        <f>VLOOKUP($L523,Listen!$K$38:$P$44,A_Stammdaten!$B$9-2022,FALSE)</f>
        <v>5.0999999999999997E-2</v>
      </c>
      <c r="N523" s="20">
        <f>VLOOKUP($L523,Listen!$Y$38:$AD$44,A_Stammdaten!$B$9-2022,FALSE)</f>
        <v>5.0999999999999997E-2</v>
      </c>
      <c r="P523" s="20">
        <f>VLOOKUP($L523,Listen!$K$12:$P$18,A_Stammdaten!$B$9-2022,FALSE)</f>
        <v>7.2599999999999998E-2</v>
      </c>
      <c r="Q523" s="20">
        <f>VLOOKUP($L523,Listen!$Y$12:$AD$18,A_Stammdaten!$B$9-2022,FALSE)</f>
        <v>7.2599999999999998E-2</v>
      </c>
    </row>
    <row r="524" spans="1:17" x14ac:dyDescent="0.2">
      <c r="A524" s="234"/>
      <c r="B524" s="237"/>
      <c r="C524" s="44">
        <v>2027</v>
      </c>
      <c r="D524" s="35"/>
      <c r="E524" s="36">
        <f>SUMIFS(C_AiB!$H$5:$H$9998,C_AiB!$A$5:$A$9998,$A$519,C_AiB!$C$5:$C$9998,"="&amp;$C524)</f>
        <v>0</v>
      </c>
      <c r="F524" s="37"/>
      <c r="G524" s="35"/>
      <c r="H524" s="32">
        <f t="shared" si="16"/>
        <v>0</v>
      </c>
      <c r="I524" s="32">
        <f>(($E524*40%*$Q524)+($F524*40%*$P524))*3.5%*A_Stammdaten!$E$33</f>
        <v>0</v>
      </c>
      <c r="J524" s="32">
        <f t="shared" si="17"/>
        <v>0</v>
      </c>
      <c r="L524" s="44">
        <v>2027</v>
      </c>
      <c r="M524" s="20">
        <f>VLOOKUP($L524,Listen!$K$38:$P$44,A_Stammdaten!$B$9-2022,FALSE)</f>
        <v>5.0999999999999997E-2</v>
      </c>
      <c r="N524" s="20">
        <f>VLOOKUP($L524,Listen!$Y$38:$AD$44,A_Stammdaten!$B$9-2022,FALSE)</f>
        <v>5.0999999999999997E-2</v>
      </c>
      <c r="P524" s="20">
        <f>VLOOKUP($L524,Listen!$K$12:$P$18,A_Stammdaten!$B$9-2022,FALSE)</f>
        <v>7.2599999999999998E-2</v>
      </c>
      <c r="Q524" s="20">
        <f>VLOOKUP($L524,Listen!$Y$12:$AD$18,A_Stammdaten!$B$9-2022,FALSE)</f>
        <v>7.2599999999999998E-2</v>
      </c>
    </row>
    <row r="525" spans="1:17" ht="15" thickBot="1" x14ac:dyDescent="0.25">
      <c r="A525" s="235"/>
      <c r="B525" s="238"/>
      <c r="C525" s="45">
        <v>2028</v>
      </c>
      <c r="D525" s="38"/>
      <c r="E525" s="39">
        <f>SUMIFS(C_AiB!$H$5:$H$9998,C_AiB!$A$5:$A$9998,$A$519,C_AiB!$C$5:$C$9998,"="&amp;$C525)</f>
        <v>0</v>
      </c>
      <c r="F525" s="40"/>
      <c r="G525" s="38"/>
      <c r="H525" s="33">
        <f t="shared" si="16"/>
        <v>0</v>
      </c>
      <c r="I525" s="33">
        <f>(($E525*40%*$Q525)+($F525*40%*$P525))*3.5%*A_Stammdaten!$E$33</f>
        <v>0</v>
      </c>
      <c r="J525" s="33">
        <f t="shared" si="17"/>
        <v>0</v>
      </c>
      <c r="L525" s="45">
        <v>2028</v>
      </c>
      <c r="M525" s="21">
        <f>VLOOKUP($L525,Listen!$K$38:$P$44,A_Stammdaten!$B$9-2022,FALSE)</f>
        <v>0</v>
      </c>
      <c r="N525" s="21">
        <f>VLOOKUP($L525,Listen!$Y$38:$AD$44,A_Stammdaten!$B$9-2022,FALSE)</f>
        <v>0</v>
      </c>
      <c r="P525" s="21">
        <f>VLOOKUP($L525,Listen!$K$12:$P$18,A_Stammdaten!$B$9-2022,FALSE)</f>
        <v>0</v>
      </c>
      <c r="Q525" s="21">
        <f>VLOOKUP($L525,Listen!$Y$12:$AD$18,A_Stammdaten!$B$9-2022,FALSE)</f>
        <v>0</v>
      </c>
    </row>
    <row r="526" spans="1:17" x14ac:dyDescent="0.2">
      <c r="A526" s="233">
        <f>A_Stammdaten!A107</f>
        <v>0</v>
      </c>
      <c r="B526" s="236">
        <f>A_Stammdaten!B107</f>
        <v>0</v>
      </c>
      <c r="C526" s="23">
        <v>2022</v>
      </c>
      <c r="D526" s="41"/>
      <c r="E526" s="43">
        <f>SUMIFS(C_AiB!$H$5:$H$9998,C_AiB!$A$5:$A$9998,$A526,C_AiB!$C$5:$C$9998,"&lt;="&amp;$C526)</f>
        <v>0</v>
      </c>
      <c r="F526" s="42"/>
      <c r="G526" s="41"/>
      <c r="H526" s="34">
        <f t="shared" si="16"/>
        <v>0</v>
      </c>
      <c r="I526" s="32">
        <f>(($E526*40%*$Q526)+($F526*40%*$P526))*3.5%*A_Stammdaten!$E$33</f>
        <v>0</v>
      </c>
      <c r="J526" s="34">
        <f t="shared" si="17"/>
        <v>0</v>
      </c>
      <c r="L526" s="23">
        <v>2022</v>
      </c>
      <c r="M526" s="19">
        <f>VLOOKUP($L526,Listen!$K$38:$P$44,A_Stammdaten!$B$9-2022,FALSE)</f>
        <v>3.0499999999999999E-2</v>
      </c>
      <c r="N526" s="19">
        <f>VLOOKUP($L526,Listen!$Y$38:$AD$44,A_Stammdaten!$B$9-2022,FALSE)</f>
        <v>3.0499999999999999E-2</v>
      </c>
      <c r="P526" s="19">
        <f>VLOOKUP($L526,Listen!$K$12:$P$18,A_Stammdaten!$B$9-2022,FALSE)</f>
        <v>5.0700000000000002E-2</v>
      </c>
      <c r="Q526" s="19">
        <f>VLOOKUP($L526,Listen!$Y$12:$AD$18,A_Stammdaten!$B$9-2022,FALSE)</f>
        <v>5.0700000000000002E-2</v>
      </c>
    </row>
    <row r="527" spans="1:17" x14ac:dyDescent="0.2">
      <c r="A527" s="234"/>
      <c r="B527" s="237"/>
      <c r="C527" s="44">
        <v>2023</v>
      </c>
      <c r="D527" s="35"/>
      <c r="E527" s="36">
        <f>SUMIFS(C_AiB!$H$5:$H$9998,C_AiB!$A$5:$A$9998,$A$526,C_AiB!$C$5:$C$9998,"="&amp;$C527)</f>
        <v>0</v>
      </c>
      <c r="F527" s="37"/>
      <c r="G527" s="35"/>
      <c r="H527" s="32">
        <f t="shared" si="16"/>
        <v>0</v>
      </c>
      <c r="I527" s="32">
        <f>(($E527*40%*$Q527)+($F527*40%*$P527))*3.5%*A_Stammdaten!$E$33</f>
        <v>0</v>
      </c>
      <c r="J527" s="32">
        <f t="shared" si="17"/>
        <v>0</v>
      </c>
      <c r="L527" s="44">
        <v>2023</v>
      </c>
      <c r="M527" s="20">
        <f>VLOOKUP($L527,Listen!$K$38:$P$44,A_Stammdaten!$B$9-2022,FALSE)</f>
        <v>3.0499999999999999E-2</v>
      </c>
      <c r="N527" s="20">
        <f>VLOOKUP($L527,Listen!$Y$38:$AD$44,A_Stammdaten!$B$9-2022,FALSE)</f>
        <v>3.0499999999999999E-2</v>
      </c>
      <c r="P527" s="20">
        <f>VLOOKUP($L527,Listen!$K$12:$P$18,A_Stammdaten!$B$9-2022,FALSE)</f>
        <v>5.0700000000000002E-2</v>
      </c>
      <c r="Q527" s="20">
        <f>VLOOKUP($L527,Listen!$Y$12:$AD$18,A_Stammdaten!$B$9-2022,FALSE)</f>
        <v>5.0700000000000002E-2</v>
      </c>
    </row>
    <row r="528" spans="1:17" x14ac:dyDescent="0.2">
      <c r="A528" s="234"/>
      <c r="B528" s="237"/>
      <c r="C528" s="44">
        <v>2024</v>
      </c>
      <c r="D528" s="35"/>
      <c r="E528" s="36">
        <f>SUMIFS(C_AiB!$H$5:$H$9998,C_AiB!$A$5:$A$9998,$A$526,C_AiB!$C$5:$C$9998,"="&amp;$C528)</f>
        <v>0</v>
      </c>
      <c r="F528" s="37"/>
      <c r="G528" s="35"/>
      <c r="H528" s="32">
        <f t="shared" si="16"/>
        <v>0</v>
      </c>
      <c r="I528" s="32">
        <f>(($E528*40%*$Q528)+($F528*40%*$P528))*3.5%*A_Stammdaten!$E$33</f>
        <v>0</v>
      </c>
      <c r="J528" s="32">
        <f t="shared" si="17"/>
        <v>0</v>
      </c>
      <c r="L528" s="44">
        <v>2024</v>
      </c>
      <c r="M528" s="20">
        <f>VLOOKUP($L528,Listen!$K$38:$P$44,A_Stammdaten!$B$9-2022,FALSE)</f>
        <v>5.0900000000000001E-2</v>
      </c>
      <c r="N528" s="20">
        <f>VLOOKUP($L528,Listen!$Y$38:$AD$44,A_Stammdaten!$B$9-2022,FALSE)</f>
        <v>5.0999999999999997E-2</v>
      </c>
      <c r="P528" s="20">
        <f>VLOOKUP($L528,Listen!$K$12:$P$18,A_Stammdaten!$B$9-2022,FALSE)</f>
        <v>6.93E-2</v>
      </c>
      <c r="Q528" s="20">
        <f>VLOOKUP($L528,Listen!$Y$12:$AD$18,A_Stammdaten!$B$9-2022,FALSE)</f>
        <v>7.2599999999999998E-2</v>
      </c>
    </row>
    <row r="529" spans="1:17" x14ac:dyDescent="0.2">
      <c r="A529" s="234"/>
      <c r="B529" s="237"/>
      <c r="C529" s="44">
        <v>2025</v>
      </c>
      <c r="D529" s="35"/>
      <c r="E529" s="36">
        <f>SUMIFS(C_AiB!$H$5:$H$9998,C_AiB!$A$5:$A$9998,$A$526,C_AiB!$C$5:$C$9998,"="&amp;$C529)</f>
        <v>0</v>
      </c>
      <c r="F529" s="37"/>
      <c r="G529" s="35"/>
      <c r="H529" s="32">
        <f t="shared" si="16"/>
        <v>0</v>
      </c>
      <c r="I529" s="32">
        <f>(($E529*40%*$Q529)+($F529*40%*$P529))*3.5%*A_Stammdaten!$E$33</f>
        <v>0</v>
      </c>
      <c r="J529" s="32">
        <f t="shared" si="17"/>
        <v>0</v>
      </c>
      <c r="L529" s="44">
        <v>2025</v>
      </c>
      <c r="M529" s="20">
        <f>VLOOKUP($L529,Listen!$K$38:$P$44,A_Stammdaten!$B$9-2022,FALSE)</f>
        <v>0.05</v>
      </c>
      <c r="N529" s="20">
        <f>VLOOKUP($L529,Listen!$Y$38:$AD$44,A_Stammdaten!$B$9-2022,FALSE)</f>
        <v>5.0999999999999997E-2</v>
      </c>
      <c r="P529" s="20">
        <f>VLOOKUP($L529,Listen!$K$12:$P$18,A_Stammdaten!$B$9-2022,FALSE)</f>
        <v>7.0099999999999996E-2</v>
      </c>
      <c r="Q529" s="20">
        <f>VLOOKUP($L529,Listen!$Y$12:$AD$18,A_Stammdaten!$B$9-2022,FALSE)</f>
        <v>7.2599999999999998E-2</v>
      </c>
    </row>
    <row r="530" spans="1:17" x14ac:dyDescent="0.2">
      <c r="A530" s="234"/>
      <c r="B530" s="237"/>
      <c r="C530" s="44">
        <v>2026</v>
      </c>
      <c r="D530" s="35"/>
      <c r="E530" s="36">
        <f>SUMIFS(C_AiB!$H$5:$H$9998,C_AiB!$A$5:$A$9998,$A$526,C_AiB!$C$5:$C$9998,"="&amp;$C530)</f>
        <v>0</v>
      </c>
      <c r="F530" s="37"/>
      <c r="G530" s="35"/>
      <c r="H530" s="32">
        <f t="shared" si="16"/>
        <v>0</v>
      </c>
      <c r="I530" s="32">
        <f>(($E530*40%*$Q530)+($F530*40%*$P530))*3.5%*A_Stammdaten!$E$33</f>
        <v>0</v>
      </c>
      <c r="J530" s="32">
        <f t="shared" si="17"/>
        <v>0</v>
      </c>
      <c r="L530" s="44">
        <v>2026</v>
      </c>
      <c r="M530" s="20">
        <f>VLOOKUP($L530,Listen!$K$38:$P$44,A_Stammdaten!$B$9-2022,FALSE)</f>
        <v>5.0999999999999997E-2</v>
      </c>
      <c r="N530" s="20">
        <f>VLOOKUP($L530,Listen!$Y$38:$AD$44,A_Stammdaten!$B$9-2022,FALSE)</f>
        <v>5.0999999999999997E-2</v>
      </c>
      <c r="P530" s="20">
        <f>VLOOKUP($L530,Listen!$K$12:$P$18,A_Stammdaten!$B$9-2022,FALSE)</f>
        <v>7.2599999999999998E-2</v>
      </c>
      <c r="Q530" s="20">
        <f>VLOOKUP($L530,Listen!$Y$12:$AD$18,A_Stammdaten!$B$9-2022,FALSE)</f>
        <v>7.2599999999999998E-2</v>
      </c>
    </row>
    <row r="531" spans="1:17" x14ac:dyDescent="0.2">
      <c r="A531" s="234"/>
      <c r="B531" s="237"/>
      <c r="C531" s="44">
        <v>2027</v>
      </c>
      <c r="D531" s="35"/>
      <c r="E531" s="36">
        <f>SUMIFS(C_AiB!$H$5:$H$9998,C_AiB!$A$5:$A$9998,$A$526,C_AiB!$C$5:$C$9998,"="&amp;$C531)</f>
        <v>0</v>
      </c>
      <c r="F531" s="37"/>
      <c r="G531" s="35"/>
      <c r="H531" s="32">
        <f t="shared" si="16"/>
        <v>0</v>
      </c>
      <c r="I531" s="32">
        <f>(($E531*40%*$Q531)+($F531*40%*$P531))*3.5%*A_Stammdaten!$E$33</f>
        <v>0</v>
      </c>
      <c r="J531" s="32">
        <f t="shared" si="17"/>
        <v>0</v>
      </c>
      <c r="L531" s="44">
        <v>2027</v>
      </c>
      <c r="M531" s="20">
        <f>VLOOKUP($L531,Listen!$K$38:$P$44,A_Stammdaten!$B$9-2022,FALSE)</f>
        <v>5.0999999999999997E-2</v>
      </c>
      <c r="N531" s="20">
        <f>VLOOKUP($L531,Listen!$Y$38:$AD$44,A_Stammdaten!$B$9-2022,FALSE)</f>
        <v>5.0999999999999997E-2</v>
      </c>
      <c r="P531" s="20">
        <f>VLOOKUP($L531,Listen!$K$12:$P$18,A_Stammdaten!$B$9-2022,FALSE)</f>
        <v>7.2599999999999998E-2</v>
      </c>
      <c r="Q531" s="20">
        <f>VLOOKUP($L531,Listen!$Y$12:$AD$18,A_Stammdaten!$B$9-2022,FALSE)</f>
        <v>7.2599999999999998E-2</v>
      </c>
    </row>
    <row r="532" spans="1:17" ht="15" thickBot="1" x14ac:dyDescent="0.25">
      <c r="A532" s="235"/>
      <c r="B532" s="238"/>
      <c r="C532" s="45">
        <v>2028</v>
      </c>
      <c r="D532" s="38"/>
      <c r="E532" s="39">
        <f>SUMIFS(C_AiB!$H$5:$H$9998,C_AiB!$A$5:$A$9998,$A$526,C_AiB!$C$5:$C$9998,"="&amp;$C532)</f>
        <v>0</v>
      </c>
      <c r="F532" s="40"/>
      <c r="G532" s="38"/>
      <c r="H532" s="33">
        <f t="shared" si="16"/>
        <v>0</v>
      </c>
      <c r="I532" s="33">
        <f>(($E532*40%*$Q532)+($F532*40%*$P532))*3.5%*A_Stammdaten!$E$33</f>
        <v>0</v>
      </c>
      <c r="J532" s="33">
        <f t="shared" si="17"/>
        <v>0</v>
      </c>
      <c r="L532" s="45">
        <v>2028</v>
      </c>
      <c r="M532" s="21">
        <f>VLOOKUP($L532,Listen!$K$38:$P$44,A_Stammdaten!$B$9-2022,FALSE)</f>
        <v>0</v>
      </c>
      <c r="N532" s="21">
        <f>VLOOKUP($L532,Listen!$Y$38:$AD$44,A_Stammdaten!$B$9-2022,FALSE)</f>
        <v>0</v>
      </c>
      <c r="P532" s="21">
        <f>VLOOKUP($L532,Listen!$K$12:$P$18,A_Stammdaten!$B$9-2022,FALSE)</f>
        <v>0</v>
      </c>
      <c r="Q532" s="21">
        <f>VLOOKUP($L532,Listen!$Y$12:$AD$18,A_Stammdaten!$B$9-2022,FALSE)</f>
        <v>0</v>
      </c>
    </row>
    <row r="533" spans="1:17" x14ac:dyDescent="0.2">
      <c r="A533" s="233">
        <f>A_Stammdaten!A108</f>
        <v>0</v>
      </c>
      <c r="B533" s="236">
        <f>A_Stammdaten!B108</f>
        <v>0</v>
      </c>
      <c r="C533" s="23">
        <v>2022</v>
      </c>
      <c r="D533" s="41"/>
      <c r="E533" s="43">
        <f>SUMIFS(C_AiB!$H$5:$H$9998,C_AiB!$A$5:$A$9998,$A533,C_AiB!$C$5:$C$9998,"&lt;="&amp;$C533)</f>
        <v>0</v>
      </c>
      <c r="F533" s="42"/>
      <c r="G533" s="41"/>
      <c r="H533" s="34">
        <f t="shared" si="16"/>
        <v>0</v>
      </c>
      <c r="I533" s="32">
        <f>(($E533*40%*$Q533)+($F533*40%*$P533))*3.5%*A_Stammdaten!$E$33</f>
        <v>0</v>
      </c>
      <c r="J533" s="34">
        <f t="shared" si="17"/>
        <v>0</v>
      </c>
      <c r="L533" s="23">
        <v>2022</v>
      </c>
      <c r="M533" s="19">
        <f>VLOOKUP($L533,Listen!$K$38:$P$44,A_Stammdaten!$B$9-2022,FALSE)</f>
        <v>3.0499999999999999E-2</v>
      </c>
      <c r="N533" s="19">
        <f>VLOOKUP($L533,Listen!$Y$38:$AD$44,A_Stammdaten!$B$9-2022,FALSE)</f>
        <v>3.0499999999999999E-2</v>
      </c>
      <c r="P533" s="19">
        <f>VLOOKUP($L533,Listen!$K$12:$P$18,A_Stammdaten!$B$9-2022,FALSE)</f>
        <v>5.0700000000000002E-2</v>
      </c>
      <c r="Q533" s="19">
        <f>VLOOKUP($L533,Listen!$Y$12:$AD$18,A_Stammdaten!$B$9-2022,FALSE)</f>
        <v>5.0700000000000002E-2</v>
      </c>
    </row>
    <row r="534" spans="1:17" x14ac:dyDescent="0.2">
      <c r="A534" s="234"/>
      <c r="B534" s="237"/>
      <c r="C534" s="44">
        <v>2023</v>
      </c>
      <c r="D534" s="35"/>
      <c r="E534" s="36">
        <f>SUMIFS(C_AiB!$H$5:$H$9998,C_AiB!$A$5:$A$9998,$A$533,C_AiB!$C$5:$C$9998,"="&amp;$C534)</f>
        <v>0</v>
      </c>
      <c r="F534" s="37"/>
      <c r="G534" s="35"/>
      <c r="H534" s="32">
        <f t="shared" si="16"/>
        <v>0</v>
      </c>
      <c r="I534" s="32">
        <f>(($E534*40%*$Q534)+($F534*40%*$P534))*3.5%*A_Stammdaten!$E$33</f>
        <v>0</v>
      </c>
      <c r="J534" s="32">
        <f t="shared" si="17"/>
        <v>0</v>
      </c>
      <c r="L534" s="44">
        <v>2023</v>
      </c>
      <c r="M534" s="20">
        <f>VLOOKUP($L534,Listen!$K$38:$P$44,A_Stammdaten!$B$9-2022,FALSE)</f>
        <v>3.0499999999999999E-2</v>
      </c>
      <c r="N534" s="20">
        <f>VLOOKUP($L534,Listen!$Y$38:$AD$44,A_Stammdaten!$B$9-2022,FALSE)</f>
        <v>3.0499999999999999E-2</v>
      </c>
      <c r="P534" s="20">
        <f>VLOOKUP($L534,Listen!$K$12:$P$18,A_Stammdaten!$B$9-2022,FALSE)</f>
        <v>5.0700000000000002E-2</v>
      </c>
      <c r="Q534" s="20">
        <f>VLOOKUP($L534,Listen!$Y$12:$AD$18,A_Stammdaten!$B$9-2022,FALSE)</f>
        <v>5.0700000000000002E-2</v>
      </c>
    </row>
    <row r="535" spans="1:17" x14ac:dyDescent="0.2">
      <c r="A535" s="234"/>
      <c r="B535" s="237"/>
      <c r="C535" s="44">
        <v>2024</v>
      </c>
      <c r="D535" s="35"/>
      <c r="E535" s="36">
        <f>SUMIFS(C_AiB!$H$5:$H$9998,C_AiB!$A$5:$A$9998,$A$533,C_AiB!$C$5:$C$9998,"="&amp;$C535)</f>
        <v>0</v>
      </c>
      <c r="F535" s="37"/>
      <c r="G535" s="35"/>
      <c r="H535" s="32">
        <f t="shared" si="16"/>
        <v>0</v>
      </c>
      <c r="I535" s="32">
        <f>(($E535*40%*$Q535)+($F535*40%*$P535))*3.5%*A_Stammdaten!$E$33</f>
        <v>0</v>
      </c>
      <c r="J535" s="32">
        <f t="shared" si="17"/>
        <v>0</v>
      </c>
      <c r="L535" s="44">
        <v>2024</v>
      </c>
      <c r="M535" s="20">
        <f>VLOOKUP($L535,Listen!$K$38:$P$44,A_Stammdaten!$B$9-2022,FALSE)</f>
        <v>5.0900000000000001E-2</v>
      </c>
      <c r="N535" s="20">
        <f>VLOOKUP($L535,Listen!$Y$38:$AD$44,A_Stammdaten!$B$9-2022,FALSE)</f>
        <v>5.0999999999999997E-2</v>
      </c>
      <c r="P535" s="20">
        <f>VLOOKUP($L535,Listen!$K$12:$P$18,A_Stammdaten!$B$9-2022,FALSE)</f>
        <v>6.93E-2</v>
      </c>
      <c r="Q535" s="20">
        <f>VLOOKUP($L535,Listen!$Y$12:$AD$18,A_Stammdaten!$B$9-2022,FALSE)</f>
        <v>7.2599999999999998E-2</v>
      </c>
    </row>
    <row r="536" spans="1:17" x14ac:dyDescent="0.2">
      <c r="A536" s="234"/>
      <c r="B536" s="237"/>
      <c r="C536" s="44">
        <v>2025</v>
      </c>
      <c r="D536" s="35"/>
      <c r="E536" s="36">
        <f>SUMIFS(C_AiB!$H$5:$H$9998,C_AiB!$A$5:$A$9998,$A$533,C_AiB!$C$5:$C$9998,"="&amp;$C536)</f>
        <v>0</v>
      </c>
      <c r="F536" s="37"/>
      <c r="G536" s="35"/>
      <c r="H536" s="32">
        <f t="shared" si="16"/>
        <v>0</v>
      </c>
      <c r="I536" s="32">
        <f>(($E536*40%*$Q536)+($F536*40%*$P536))*3.5%*A_Stammdaten!$E$33</f>
        <v>0</v>
      </c>
      <c r="J536" s="32">
        <f t="shared" si="17"/>
        <v>0</v>
      </c>
      <c r="L536" s="44">
        <v>2025</v>
      </c>
      <c r="M536" s="20">
        <f>VLOOKUP($L536,Listen!$K$38:$P$44,A_Stammdaten!$B$9-2022,FALSE)</f>
        <v>0.05</v>
      </c>
      <c r="N536" s="20">
        <f>VLOOKUP($L536,Listen!$Y$38:$AD$44,A_Stammdaten!$B$9-2022,FALSE)</f>
        <v>5.0999999999999997E-2</v>
      </c>
      <c r="P536" s="20">
        <f>VLOOKUP($L536,Listen!$K$12:$P$18,A_Stammdaten!$B$9-2022,FALSE)</f>
        <v>7.0099999999999996E-2</v>
      </c>
      <c r="Q536" s="20">
        <f>VLOOKUP($L536,Listen!$Y$12:$AD$18,A_Stammdaten!$B$9-2022,FALSE)</f>
        <v>7.2599999999999998E-2</v>
      </c>
    </row>
    <row r="537" spans="1:17" x14ac:dyDescent="0.2">
      <c r="A537" s="234"/>
      <c r="B537" s="237"/>
      <c r="C537" s="44">
        <v>2026</v>
      </c>
      <c r="D537" s="35"/>
      <c r="E537" s="36">
        <f>SUMIFS(C_AiB!$H$5:$H$9998,C_AiB!$A$5:$A$9998,$A$533,C_AiB!$C$5:$C$9998,"="&amp;$C537)</f>
        <v>0</v>
      </c>
      <c r="F537" s="37"/>
      <c r="G537" s="35"/>
      <c r="H537" s="32">
        <f t="shared" si="16"/>
        <v>0</v>
      </c>
      <c r="I537" s="32">
        <f>(($E537*40%*$Q537)+($F537*40%*$P537))*3.5%*A_Stammdaten!$E$33</f>
        <v>0</v>
      </c>
      <c r="J537" s="32">
        <f t="shared" si="17"/>
        <v>0</v>
      </c>
      <c r="L537" s="44">
        <v>2026</v>
      </c>
      <c r="M537" s="20">
        <f>VLOOKUP($L537,Listen!$K$38:$P$44,A_Stammdaten!$B$9-2022,FALSE)</f>
        <v>5.0999999999999997E-2</v>
      </c>
      <c r="N537" s="20">
        <f>VLOOKUP($L537,Listen!$Y$38:$AD$44,A_Stammdaten!$B$9-2022,FALSE)</f>
        <v>5.0999999999999997E-2</v>
      </c>
      <c r="P537" s="20">
        <f>VLOOKUP($L537,Listen!$K$12:$P$18,A_Stammdaten!$B$9-2022,FALSE)</f>
        <v>7.2599999999999998E-2</v>
      </c>
      <c r="Q537" s="20">
        <f>VLOOKUP($L537,Listen!$Y$12:$AD$18,A_Stammdaten!$B$9-2022,FALSE)</f>
        <v>7.2599999999999998E-2</v>
      </c>
    </row>
    <row r="538" spans="1:17" x14ac:dyDescent="0.2">
      <c r="A538" s="234"/>
      <c r="B538" s="237"/>
      <c r="C538" s="44">
        <v>2027</v>
      </c>
      <c r="D538" s="35"/>
      <c r="E538" s="36">
        <f>SUMIFS(C_AiB!$H$5:$H$9998,C_AiB!$A$5:$A$9998,$A$533,C_AiB!$C$5:$C$9998,"="&amp;$C538)</f>
        <v>0</v>
      </c>
      <c r="F538" s="37"/>
      <c r="G538" s="35"/>
      <c r="H538" s="32">
        <f t="shared" si="16"/>
        <v>0</v>
      </c>
      <c r="I538" s="32">
        <f>(($E538*40%*$Q538)+($F538*40%*$P538))*3.5%*A_Stammdaten!$E$33</f>
        <v>0</v>
      </c>
      <c r="J538" s="32">
        <f t="shared" si="17"/>
        <v>0</v>
      </c>
      <c r="L538" s="44">
        <v>2027</v>
      </c>
      <c r="M538" s="20">
        <f>VLOOKUP($L538,Listen!$K$38:$P$44,A_Stammdaten!$B$9-2022,FALSE)</f>
        <v>5.0999999999999997E-2</v>
      </c>
      <c r="N538" s="20">
        <f>VLOOKUP($L538,Listen!$Y$38:$AD$44,A_Stammdaten!$B$9-2022,FALSE)</f>
        <v>5.0999999999999997E-2</v>
      </c>
      <c r="P538" s="20">
        <f>VLOOKUP($L538,Listen!$K$12:$P$18,A_Stammdaten!$B$9-2022,FALSE)</f>
        <v>7.2599999999999998E-2</v>
      </c>
      <c r="Q538" s="20">
        <f>VLOOKUP($L538,Listen!$Y$12:$AD$18,A_Stammdaten!$B$9-2022,FALSE)</f>
        <v>7.2599999999999998E-2</v>
      </c>
    </row>
    <row r="539" spans="1:17" ht="15" thickBot="1" x14ac:dyDescent="0.25">
      <c r="A539" s="235"/>
      <c r="B539" s="238"/>
      <c r="C539" s="45">
        <v>2028</v>
      </c>
      <c r="D539" s="38"/>
      <c r="E539" s="39">
        <f>SUMIFS(C_AiB!$H$5:$H$9998,C_AiB!$A$5:$A$9998,$A$533,C_AiB!$C$5:$C$9998,"="&amp;$C539)</f>
        <v>0</v>
      </c>
      <c r="F539" s="40"/>
      <c r="G539" s="38"/>
      <c r="H539" s="33">
        <f t="shared" si="16"/>
        <v>0</v>
      </c>
      <c r="I539" s="33">
        <f>(($E539*40%*$Q539)+($F539*40%*$P539))*3.5%*A_Stammdaten!$E$33</f>
        <v>0</v>
      </c>
      <c r="J539" s="33">
        <f t="shared" si="17"/>
        <v>0</v>
      </c>
      <c r="L539" s="45">
        <v>2028</v>
      </c>
      <c r="M539" s="21">
        <f>VLOOKUP($L539,Listen!$K$38:$P$44,A_Stammdaten!$B$9-2022,FALSE)</f>
        <v>0</v>
      </c>
      <c r="N539" s="21">
        <f>VLOOKUP($L539,Listen!$Y$38:$AD$44,A_Stammdaten!$B$9-2022,FALSE)</f>
        <v>0</v>
      </c>
      <c r="P539" s="21">
        <f>VLOOKUP($L539,Listen!$K$12:$P$18,A_Stammdaten!$B$9-2022,FALSE)</f>
        <v>0</v>
      </c>
      <c r="Q539" s="21">
        <f>VLOOKUP($L539,Listen!$Y$12:$AD$18,A_Stammdaten!$B$9-2022,FALSE)</f>
        <v>0</v>
      </c>
    </row>
    <row r="540" spans="1:17" x14ac:dyDescent="0.2">
      <c r="A540" s="233">
        <f>A_Stammdaten!A109</f>
        <v>0</v>
      </c>
      <c r="B540" s="236">
        <f>A_Stammdaten!B109</f>
        <v>0</v>
      </c>
      <c r="C540" s="23">
        <v>2022</v>
      </c>
      <c r="D540" s="41"/>
      <c r="E540" s="43">
        <f>SUMIFS(C_AiB!$H$5:$H$9998,C_AiB!$A$5:$A$9998,$A540,C_AiB!$C$5:$C$9998,"&lt;="&amp;$C540)</f>
        <v>0</v>
      </c>
      <c r="F540" s="42"/>
      <c r="G540" s="41"/>
      <c r="H540" s="34">
        <f t="shared" si="16"/>
        <v>0</v>
      </c>
      <c r="I540" s="32">
        <f>(($E540*40%*$Q540)+($F540*40%*$P540))*3.5%*A_Stammdaten!$E$33</f>
        <v>0</v>
      </c>
      <c r="J540" s="34">
        <f t="shared" si="17"/>
        <v>0</v>
      </c>
      <c r="L540" s="23">
        <v>2022</v>
      </c>
      <c r="M540" s="19">
        <f>VLOOKUP($L540,Listen!$K$38:$P$44,A_Stammdaten!$B$9-2022,FALSE)</f>
        <v>3.0499999999999999E-2</v>
      </c>
      <c r="N540" s="19">
        <f>VLOOKUP($L540,Listen!$Y$38:$AD$44,A_Stammdaten!$B$9-2022,FALSE)</f>
        <v>3.0499999999999999E-2</v>
      </c>
      <c r="P540" s="19">
        <f>VLOOKUP($L540,Listen!$K$12:$P$18,A_Stammdaten!$B$9-2022,FALSE)</f>
        <v>5.0700000000000002E-2</v>
      </c>
      <c r="Q540" s="19">
        <f>VLOOKUP($L540,Listen!$Y$12:$AD$18,A_Stammdaten!$B$9-2022,FALSE)</f>
        <v>5.0700000000000002E-2</v>
      </c>
    </row>
    <row r="541" spans="1:17" x14ac:dyDescent="0.2">
      <c r="A541" s="234"/>
      <c r="B541" s="237"/>
      <c r="C541" s="44">
        <v>2023</v>
      </c>
      <c r="D541" s="35"/>
      <c r="E541" s="36">
        <f>SUMIFS(C_AiB!$H$5:$H$9998,C_AiB!$A$5:$A$9998,$A$540,C_AiB!$C$5:$C$9998,"="&amp;$C541)</f>
        <v>0</v>
      </c>
      <c r="F541" s="37"/>
      <c r="G541" s="35"/>
      <c r="H541" s="32">
        <f t="shared" si="16"/>
        <v>0</v>
      </c>
      <c r="I541" s="32">
        <f>(($E541*40%*$Q541)+($F541*40%*$P541))*3.5%*A_Stammdaten!$E$33</f>
        <v>0</v>
      </c>
      <c r="J541" s="32">
        <f t="shared" si="17"/>
        <v>0</v>
      </c>
      <c r="L541" s="44">
        <v>2023</v>
      </c>
      <c r="M541" s="20">
        <f>VLOOKUP($L541,Listen!$K$38:$P$44,A_Stammdaten!$B$9-2022,FALSE)</f>
        <v>3.0499999999999999E-2</v>
      </c>
      <c r="N541" s="20">
        <f>VLOOKUP($L541,Listen!$Y$38:$AD$44,A_Stammdaten!$B$9-2022,FALSE)</f>
        <v>3.0499999999999999E-2</v>
      </c>
      <c r="P541" s="20">
        <f>VLOOKUP($L541,Listen!$K$12:$P$18,A_Stammdaten!$B$9-2022,FALSE)</f>
        <v>5.0700000000000002E-2</v>
      </c>
      <c r="Q541" s="20">
        <f>VLOOKUP($L541,Listen!$Y$12:$AD$18,A_Stammdaten!$B$9-2022,FALSE)</f>
        <v>5.0700000000000002E-2</v>
      </c>
    </row>
    <row r="542" spans="1:17" x14ac:dyDescent="0.2">
      <c r="A542" s="234"/>
      <c r="B542" s="237"/>
      <c r="C542" s="44">
        <v>2024</v>
      </c>
      <c r="D542" s="35"/>
      <c r="E542" s="36">
        <f>SUMIFS(C_AiB!$H$5:$H$9998,C_AiB!$A$5:$A$9998,$A$540,C_AiB!$C$5:$C$9998,"="&amp;$C542)</f>
        <v>0</v>
      </c>
      <c r="F542" s="37"/>
      <c r="G542" s="35"/>
      <c r="H542" s="32">
        <f t="shared" si="16"/>
        <v>0</v>
      </c>
      <c r="I542" s="32">
        <f>(($E542*40%*$Q542)+($F542*40%*$P542))*3.5%*A_Stammdaten!$E$33</f>
        <v>0</v>
      </c>
      <c r="J542" s="32">
        <f t="shared" si="17"/>
        <v>0</v>
      </c>
      <c r="L542" s="44">
        <v>2024</v>
      </c>
      <c r="M542" s="20">
        <f>VLOOKUP($L542,Listen!$K$38:$P$44,A_Stammdaten!$B$9-2022,FALSE)</f>
        <v>5.0900000000000001E-2</v>
      </c>
      <c r="N542" s="20">
        <f>VLOOKUP($L542,Listen!$Y$38:$AD$44,A_Stammdaten!$B$9-2022,FALSE)</f>
        <v>5.0999999999999997E-2</v>
      </c>
      <c r="P542" s="20">
        <f>VLOOKUP($L542,Listen!$K$12:$P$18,A_Stammdaten!$B$9-2022,FALSE)</f>
        <v>6.93E-2</v>
      </c>
      <c r="Q542" s="20">
        <f>VLOOKUP($L542,Listen!$Y$12:$AD$18,A_Stammdaten!$B$9-2022,FALSE)</f>
        <v>7.2599999999999998E-2</v>
      </c>
    </row>
    <row r="543" spans="1:17" x14ac:dyDescent="0.2">
      <c r="A543" s="234"/>
      <c r="B543" s="237"/>
      <c r="C543" s="44">
        <v>2025</v>
      </c>
      <c r="D543" s="35"/>
      <c r="E543" s="36">
        <f>SUMIFS(C_AiB!$H$5:$H$9998,C_AiB!$A$5:$A$9998,$A$540,C_AiB!$C$5:$C$9998,"="&amp;$C543)</f>
        <v>0</v>
      </c>
      <c r="F543" s="37"/>
      <c r="G543" s="35"/>
      <c r="H543" s="32">
        <f t="shared" si="16"/>
        <v>0</v>
      </c>
      <c r="I543" s="32">
        <f>(($E543*40%*$Q543)+($F543*40%*$P543))*3.5%*A_Stammdaten!$E$33</f>
        <v>0</v>
      </c>
      <c r="J543" s="32">
        <f t="shared" si="17"/>
        <v>0</v>
      </c>
      <c r="L543" s="44">
        <v>2025</v>
      </c>
      <c r="M543" s="20">
        <f>VLOOKUP($L543,Listen!$K$38:$P$44,A_Stammdaten!$B$9-2022,FALSE)</f>
        <v>0.05</v>
      </c>
      <c r="N543" s="20">
        <f>VLOOKUP($L543,Listen!$Y$38:$AD$44,A_Stammdaten!$B$9-2022,FALSE)</f>
        <v>5.0999999999999997E-2</v>
      </c>
      <c r="P543" s="20">
        <f>VLOOKUP($L543,Listen!$K$12:$P$18,A_Stammdaten!$B$9-2022,FALSE)</f>
        <v>7.0099999999999996E-2</v>
      </c>
      <c r="Q543" s="20">
        <f>VLOOKUP($L543,Listen!$Y$12:$AD$18,A_Stammdaten!$B$9-2022,FALSE)</f>
        <v>7.2599999999999998E-2</v>
      </c>
    </row>
    <row r="544" spans="1:17" x14ac:dyDescent="0.2">
      <c r="A544" s="234"/>
      <c r="B544" s="237"/>
      <c r="C544" s="44">
        <v>2026</v>
      </c>
      <c r="D544" s="35"/>
      <c r="E544" s="36">
        <f>SUMIFS(C_AiB!$H$5:$H$9998,C_AiB!$A$5:$A$9998,$A$540,C_AiB!$C$5:$C$9998,"="&amp;$C544)</f>
        <v>0</v>
      </c>
      <c r="F544" s="37"/>
      <c r="G544" s="35"/>
      <c r="H544" s="32">
        <f t="shared" si="16"/>
        <v>0</v>
      </c>
      <c r="I544" s="32">
        <f>(($E544*40%*$Q544)+($F544*40%*$P544))*3.5%*A_Stammdaten!$E$33</f>
        <v>0</v>
      </c>
      <c r="J544" s="32">
        <f t="shared" si="17"/>
        <v>0</v>
      </c>
      <c r="L544" s="44">
        <v>2026</v>
      </c>
      <c r="M544" s="20">
        <f>VLOOKUP($L544,Listen!$K$38:$P$44,A_Stammdaten!$B$9-2022,FALSE)</f>
        <v>5.0999999999999997E-2</v>
      </c>
      <c r="N544" s="20">
        <f>VLOOKUP($L544,Listen!$Y$38:$AD$44,A_Stammdaten!$B$9-2022,FALSE)</f>
        <v>5.0999999999999997E-2</v>
      </c>
      <c r="P544" s="20">
        <f>VLOOKUP($L544,Listen!$K$12:$P$18,A_Stammdaten!$B$9-2022,FALSE)</f>
        <v>7.2599999999999998E-2</v>
      </c>
      <c r="Q544" s="20">
        <f>VLOOKUP($L544,Listen!$Y$12:$AD$18,A_Stammdaten!$B$9-2022,FALSE)</f>
        <v>7.2599999999999998E-2</v>
      </c>
    </row>
    <row r="545" spans="1:17" x14ac:dyDescent="0.2">
      <c r="A545" s="234"/>
      <c r="B545" s="237"/>
      <c r="C545" s="44">
        <v>2027</v>
      </c>
      <c r="D545" s="35"/>
      <c r="E545" s="36">
        <f>SUMIFS(C_AiB!$H$5:$H$9998,C_AiB!$A$5:$A$9998,$A$540,C_AiB!$C$5:$C$9998,"="&amp;$C545)</f>
        <v>0</v>
      </c>
      <c r="F545" s="37"/>
      <c r="G545" s="35"/>
      <c r="H545" s="32">
        <f t="shared" si="16"/>
        <v>0</v>
      </c>
      <c r="I545" s="32">
        <f>(($E545*40%*$Q545)+($F545*40%*$P545))*3.5%*A_Stammdaten!$E$33</f>
        <v>0</v>
      </c>
      <c r="J545" s="32">
        <f t="shared" si="17"/>
        <v>0</v>
      </c>
      <c r="L545" s="44">
        <v>2027</v>
      </c>
      <c r="M545" s="20">
        <f>VLOOKUP($L545,Listen!$K$38:$P$44,A_Stammdaten!$B$9-2022,FALSE)</f>
        <v>5.0999999999999997E-2</v>
      </c>
      <c r="N545" s="20">
        <f>VLOOKUP($L545,Listen!$Y$38:$AD$44,A_Stammdaten!$B$9-2022,FALSE)</f>
        <v>5.0999999999999997E-2</v>
      </c>
      <c r="P545" s="20">
        <f>VLOOKUP($L545,Listen!$K$12:$P$18,A_Stammdaten!$B$9-2022,FALSE)</f>
        <v>7.2599999999999998E-2</v>
      </c>
      <c r="Q545" s="20">
        <f>VLOOKUP($L545,Listen!$Y$12:$AD$18,A_Stammdaten!$B$9-2022,FALSE)</f>
        <v>7.2599999999999998E-2</v>
      </c>
    </row>
    <row r="546" spans="1:17" ht="15" thickBot="1" x14ac:dyDescent="0.25">
      <c r="A546" s="235"/>
      <c r="B546" s="238"/>
      <c r="C546" s="45">
        <v>2028</v>
      </c>
      <c r="D546" s="38"/>
      <c r="E546" s="39">
        <f>SUMIFS(C_AiB!$H$5:$H$9998,C_AiB!$A$5:$A$9998,$A$540,C_AiB!$C$5:$C$9998,"="&amp;$C546)</f>
        <v>0</v>
      </c>
      <c r="F546" s="40"/>
      <c r="G546" s="38"/>
      <c r="H546" s="33">
        <f t="shared" si="16"/>
        <v>0</v>
      </c>
      <c r="I546" s="33">
        <f>(($E546*40%*$Q546)+($F546*40%*$P546))*3.5%*A_Stammdaten!$E$33</f>
        <v>0</v>
      </c>
      <c r="J546" s="33">
        <f t="shared" si="17"/>
        <v>0</v>
      </c>
      <c r="L546" s="45">
        <v>2028</v>
      </c>
      <c r="M546" s="21">
        <f>VLOOKUP($L546,Listen!$K$38:$P$44,A_Stammdaten!$B$9-2022,FALSE)</f>
        <v>0</v>
      </c>
      <c r="N546" s="21">
        <f>VLOOKUP($L546,Listen!$Y$38:$AD$44,A_Stammdaten!$B$9-2022,FALSE)</f>
        <v>0</v>
      </c>
      <c r="P546" s="21">
        <f>VLOOKUP($L546,Listen!$K$12:$P$18,A_Stammdaten!$B$9-2022,FALSE)</f>
        <v>0</v>
      </c>
      <c r="Q546" s="21">
        <f>VLOOKUP($L546,Listen!$Y$12:$AD$18,A_Stammdaten!$B$9-2022,FALSE)</f>
        <v>0</v>
      </c>
    </row>
    <row r="547" spans="1:17" x14ac:dyDescent="0.2">
      <c r="A547" s="233">
        <f>A_Stammdaten!A110</f>
        <v>0</v>
      </c>
      <c r="B547" s="236">
        <f>A_Stammdaten!B110</f>
        <v>0</v>
      </c>
      <c r="C547" s="23">
        <v>2022</v>
      </c>
      <c r="D547" s="41"/>
      <c r="E547" s="43">
        <f>SUMIFS(C_AiB!$H$5:$H$9998,C_AiB!$A$5:$A$9998,$A547,C_AiB!$C$5:$C$9998,"&lt;="&amp;$C547)</f>
        <v>0</v>
      </c>
      <c r="F547" s="42"/>
      <c r="G547" s="41"/>
      <c r="H547" s="34">
        <f t="shared" si="16"/>
        <v>0</v>
      </c>
      <c r="I547" s="32">
        <f>(($E547*40%*$Q547)+($F547*40%*$P547))*3.5%*A_Stammdaten!$E$33</f>
        <v>0</v>
      </c>
      <c r="J547" s="34">
        <f t="shared" si="17"/>
        <v>0</v>
      </c>
      <c r="L547" s="23">
        <v>2022</v>
      </c>
      <c r="M547" s="19">
        <f>VLOOKUP($L547,Listen!$K$38:$P$44,A_Stammdaten!$B$9-2022,FALSE)</f>
        <v>3.0499999999999999E-2</v>
      </c>
      <c r="N547" s="19">
        <f>VLOOKUP($L547,Listen!$Y$38:$AD$44,A_Stammdaten!$B$9-2022,FALSE)</f>
        <v>3.0499999999999999E-2</v>
      </c>
      <c r="P547" s="19">
        <f>VLOOKUP($L547,Listen!$K$12:$P$18,A_Stammdaten!$B$9-2022,FALSE)</f>
        <v>5.0700000000000002E-2</v>
      </c>
      <c r="Q547" s="19">
        <f>VLOOKUP($L547,Listen!$Y$12:$AD$18,A_Stammdaten!$B$9-2022,FALSE)</f>
        <v>5.0700000000000002E-2</v>
      </c>
    </row>
    <row r="548" spans="1:17" x14ac:dyDescent="0.2">
      <c r="A548" s="234"/>
      <c r="B548" s="237"/>
      <c r="C548" s="44">
        <v>2023</v>
      </c>
      <c r="D548" s="35"/>
      <c r="E548" s="36">
        <f>SUMIFS(C_AiB!$H$5:$H$9998,C_AiB!$A$5:$A$9998,$A$547,C_AiB!$C$5:$C$9998,"="&amp;$C548)</f>
        <v>0</v>
      </c>
      <c r="F548" s="37"/>
      <c r="G548" s="35"/>
      <c r="H548" s="32">
        <f t="shared" si="16"/>
        <v>0</v>
      </c>
      <c r="I548" s="32">
        <f>(($E548*40%*$Q548)+($F548*40%*$P548))*3.5%*A_Stammdaten!$E$33</f>
        <v>0</v>
      </c>
      <c r="J548" s="32">
        <f t="shared" si="17"/>
        <v>0</v>
      </c>
      <c r="L548" s="44">
        <v>2023</v>
      </c>
      <c r="M548" s="20">
        <f>VLOOKUP($L548,Listen!$K$38:$P$44,A_Stammdaten!$B$9-2022,FALSE)</f>
        <v>3.0499999999999999E-2</v>
      </c>
      <c r="N548" s="20">
        <f>VLOOKUP($L548,Listen!$Y$38:$AD$44,A_Stammdaten!$B$9-2022,FALSE)</f>
        <v>3.0499999999999999E-2</v>
      </c>
      <c r="P548" s="20">
        <f>VLOOKUP($L548,Listen!$K$12:$P$18,A_Stammdaten!$B$9-2022,FALSE)</f>
        <v>5.0700000000000002E-2</v>
      </c>
      <c r="Q548" s="20">
        <f>VLOOKUP($L548,Listen!$Y$12:$AD$18,A_Stammdaten!$B$9-2022,FALSE)</f>
        <v>5.0700000000000002E-2</v>
      </c>
    </row>
    <row r="549" spans="1:17" x14ac:dyDescent="0.2">
      <c r="A549" s="234"/>
      <c r="B549" s="237"/>
      <c r="C549" s="44">
        <v>2024</v>
      </c>
      <c r="D549" s="35"/>
      <c r="E549" s="36">
        <f>SUMIFS(C_AiB!$H$5:$H$9998,C_AiB!$A$5:$A$9998,$A$547,C_AiB!$C$5:$C$9998,"="&amp;$C549)</f>
        <v>0</v>
      </c>
      <c r="F549" s="37"/>
      <c r="G549" s="35"/>
      <c r="H549" s="32">
        <f t="shared" si="16"/>
        <v>0</v>
      </c>
      <c r="I549" s="32">
        <f>(($E549*40%*$Q549)+($F549*40%*$P549))*3.5%*A_Stammdaten!$E$33</f>
        <v>0</v>
      </c>
      <c r="J549" s="32">
        <f t="shared" si="17"/>
        <v>0</v>
      </c>
      <c r="L549" s="44">
        <v>2024</v>
      </c>
      <c r="M549" s="20">
        <f>VLOOKUP($L549,Listen!$K$38:$P$44,A_Stammdaten!$B$9-2022,FALSE)</f>
        <v>5.0900000000000001E-2</v>
      </c>
      <c r="N549" s="20">
        <f>VLOOKUP($L549,Listen!$Y$38:$AD$44,A_Stammdaten!$B$9-2022,FALSE)</f>
        <v>5.0999999999999997E-2</v>
      </c>
      <c r="P549" s="20">
        <f>VLOOKUP($L549,Listen!$K$12:$P$18,A_Stammdaten!$B$9-2022,FALSE)</f>
        <v>6.93E-2</v>
      </c>
      <c r="Q549" s="20">
        <f>VLOOKUP($L549,Listen!$Y$12:$AD$18,A_Stammdaten!$B$9-2022,FALSE)</f>
        <v>7.2599999999999998E-2</v>
      </c>
    </row>
    <row r="550" spans="1:17" x14ac:dyDescent="0.2">
      <c r="A550" s="234"/>
      <c r="B550" s="237"/>
      <c r="C550" s="44">
        <v>2025</v>
      </c>
      <c r="D550" s="35"/>
      <c r="E550" s="36">
        <f>SUMIFS(C_AiB!$H$5:$H$9998,C_AiB!$A$5:$A$9998,$A$547,C_AiB!$C$5:$C$9998,"="&amp;$C550)</f>
        <v>0</v>
      </c>
      <c r="F550" s="37"/>
      <c r="G550" s="35"/>
      <c r="H550" s="32">
        <f t="shared" si="16"/>
        <v>0</v>
      </c>
      <c r="I550" s="32">
        <f>(($E550*40%*$Q550)+($F550*40%*$P550))*3.5%*A_Stammdaten!$E$33</f>
        <v>0</v>
      </c>
      <c r="J550" s="32">
        <f t="shared" si="17"/>
        <v>0</v>
      </c>
      <c r="L550" s="44">
        <v>2025</v>
      </c>
      <c r="M550" s="20">
        <f>VLOOKUP($L550,Listen!$K$38:$P$44,A_Stammdaten!$B$9-2022,FALSE)</f>
        <v>0.05</v>
      </c>
      <c r="N550" s="20">
        <f>VLOOKUP($L550,Listen!$Y$38:$AD$44,A_Stammdaten!$B$9-2022,FALSE)</f>
        <v>5.0999999999999997E-2</v>
      </c>
      <c r="P550" s="20">
        <f>VLOOKUP($L550,Listen!$K$12:$P$18,A_Stammdaten!$B$9-2022,FALSE)</f>
        <v>7.0099999999999996E-2</v>
      </c>
      <c r="Q550" s="20">
        <f>VLOOKUP($L550,Listen!$Y$12:$AD$18,A_Stammdaten!$B$9-2022,FALSE)</f>
        <v>7.2599999999999998E-2</v>
      </c>
    </row>
    <row r="551" spans="1:17" x14ac:dyDescent="0.2">
      <c r="A551" s="234"/>
      <c r="B551" s="237"/>
      <c r="C551" s="44">
        <v>2026</v>
      </c>
      <c r="D551" s="35"/>
      <c r="E551" s="36">
        <f>SUMIFS(C_AiB!$H$5:$H$9998,C_AiB!$A$5:$A$9998,$A$547,C_AiB!$C$5:$C$9998,"="&amp;$C551)</f>
        <v>0</v>
      </c>
      <c r="F551" s="37"/>
      <c r="G551" s="35"/>
      <c r="H551" s="32">
        <f t="shared" si="16"/>
        <v>0</v>
      </c>
      <c r="I551" s="32">
        <f>(($E551*40%*$Q551)+($F551*40%*$P551))*3.5%*A_Stammdaten!$E$33</f>
        <v>0</v>
      </c>
      <c r="J551" s="32">
        <f t="shared" si="17"/>
        <v>0</v>
      </c>
      <c r="L551" s="44">
        <v>2026</v>
      </c>
      <c r="M551" s="20">
        <f>VLOOKUP($L551,Listen!$K$38:$P$44,A_Stammdaten!$B$9-2022,FALSE)</f>
        <v>5.0999999999999997E-2</v>
      </c>
      <c r="N551" s="20">
        <f>VLOOKUP($L551,Listen!$Y$38:$AD$44,A_Stammdaten!$B$9-2022,FALSE)</f>
        <v>5.0999999999999997E-2</v>
      </c>
      <c r="P551" s="20">
        <f>VLOOKUP($L551,Listen!$K$12:$P$18,A_Stammdaten!$B$9-2022,FALSE)</f>
        <v>7.2599999999999998E-2</v>
      </c>
      <c r="Q551" s="20">
        <f>VLOOKUP($L551,Listen!$Y$12:$AD$18,A_Stammdaten!$B$9-2022,FALSE)</f>
        <v>7.2599999999999998E-2</v>
      </c>
    </row>
    <row r="552" spans="1:17" x14ac:dyDescent="0.2">
      <c r="A552" s="234"/>
      <c r="B552" s="237"/>
      <c r="C552" s="44">
        <v>2027</v>
      </c>
      <c r="D552" s="35"/>
      <c r="E552" s="36">
        <f>SUMIFS(C_AiB!$H$5:$H$9998,C_AiB!$A$5:$A$9998,$A$547,C_AiB!$C$5:$C$9998,"="&amp;$C552)</f>
        <v>0</v>
      </c>
      <c r="F552" s="37"/>
      <c r="G552" s="35"/>
      <c r="H552" s="32">
        <f t="shared" si="16"/>
        <v>0</v>
      </c>
      <c r="I552" s="32">
        <f>(($E552*40%*$Q552)+($F552*40%*$P552))*3.5%*A_Stammdaten!$E$33</f>
        <v>0</v>
      </c>
      <c r="J552" s="32">
        <f t="shared" si="17"/>
        <v>0</v>
      </c>
      <c r="L552" s="44">
        <v>2027</v>
      </c>
      <c r="M552" s="20">
        <f>VLOOKUP($L552,Listen!$K$38:$P$44,A_Stammdaten!$B$9-2022,FALSE)</f>
        <v>5.0999999999999997E-2</v>
      </c>
      <c r="N552" s="20">
        <f>VLOOKUP($L552,Listen!$Y$38:$AD$44,A_Stammdaten!$B$9-2022,FALSE)</f>
        <v>5.0999999999999997E-2</v>
      </c>
      <c r="P552" s="20">
        <f>VLOOKUP($L552,Listen!$K$12:$P$18,A_Stammdaten!$B$9-2022,FALSE)</f>
        <v>7.2599999999999998E-2</v>
      </c>
      <c r="Q552" s="20">
        <f>VLOOKUP($L552,Listen!$Y$12:$AD$18,A_Stammdaten!$B$9-2022,FALSE)</f>
        <v>7.2599999999999998E-2</v>
      </c>
    </row>
    <row r="553" spans="1:17" ht="15" thickBot="1" x14ac:dyDescent="0.25">
      <c r="A553" s="235"/>
      <c r="B553" s="238"/>
      <c r="C553" s="45">
        <v>2028</v>
      </c>
      <c r="D553" s="38"/>
      <c r="E553" s="39">
        <f>SUMIFS(C_AiB!$H$5:$H$9998,C_AiB!$A$5:$A$9998,$A$547,C_AiB!$C$5:$C$9998,"="&amp;$C553)</f>
        <v>0</v>
      </c>
      <c r="F553" s="40"/>
      <c r="G553" s="38"/>
      <c r="H553" s="33">
        <f t="shared" si="16"/>
        <v>0</v>
      </c>
      <c r="I553" s="33">
        <f>(($E553*40%*$Q553)+($F553*40%*$P553))*3.5%*A_Stammdaten!$E$33</f>
        <v>0</v>
      </c>
      <c r="J553" s="33">
        <f t="shared" si="17"/>
        <v>0</v>
      </c>
      <c r="L553" s="45">
        <v>2028</v>
      </c>
      <c r="M553" s="21">
        <f>VLOOKUP($L553,Listen!$K$38:$P$44,A_Stammdaten!$B$9-2022,FALSE)</f>
        <v>0</v>
      </c>
      <c r="N553" s="21">
        <f>VLOOKUP($L553,Listen!$Y$38:$AD$44,A_Stammdaten!$B$9-2022,FALSE)</f>
        <v>0</v>
      </c>
      <c r="P553" s="21">
        <f>VLOOKUP($L553,Listen!$K$12:$P$18,A_Stammdaten!$B$9-2022,FALSE)</f>
        <v>0</v>
      </c>
      <c r="Q553" s="21">
        <f>VLOOKUP($L553,Listen!$Y$12:$AD$18,A_Stammdaten!$B$9-2022,FALSE)</f>
        <v>0</v>
      </c>
    </row>
    <row r="554" spans="1:17" x14ac:dyDescent="0.2">
      <c r="A554" s="233">
        <f>A_Stammdaten!A111</f>
        <v>0</v>
      </c>
      <c r="B554" s="236">
        <f>A_Stammdaten!B111</f>
        <v>0</v>
      </c>
      <c r="C554" s="23">
        <v>2022</v>
      </c>
      <c r="D554" s="41"/>
      <c r="E554" s="43">
        <f>SUMIFS(C_AiB!$H$5:$H$9998,C_AiB!$A$5:$A$9998,$A554,C_AiB!$C$5:$C$9998,"&lt;="&amp;$C554)</f>
        <v>0</v>
      </c>
      <c r="F554" s="42"/>
      <c r="G554" s="41"/>
      <c r="H554" s="34">
        <f t="shared" si="16"/>
        <v>0</v>
      </c>
      <c r="I554" s="32">
        <f>(($E554*40%*$Q554)+($F554*40%*$P554))*3.5%*A_Stammdaten!$E$33</f>
        <v>0</v>
      </c>
      <c r="J554" s="34">
        <f t="shared" si="17"/>
        <v>0</v>
      </c>
      <c r="L554" s="23">
        <v>2022</v>
      </c>
      <c r="M554" s="19">
        <f>VLOOKUP($L554,Listen!$K$38:$P$44,A_Stammdaten!$B$9-2022,FALSE)</f>
        <v>3.0499999999999999E-2</v>
      </c>
      <c r="N554" s="19">
        <f>VLOOKUP($L554,Listen!$Y$38:$AD$44,A_Stammdaten!$B$9-2022,FALSE)</f>
        <v>3.0499999999999999E-2</v>
      </c>
      <c r="P554" s="19">
        <f>VLOOKUP($L554,Listen!$K$12:$P$18,A_Stammdaten!$B$9-2022,FALSE)</f>
        <v>5.0700000000000002E-2</v>
      </c>
      <c r="Q554" s="19">
        <f>VLOOKUP($L554,Listen!$Y$12:$AD$18,A_Stammdaten!$B$9-2022,FALSE)</f>
        <v>5.0700000000000002E-2</v>
      </c>
    </row>
    <row r="555" spans="1:17" x14ac:dyDescent="0.2">
      <c r="A555" s="234"/>
      <c r="B555" s="237"/>
      <c r="C555" s="44">
        <v>2023</v>
      </c>
      <c r="D555" s="35"/>
      <c r="E555" s="36">
        <f>SUMIFS(C_AiB!$H$5:$H$9998,C_AiB!$A$5:$A$9998,$A$554,C_AiB!$C$5:$C$9998,"="&amp;$C555)</f>
        <v>0</v>
      </c>
      <c r="F555" s="37"/>
      <c r="G555" s="35"/>
      <c r="H555" s="32">
        <f t="shared" si="16"/>
        <v>0</v>
      </c>
      <c r="I555" s="32">
        <f>(($E555*40%*$Q555)+($F555*40%*$P555))*3.5%*A_Stammdaten!$E$33</f>
        <v>0</v>
      </c>
      <c r="J555" s="32">
        <f t="shared" si="17"/>
        <v>0</v>
      </c>
      <c r="L555" s="44">
        <v>2023</v>
      </c>
      <c r="M555" s="20">
        <f>VLOOKUP($L555,Listen!$K$38:$P$44,A_Stammdaten!$B$9-2022,FALSE)</f>
        <v>3.0499999999999999E-2</v>
      </c>
      <c r="N555" s="20">
        <f>VLOOKUP($L555,Listen!$Y$38:$AD$44,A_Stammdaten!$B$9-2022,FALSE)</f>
        <v>3.0499999999999999E-2</v>
      </c>
      <c r="P555" s="20">
        <f>VLOOKUP($L555,Listen!$K$12:$P$18,A_Stammdaten!$B$9-2022,FALSE)</f>
        <v>5.0700000000000002E-2</v>
      </c>
      <c r="Q555" s="20">
        <f>VLOOKUP($L555,Listen!$Y$12:$AD$18,A_Stammdaten!$B$9-2022,FALSE)</f>
        <v>5.0700000000000002E-2</v>
      </c>
    </row>
    <row r="556" spans="1:17" x14ac:dyDescent="0.2">
      <c r="A556" s="234"/>
      <c r="B556" s="237"/>
      <c r="C556" s="44">
        <v>2024</v>
      </c>
      <c r="D556" s="35"/>
      <c r="E556" s="36">
        <f>SUMIFS(C_AiB!$H$5:$H$9998,C_AiB!$A$5:$A$9998,$A$554,C_AiB!$C$5:$C$9998,"="&amp;$C556)</f>
        <v>0</v>
      </c>
      <c r="F556" s="37"/>
      <c r="G556" s="35"/>
      <c r="H556" s="32">
        <f t="shared" si="16"/>
        <v>0</v>
      </c>
      <c r="I556" s="32">
        <f>(($E556*40%*$Q556)+($F556*40%*$P556))*3.5%*A_Stammdaten!$E$33</f>
        <v>0</v>
      </c>
      <c r="J556" s="32">
        <f t="shared" si="17"/>
        <v>0</v>
      </c>
      <c r="L556" s="44">
        <v>2024</v>
      </c>
      <c r="M556" s="20">
        <f>VLOOKUP($L556,Listen!$K$38:$P$44,A_Stammdaten!$B$9-2022,FALSE)</f>
        <v>5.0900000000000001E-2</v>
      </c>
      <c r="N556" s="20">
        <f>VLOOKUP($L556,Listen!$Y$38:$AD$44,A_Stammdaten!$B$9-2022,FALSE)</f>
        <v>5.0999999999999997E-2</v>
      </c>
      <c r="P556" s="20">
        <f>VLOOKUP($L556,Listen!$K$12:$P$18,A_Stammdaten!$B$9-2022,FALSE)</f>
        <v>6.93E-2</v>
      </c>
      <c r="Q556" s="20">
        <f>VLOOKUP($L556,Listen!$Y$12:$AD$18,A_Stammdaten!$B$9-2022,FALSE)</f>
        <v>7.2599999999999998E-2</v>
      </c>
    </row>
    <row r="557" spans="1:17" x14ac:dyDescent="0.2">
      <c r="A557" s="234"/>
      <c r="B557" s="237"/>
      <c r="C557" s="44">
        <v>2025</v>
      </c>
      <c r="D557" s="35"/>
      <c r="E557" s="36">
        <f>SUMIFS(C_AiB!$H$5:$H$9998,C_AiB!$A$5:$A$9998,$A$554,C_AiB!$C$5:$C$9998,"="&amp;$C557)</f>
        <v>0</v>
      </c>
      <c r="F557" s="37"/>
      <c r="G557" s="35"/>
      <c r="H557" s="32">
        <f t="shared" si="16"/>
        <v>0</v>
      </c>
      <c r="I557" s="32">
        <f>(($E557*40%*$Q557)+($F557*40%*$P557))*3.5%*A_Stammdaten!$E$33</f>
        <v>0</v>
      </c>
      <c r="J557" s="32">
        <f t="shared" si="17"/>
        <v>0</v>
      </c>
      <c r="L557" s="44">
        <v>2025</v>
      </c>
      <c r="M557" s="20">
        <f>VLOOKUP($L557,Listen!$K$38:$P$44,A_Stammdaten!$B$9-2022,FALSE)</f>
        <v>0.05</v>
      </c>
      <c r="N557" s="20">
        <f>VLOOKUP($L557,Listen!$Y$38:$AD$44,A_Stammdaten!$B$9-2022,FALSE)</f>
        <v>5.0999999999999997E-2</v>
      </c>
      <c r="P557" s="20">
        <f>VLOOKUP($L557,Listen!$K$12:$P$18,A_Stammdaten!$B$9-2022,FALSE)</f>
        <v>7.0099999999999996E-2</v>
      </c>
      <c r="Q557" s="20">
        <f>VLOOKUP($L557,Listen!$Y$12:$AD$18,A_Stammdaten!$B$9-2022,FALSE)</f>
        <v>7.2599999999999998E-2</v>
      </c>
    </row>
    <row r="558" spans="1:17" x14ac:dyDescent="0.2">
      <c r="A558" s="234"/>
      <c r="B558" s="237"/>
      <c r="C558" s="44">
        <v>2026</v>
      </c>
      <c r="D558" s="35"/>
      <c r="E558" s="36">
        <f>SUMIFS(C_AiB!$H$5:$H$9998,C_AiB!$A$5:$A$9998,$A$554,C_AiB!$C$5:$C$9998,"="&amp;$C558)</f>
        <v>0</v>
      </c>
      <c r="F558" s="37"/>
      <c r="G558" s="35"/>
      <c r="H558" s="32">
        <f t="shared" si="16"/>
        <v>0</v>
      </c>
      <c r="I558" s="32">
        <f>(($E558*40%*$Q558)+($F558*40%*$P558))*3.5%*A_Stammdaten!$E$33</f>
        <v>0</v>
      </c>
      <c r="J558" s="32">
        <f t="shared" si="17"/>
        <v>0</v>
      </c>
      <c r="L558" s="44">
        <v>2026</v>
      </c>
      <c r="M558" s="20">
        <f>VLOOKUP($L558,Listen!$K$38:$P$44,A_Stammdaten!$B$9-2022,FALSE)</f>
        <v>5.0999999999999997E-2</v>
      </c>
      <c r="N558" s="20">
        <f>VLOOKUP($L558,Listen!$Y$38:$AD$44,A_Stammdaten!$B$9-2022,FALSE)</f>
        <v>5.0999999999999997E-2</v>
      </c>
      <c r="P558" s="20">
        <f>VLOOKUP($L558,Listen!$K$12:$P$18,A_Stammdaten!$B$9-2022,FALSE)</f>
        <v>7.2599999999999998E-2</v>
      </c>
      <c r="Q558" s="20">
        <f>VLOOKUP($L558,Listen!$Y$12:$AD$18,A_Stammdaten!$B$9-2022,FALSE)</f>
        <v>7.2599999999999998E-2</v>
      </c>
    </row>
    <row r="559" spans="1:17" x14ac:dyDescent="0.2">
      <c r="A559" s="234"/>
      <c r="B559" s="237"/>
      <c r="C559" s="44">
        <v>2027</v>
      </c>
      <c r="D559" s="35"/>
      <c r="E559" s="36">
        <f>SUMIFS(C_AiB!$H$5:$H$9998,C_AiB!$A$5:$A$9998,$A$554,C_AiB!$C$5:$C$9998,"="&amp;$C559)</f>
        <v>0</v>
      </c>
      <c r="F559" s="37"/>
      <c r="G559" s="35"/>
      <c r="H559" s="32">
        <f t="shared" si="16"/>
        <v>0</v>
      </c>
      <c r="I559" s="32">
        <f>(($E559*40%*$Q559)+($F559*40%*$P559))*3.5%*A_Stammdaten!$E$33</f>
        <v>0</v>
      </c>
      <c r="J559" s="32">
        <f t="shared" si="17"/>
        <v>0</v>
      </c>
      <c r="L559" s="44">
        <v>2027</v>
      </c>
      <c r="M559" s="20">
        <f>VLOOKUP($L559,Listen!$K$38:$P$44,A_Stammdaten!$B$9-2022,FALSE)</f>
        <v>5.0999999999999997E-2</v>
      </c>
      <c r="N559" s="20">
        <f>VLOOKUP($L559,Listen!$Y$38:$AD$44,A_Stammdaten!$B$9-2022,FALSE)</f>
        <v>5.0999999999999997E-2</v>
      </c>
      <c r="P559" s="20">
        <f>VLOOKUP($L559,Listen!$K$12:$P$18,A_Stammdaten!$B$9-2022,FALSE)</f>
        <v>7.2599999999999998E-2</v>
      </c>
      <c r="Q559" s="20">
        <f>VLOOKUP($L559,Listen!$Y$12:$AD$18,A_Stammdaten!$B$9-2022,FALSE)</f>
        <v>7.2599999999999998E-2</v>
      </c>
    </row>
    <row r="560" spans="1:17" ht="15" thickBot="1" x14ac:dyDescent="0.25">
      <c r="A560" s="235"/>
      <c r="B560" s="238"/>
      <c r="C560" s="45">
        <v>2028</v>
      </c>
      <c r="D560" s="38"/>
      <c r="E560" s="39">
        <f>SUMIFS(C_AiB!$H$5:$H$9998,C_AiB!$A$5:$A$9998,$A$554,C_AiB!$C$5:$C$9998,"="&amp;$C560)</f>
        <v>0</v>
      </c>
      <c r="F560" s="40"/>
      <c r="G560" s="38"/>
      <c r="H560" s="33">
        <f t="shared" si="16"/>
        <v>0</v>
      </c>
      <c r="I560" s="33">
        <f>(($E560*40%*$Q560)+($F560*40%*$P560))*3.5%*A_Stammdaten!$E$33</f>
        <v>0</v>
      </c>
      <c r="J560" s="33">
        <f t="shared" si="17"/>
        <v>0</v>
      </c>
      <c r="L560" s="45">
        <v>2028</v>
      </c>
      <c r="M560" s="21">
        <f>VLOOKUP($L560,Listen!$K$38:$P$44,A_Stammdaten!$B$9-2022,FALSE)</f>
        <v>0</v>
      </c>
      <c r="N560" s="21">
        <f>VLOOKUP($L560,Listen!$Y$38:$AD$44,A_Stammdaten!$B$9-2022,FALSE)</f>
        <v>0</v>
      </c>
      <c r="P560" s="21">
        <f>VLOOKUP($L560,Listen!$K$12:$P$18,A_Stammdaten!$B$9-2022,FALSE)</f>
        <v>0</v>
      </c>
      <c r="Q560" s="21">
        <f>VLOOKUP($L560,Listen!$Y$12:$AD$18,A_Stammdaten!$B$9-2022,FALSE)</f>
        <v>0</v>
      </c>
    </row>
    <row r="561" spans="1:17" x14ac:dyDescent="0.2">
      <c r="A561" s="233">
        <f>A_Stammdaten!A112</f>
        <v>0</v>
      </c>
      <c r="B561" s="236">
        <f>A_Stammdaten!B112</f>
        <v>0</v>
      </c>
      <c r="C561" s="23">
        <v>2022</v>
      </c>
      <c r="D561" s="41"/>
      <c r="E561" s="43">
        <f>SUMIFS(C_AiB!$H$5:$H$9998,C_AiB!$A$5:$A$9998,$A561,C_AiB!$C$5:$C$9998,"&lt;="&amp;$C561)</f>
        <v>0</v>
      </c>
      <c r="F561" s="42"/>
      <c r="G561" s="41"/>
      <c r="H561" s="34">
        <f t="shared" si="16"/>
        <v>0</v>
      </c>
      <c r="I561" s="32">
        <f>(($E561*40%*$Q561)+($F561*40%*$P561))*3.5%*A_Stammdaten!$E$33</f>
        <v>0</v>
      </c>
      <c r="J561" s="34">
        <f t="shared" si="17"/>
        <v>0</v>
      </c>
      <c r="L561" s="23">
        <v>2022</v>
      </c>
      <c r="M561" s="19">
        <f>VLOOKUP($L561,Listen!$K$38:$P$44,A_Stammdaten!$B$9-2022,FALSE)</f>
        <v>3.0499999999999999E-2</v>
      </c>
      <c r="N561" s="19">
        <f>VLOOKUP($L561,Listen!$Y$38:$AD$44,A_Stammdaten!$B$9-2022,FALSE)</f>
        <v>3.0499999999999999E-2</v>
      </c>
      <c r="P561" s="19">
        <f>VLOOKUP($L561,Listen!$K$12:$P$18,A_Stammdaten!$B$9-2022,FALSE)</f>
        <v>5.0700000000000002E-2</v>
      </c>
      <c r="Q561" s="19">
        <f>VLOOKUP($L561,Listen!$Y$12:$AD$18,A_Stammdaten!$B$9-2022,FALSE)</f>
        <v>5.0700000000000002E-2</v>
      </c>
    </row>
    <row r="562" spans="1:17" x14ac:dyDescent="0.2">
      <c r="A562" s="234"/>
      <c r="B562" s="237"/>
      <c r="C562" s="44">
        <v>2023</v>
      </c>
      <c r="D562" s="35"/>
      <c r="E562" s="36">
        <f>SUMIFS(C_AiB!$H$5:$H$9998,C_AiB!$A$5:$A$9998,$A$561,C_AiB!$C$5:$C$9998,"="&amp;$C562)</f>
        <v>0</v>
      </c>
      <c r="F562" s="37"/>
      <c r="G562" s="35"/>
      <c r="H562" s="32">
        <f t="shared" si="16"/>
        <v>0</v>
      </c>
      <c r="I562" s="32">
        <f>(($E562*40%*$Q562)+($F562*40%*$P562))*3.5%*A_Stammdaten!$E$33</f>
        <v>0</v>
      </c>
      <c r="J562" s="32">
        <f t="shared" si="17"/>
        <v>0</v>
      </c>
      <c r="L562" s="44">
        <v>2023</v>
      </c>
      <c r="M562" s="20">
        <f>VLOOKUP($L562,Listen!$K$38:$P$44,A_Stammdaten!$B$9-2022,FALSE)</f>
        <v>3.0499999999999999E-2</v>
      </c>
      <c r="N562" s="20">
        <f>VLOOKUP($L562,Listen!$Y$38:$AD$44,A_Stammdaten!$B$9-2022,FALSE)</f>
        <v>3.0499999999999999E-2</v>
      </c>
      <c r="P562" s="20">
        <f>VLOOKUP($L562,Listen!$K$12:$P$18,A_Stammdaten!$B$9-2022,FALSE)</f>
        <v>5.0700000000000002E-2</v>
      </c>
      <c r="Q562" s="20">
        <f>VLOOKUP($L562,Listen!$Y$12:$AD$18,A_Stammdaten!$B$9-2022,FALSE)</f>
        <v>5.0700000000000002E-2</v>
      </c>
    </row>
    <row r="563" spans="1:17" x14ac:dyDescent="0.2">
      <c r="A563" s="234"/>
      <c r="B563" s="237"/>
      <c r="C563" s="44">
        <v>2024</v>
      </c>
      <c r="D563" s="35"/>
      <c r="E563" s="36">
        <f>SUMIFS(C_AiB!$H$5:$H$9998,C_AiB!$A$5:$A$9998,$A$561,C_AiB!$C$5:$C$9998,"="&amp;$C563)</f>
        <v>0</v>
      </c>
      <c r="F563" s="37"/>
      <c r="G563" s="35"/>
      <c r="H563" s="32">
        <f t="shared" si="16"/>
        <v>0</v>
      </c>
      <c r="I563" s="32">
        <f>(($E563*40%*$Q563)+($F563*40%*$P563))*3.5%*A_Stammdaten!$E$33</f>
        <v>0</v>
      </c>
      <c r="J563" s="32">
        <f t="shared" si="17"/>
        <v>0</v>
      </c>
      <c r="L563" s="44">
        <v>2024</v>
      </c>
      <c r="M563" s="20">
        <f>VLOOKUP($L563,Listen!$K$38:$P$44,A_Stammdaten!$B$9-2022,FALSE)</f>
        <v>5.0900000000000001E-2</v>
      </c>
      <c r="N563" s="20">
        <f>VLOOKUP($L563,Listen!$Y$38:$AD$44,A_Stammdaten!$B$9-2022,FALSE)</f>
        <v>5.0999999999999997E-2</v>
      </c>
      <c r="P563" s="20">
        <f>VLOOKUP($L563,Listen!$K$12:$P$18,A_Stammdaten!$B$9-2022,FALSE)</f>
        <v>6.93E-2</v>
      </c>
      <c r="Q563" s="20">
        <f>VLOOKUP($L563,Listen!$Y$12:$AD$18,A_Stammdaten!$B$9-2022,FALSE)</f>
        <v>7.2599999999999998E-2</v>
      </c>
    </row>
    <row r="564" spans="1:17" x14ac:dyDescent="0.2">
      <c r="A564" s="234"/>
      <c r="B564" s="237"/>
      <c r="C564" s="44">
        <v>2025</v>
      </c>
      <c r="D564" s="35"/>
      <c r="E564" s="36">
        <f>SUMIFS(C_AiB!$H$5:$H$9998,C_AiB!$A$5:$A$9998,$A$561,C_AiB!$C$5:$C$9998,"="&amp;$C564)</f>
        <v>0</v>
      </c>
      <c r="F564" s="37"/>
      <c r="G564" s="35"/>
      <c r="H564" s="32">
        <f t="shared" si="16"/>
        <v>0</v>
      </c>
      <c r="I564" s="32">
        <f>(($E564*40%*$Q564)+($F564*40%*$P564))*3.5%*A_Stammdaten!$E$33</f>
        <v>0</v>
      </c>
      <c r="J564" s="32">
        <f t="shared" si="17"/>
        <v>0</v>
      </c>
      <c r="L564" s="44">
        <v>2025</v>
      </c>
      <c r="M564" s="20">
        <f>VLOOKUP($L564,Listen!$K$38:$P$44,A_Stammdaten!$B$9-2022,FALSE)</f>
        <v>0.05</v>
      </c>
      <c r="N564" s="20">
        <f>VLOOKUP($L564,Listen!$Y$38:$AD$44,A_Stammdaten!$B$9-2022,FALSE)</f>
        <v>5.0999999999999997E-2</v>
      </c>
      <c r="P564" s="20">
        <f>VLOOKUP($L564,Listen!$K$12:$P$18,A_Stammdaten!$B$9-2022,FALSE)</f>
        <v>7.0099999999999996E-2</v>
      </c>
      <c r="Q564" s="20">
        <f>VLOOKUP($L564,Listen!$Y$12:$AD$18,A_Stammdaten!$B$9-2022,FALSE)</f>
        <v>7.2599999999999998E-2</v>
      </c>
    </row>
    <row r="565" spans="1:17" x14ac:dyDescent="0.2">
      <c r="A565" s="234"/>
      <c r="B565" s="237"/>
      <c r="C565" s="44">
        <v>2026</v>
      </c>
      <c r="D565" s="35"/>
      <c r="E565" s="36">
        <f>SUMIFS(C_AiB!$H$5:$H$9998,C_AiB!$A$5:$A$9998,$A$561,C_AiB!$C$5:$C$9998,"="&amp;$C565)</f>
        <v>0</v>
      </c>
      <c r="F565" s="37"/>
      <c r="G565" s="35"/>
      <c r="H565" s="32">
        <f t="shared" si="16"/>
        <v>0</v>
      </c>
      <c r="I565" s="32">
        <f>(($E565*40%*$Q565)+($F565*40%*$P565))*3.5%*A_Stammdaten!$E$33</f>
        <v>0</v>
      </c>
      <c r="J565" s="32">
        <f t="shared" si="17"/>
        <v>0</v>
      </c>
      <c r="L565" s="44">
        <v>2026</v>
      </c>
      <c r="M565" s="20">
        <f>VLOOKUP($L565,Listen!$K$38:$P$44,A_Stammdaten!$B$9-2022,FALSE)</f>
        <v>5.0999999999999997E-2</v>
      </c>
      <c r="N565" s="20">
        <f>VLOOKUP($L565,Listen!$Y$38:$AD$44,A_Stammdaten!$B$9-2022,FALSE)</f>
        <v>5.0999999999999997E-2</v>
      </c>
      <c r="P565" s="20">
        <f>VLOOKUP($L565,Listen!$K$12:$P$18,A_Stammdaten!$B$9-2022,FALSE)</f>
        <v>7.2599999999999998E-2</v>
      </c>
      <c r="Q565" s="20">
        <f>VLOOKUP($L565,Listen!$Y$12:$AD$18,A_Stammdaten!$B$9-2022,FALSE)</f>
        <v>7.2599999999999998E-2</v>
      </c>
    </row>
    <row r="566" spans="1:17" x14ac:dyDescent="0.2">
      <c r="A566" s="234"/>
      <c r="B566" s="237"/>
      <c r="C566" s="44">
        <v>2027</v>
      </c>
      <c r="D566" s="35"/>
      <c r="E566" s="36">
        <f>SUMIFS(C_AiB!$H$5:$H$9998,C_AiB!$A$5:$A$9998,$A$561,C_AiB!$C$5:$C$9998,"="&amp;$C566)</f>
        <v>0</v>
      </c>
      <c r="F566" s="37"/>
      <c r="G566" s="35"/>
      <c r="H566" s="32">
        <f t="shared" si="16"/>
        <v>0</v>
      </c>
      <c r="I566" s="32">
        <f>(($E566*40%*$Q566)+($F566*40%*$P566))*3.5%*A_Stammdaten!$E$33</f>
        <v>0</v>
      </c>
      <c r="J566" s="32">
        <f t="shared" si="17"/>
        <v>0</v>
      </c>
      <c r="L566" s="44">
        <v>2027</v>
      </c>
      <c r="M566" s="20">
        <f>VLOOKUP($L566,Listen!$K$38:$P$44,A_Stammdaten!$B$9-2022,FALSE)</f>
        <v>5.0999999999999997E-2</v>
      </c>
      <c r="N566" s="20">
        <f>VLOOKUP($L566,Listen!$Y$38:$AD$44,A_Stammdaten!$B$9-2022,FALSE)</f>
        <v>5.0999999999999997E-2</v>
      </c>
      <c r="P566" s="20">
        <f>VLOOKUP($L566,Listen!$K$12:$P$18,A_Stammdaten!$B$9-2022,FALSE)</f>
        <v>7.2599999999999998E-2</v>
      </c>
      <c r="Q566" s="20">
        <f>VLOOKUP($L566,Listen!$Y$12:$AD$18,A_Stammdaten!$B$9-2022,FALSE)</f>
        <v>7.2599999999999998E-2</v>
      </c>
    </row>
    <row r="567" spans="1:17" ht="15" thickBot="1" x14ac:dyDescent="0.25">
      <c r="A567" s="235"/>
      <c r="B567" s="238"/>
      <c r="C567" s="45">
        <v>2028</v>
      </c>
      <c r="D567" s="38"/>
      <c r="E567" s="39">
        <f>SUMIFS(C_AiB!$H$5:$H$9998,C_AiB!$A$5:$A$9998,$A$561,C_AiB!$C$5:$C$9998,"="&amp;$C567)</f>
        <v>0</v>
      </c>
      <c r="F567" s="40"/>
      <c r="G567" s="38"/>
      <c r="H567" s="33">
        <f t="shared" si="16"/>
        <v>0</v>
      </c>
      <c r="I567" s="33">
        <f>(($E567*40%*$Q567)+($F567*40%*$P567))*3.5%*A_Stammdaten!$E$33</f>
        <v>0</v>
      </c>
      <c r="J567" s="33">
        <f t="shared" si="17"/>
        <v>0</v>
      </c>
      <c r="L567" s="45">
        <v>2028</v>
      </c>
      <c r="M567" s="21">
        <f>VLOOKUP($L567,Listen!$K$38:$P$44,A_Stammdaten!$B$9-2022,FALSE)</f>
        <v>0</v>
      </c>
      <c r="N567" s="21">
        <f>VLOOKUP($L567,Listen!$Y$38:$AD$44,A_Stammdaten!$B$9-2022,FALSE)</f>
        <v>0</v>
      </c>
      <c r="P567" s="21">
        <f>VLOOKUP($L567,Listen!$K$12:$P$18,A_Stammdaten!$B$9-2022,FALSE)</f>
        <v>0</v>
      </c>
      <c r="Q567" s="21">
        <f>VLOOKUP($L567,Listen!$Y$12:$AD$18,A_Stammdaten!$B$9-2022,FALSE)</f>
        <v>0</v>
      </c>
    </row>
    <row r="568" spans="1:17" x14ac:dyDescent="0.2">
      <c r="A568" s="233">
        <f>A_Stammdaten!A113</f>
        <v>0</v>
      </c>
      <c r="B568" s="236">
        <f>A_Stammdaten!B113</f>
        <v>0</v>
      </c>
      <c r="C568" s="23">
        <v>2022</v>
      </c>
      <c r="D568" s="41"/>
      <c r="E568" s="43">
        <f>SUMIFS(C_AiB!$H$5:$H$9998,C_AiB!$A$5:$A$9998,$A568,C_AiB!$C$5:$C$9998,"&lt;="&amp;$C568)</f>
        <v>0</v>
      </c>
      <c r="F568" s="42"/>
      <c r="G568" s="41"/>
      <c r="H568" s="34">
        <f t="shared" si="16"/>
        <v>0</v>
      </c>
      <c r="I568" s="32">
        <f>(($E568*40%*$Q568)+($F568*40%*$P568))*3.5%*A_Stammdaten!$E$33</f>
        <v>0</v>
      </c>
      <c r="J568" s="34">
        <f t="shared" si="17"/>
        <v>0</v>
      </c>
      <c r="L568" s="23">
        <v>2022</v>
      </c>
      <c r="M568" s="19">
        <f>VLOOKUP($L568,Listen!$K$38:$P$44,A_Stammdaten!$B$9-2022,FALSE)</f>
        <v>3.0499999999999999E-2</v>
      </c>
      <c r="N568" s="19">
        <f>VLOOKUP($L568,Listen!$Y$38:$AD$44,A_Stammdaten!$B$9-2022,FALSE)</f>
        <v>3.0499999999999999E-2</v>
      </c>
      <c r="P568" s="19">
        <f>VLOOKUP($L568,Listen!$K$12:$P$18,A_Stammdaten!$B$9-2022,FALSE)</f>
        <v>5.0700000000000002E-2</v>
      </c>
      <c r="Q568" s="19">
        <f>VLOOKUP($L568,Listen!$Y$12:$AD$18,A_Stammdaten!$B$9-2022,FALSE)</f>
        <v>5.0700000000000002E-2</v>
      </c>
    </row>
    <row r="569" spans="1:17" x14ac:dyDescent="0.2">
      <c r="A569" s="234"/>
      <c r="B569" s="237"/>
      <c r="C569" s="44">
        <v>2023</v>
      </c>
      <c r="D569" s="35"/>
      <c r="E569" s="36">
        <f>SUMIFS(C_AiB!$H$5:$H$9998,C_AiB!$A$5:$A$9998,$A$568,C_AiB!$C$5:$C$9998,"="&amp;$C569)</f>
        <v>0</v>
      </c>
      <c r="F569" s="37"/>
      <c r="G569" s="35"/>
      <c r="H569" s="32">
        <f t="shared" si="16"/>
        <v>0</v>
      </c>
      <c r="I569" s="32">
        <f>(($E569*40%*$Q569)+($F569*40%*$P569))*3.5%*A_Stammdaten!$E$33</f>
        <v>0</v>
      </c>
      <c r="J569" s="32">
        <f t="shared" si="17"/>
        <v>0</v>
      </c>
      <c r="L569" s="44">
        <v>2023</v>
      </c>
      <c r="M569" s="20">
        <f>VLOOKUP($L569,Listen!$K$38:$P$44,A_Stammdaten!$B$9-2022,FALSE)</f>
        <v>3.0499999999999999E-2</v>
      </c>
      <c r="N569" s="20">
        <f>VLOOKUP($L569,Listen!$Y$38:$AD$44,A_Stammdaten!$B$9-2022,FALSE)</f>
        <v>3.0499999999999999E-2</v>
      </c>
      <c r="P569" s="20">
        <f>VLOOKUP($L569,Listen!$K$12:$P$18,A_Stammdaten!$B$9-2022,FALSE)</f>
        <v>5.0700000000000002E-2</v>
      </c>
      <c r="Q569" s="20">
        <f>VLOOKUP($L569,Listen!$Y$12:$AD$18,A_Stammdaten!$B$9-2022,FALSE)</f>
        <v>5.0700000000000002E-2</v>
      </c>
    </row>
    <row r="570" spans="1:17" x14ac:dyDescent="0.2">
      <c r="A570" s="234"/>
      <c r="B570" s="237"/>
      <c r="C570" s="44">
        <v>2024</v>
      </c>
      <c r="D570" s="35"/>
      <c r="E570" s="36">
        <f>SUMIFS(C_AiB!$H$5:$H$9998,C_AiB!$A$5:$A$9998,$A$568,C_AiB!$C$5:$C$9998,"="&amp;$C570)</f>
        <v>0</v>
      </c>
      <c r="F570" s="37"/>
      <c r="G570" s="35"/>
      <c r="H570" s="32">
        <f t="shared" si="16"/>
        <v>0</v>
      </c>
      <c r="I570" s="32">
        <f>(($E570*40%*$Q570)+($F570*40%*$P570))*3.5%*A_Stammdaten!$E$33</f>
        <v>0</v>
      </c>
      <c r="J570" s="32">
        <f t="shared" si="17"/>
        <v>0</v>
      </c>
      <c r="L570" s="44">
        <v>2024</v>
      </c>
      <c r="M570" s="20">
        <f>VLOOKUP($L570,Listen!$K$38:$P$44,A_Stammdaten!$B$9-2022,FALSE)</f>
        <v>5.0900000000000001E-2</v>
      </c>
      <c r="N570" s="20">
        <f>VLOOKUP($L570,Listen!$Y$38:$AD$44,A_Stammdaten!$B$9-2022,FALSE)</f>
        <v>5.0999999999999997E-2</v>
      </c>
      <c r="P570" s="20">
        <f>VLOOKUP($L570,Listen!$K$12:$P$18,A_Stammdaten!$B$9-2022,FALSE)</f>
        <v>6.93E-2</v>
      </c>
      <c r="Q570" s="20">
        <f>VLOOKUP($L570,Listen!$Y$12:$AD$18,A_Stammdaten!$B$9-2022,FALSE)</f>
        <v>7.2599999999999998E-2</v>
      </c>
    </row>
    <row r="571" spans="1:17" x14ac:dyDescent="0.2">
      <c r="A571" s="234"/>
      <c r="B571" s="237"/>
      <c r="C571" s="44">
        <v>2025</v>
      </c>
      <c r="D571" s="35"/>
      <c r="E571" s="36">
        <f>SUMIFS(C_AiB!$H$5:$H$9998,C_AiB!$A$5:$A$9998,$A$568,C_AiB!$C$5:$C$9998,"="&amp;$C571)</f>
        <v>0</v>
      </c>
      <c r="F571" s="37"/>
      <c r="G571" s="35"/>
      <c r="H571" s="32">
        <f t="shared" si="16"/>
        <v>0</v>
      </c>
      <c r="I571" s="32">
        <f>(($E571*40%*$Q571)+($F571*40%*$P571))*3.5%*A_Stammdaten!$E$33</f>
        <v>0</v>
      </c>
      <c r="J571" s="32">
        <f t="shared" si="17"/>
        <v>0</v>
      </c>
      <c r="L571" s="44">
        <v>2025</v>
      </c>
      <c r="M571" s="20">
        <f>VLOOKUP($L571,Listen!$K$38:$P$44,A_Stammdaten!$B$9-2022,FALSE)</f>
        <v>0.05</v>
      </c>
      <c r="N571" s="20">
        <f>VLOOKUP($L571,Listen!$Y$38:$AD$44,A_Stammdaten!$B$9-2022,FALSE)</f>
        <v>5.0999999999999997E-2</v>
      </c>
      <c r="P571" s="20">
        <f>VLOOKUP($L571,Listen!$K$12:$P$18,A_Stammdaten!$B$9-2022,FALSE)</f>
        <v>7.0099999999999996E-2</v>
      </c>
      <c r="Q571" s="20">
        <f>VLOOKUP($L571,Listen!$Y$12:$AD$18,A_Stammdaten!$B$9-2022,FALSE)</f>
        <v>7.2599999999999998E-2</v>
      </c>
    </row>
    <row r="572" spans="1:17" x14ac:dyDescent="0.2">
      <c r="A572" s="234"/>
      <c r="B572" s="237"/>
      <c r="C572" s="44">
        <v>2026</v>
      </c>
      <c r="D572" s="35"/>
      <c r="E572" s="36">
        <f>SUMIFS(C_AiB!$H$5:$H$9998,C_AiB!$A$5:$A$9998,$A$568,C_AiB!$C$5:$C$9998,"="&amp;$C572)</f>
        <v>0</v>
      </c>
      <c r="F572" s="37"/>
      <c r="G572" s="35"/>
      <c r="H572" s="32">
        <f t="shared" si="16"/>
        <v>0</v>
      </c>
      <c r="I572" s="32">
        <f>(($E572*40%*$Q572)+($F572*40%*$P572))*3.5%*A_Stammdaten!$E$33</f>
        <v>0</v>
      </c>
      <c r="J572" s="32">
        <f t="shared" si="17"/>
        <v>0</v>
      </c>
      <c r="L572" s="44">
        <v>2026</v>
      </c>
      <c r="M572" s="20">
        <f>VLOOKUP($L572,Listen!$K$38:$P$44,A_Stammdaten!$B$9-2022,FALSE)</f>
        <v>5.0999999999999997E-2</v>
      </c>
      <c r="N572" s="20">
        <f>VLOOKUP($L572,Listen!$Y$38:$AD$44,A_Stammdaten!$B$9-2022,FALSE)</f>
        <v>5.0999999999999997E-2</v>
      </c>
      <c r="P572" s="20">
        <f>VLOOKUP($L572,Listen!$K$12:$P$18,A_Stammdaten!$B$9-2022,FALSE)</f>
        <v>7.2599999999999998E-2</v>
      </c>
      <c r="Q572" s="20">
        <f>VLOOKUP($L572,Listen!$Y$12:$AD$18,A_Stammdaten!$B$9-2022,FALSE)</f>
        <v>7.2599999999999998E-2</v>
      </c>
    </row>
    <row r="573" spans="1:17" x14ac:dyDescent="0.2">
      <c r="A573" s="234"/>
      <c r="B573" s="237"/>
      <c r="C573" s="44">
        <v>2027</v>
      </c>
      <c r="D573" s="35"/>
      <c r="E573" s="36">
        <f>SUMIFS(C_AiB!$H$5:$H$9998,C_AiB!$A$5:$A$9998,$A$568,C_AiB!$C$5:$C$9998,"="&amp;$C573)</f>
        <v>0</v>
      </c>
      <c r="F573" s="37"/>
      <c r="G573" s="35"/>
      <c r="H573" s="32">
        <f t="shared" si="16"/>
        <v>0</v>
      </c>
      <c r="I573" s="32">
        <f>(($E573*40%*$Q573)+($F573*40%*$P573))*3.5%*A_Stammdaten!$E$33</f>
        <v>0</v>
      </c>
      <c r="J573" s="32">
        <f t="shared" si="17"/>
        <v>0</v>
      </c>
      <c r="L573" s="44">
        <v>2027</v>
      </c>
      <c r="M573" s="20">
        <f>VLOOKUP($L573,Listen!$K$38:$P$44,A_Stammdaten!$B$9-2022,FALSE)</f>
        <v>5.0999999999999997E-2</v>
      </c>
      <c r="N573" s="20">
        <f>VLOOKUP($L573,Listen!$Y$38:$AD$44,A_Stammdaten!$B$9-2022,FALSE)</f>
        <v>5.0999999999999997E-2</v>
      </c>
      <c r="P573" s="20">
        <f>VLOOKUP($L573,Listen!$K$12:$P$18,A_Stammdaten!$B$9-2022,FALSE)</f>
        <v>7.2599999999999998E-2</v>
      </c>
      <c r="Q573" s="20">
        <f>VLOOKUP($L573,Listen!$Y$12:$AD$18,A_Stammdaten!$B$9-2022,FALSE)</f>
        <v>7.2599999999999998E-2</v>
      </c>
    </row>
    <row r="574" spans="1:17" ht="15" thickBot="1" x14ac:dyDescent="0.25">
      <c r="A574" s="235"/>
      <c r="B574" s="238"/>
      <c r="C574" s="45">
        <v>2028</v>
      </c>
      <c r="D574" s="38"/>
      <c r="E574" s="39">
        <f>SUMIFS(C_AiB!$H$5:$H$9998,C_AiB!$A$5:$A$9998,$A$568,C_AiB!$C$5:$C$9998,"="&amp;$C574)</f>
        <v>0</v>
      </c>
      <c r="F574" s="40"/>
      <c r="G574" s="38"/>
      <c r="H574" s="33">
        <f t="shared" si="16"/>
        <v>0</v>
      </c>
      <c r="I574" s="33">
        <f>(($E574*40%*$Q574)+($F574*40%*$P574))*3.5%*A_Stammdaten!$E$33</f>
        <v>0</v>
      </c>
      <c r="J574" s="33">
        <f t="shared" si="17"/>
        <v>0</v>
      </c>
      <c r="L574" s="45">
        <v>2028</v>
      </c>
      <c r="M574" s="21">
        <f>VLOOKUP($L574,Listen!$K$38:$P$44,A_Stammdaten!$B$9-2022,FALSE)</f>
        <v>0</v>
      </c>
      <c r="N574" s="21">
        <f>VLOOKUP($L574,Listen!$Y$38:$AD$44,A_Stammdaten!$B$9-2022,FALSE)</f>
        <v>0</v>
      </c>
      <c r="P574" s="21">
        <f>VLOOKUP($L574,Listen!$K$12:$P$18,A_Stammdaten!$B$9-2022,FALSE)</f>
        <v>0</v>
      </c>
      <c r="Q574" s="21">
        <f>VLOOKUP($L574,Listen!$Y$12:$AD$18,A_Stammdaten!$B$9-2022,FALSE)</f>
        <v>0</v>
      </c>
    </row>
    <row r="575" spans="1:17" x14ac:dyDescent="0.2">
      <c r="A575" s="233">
        <f>A_Stammdaten!A114</f>
        <v>0</v>
      </c>
      <c r="B575" s="236">
        <f>A_Stammdaten!B114</f>
        <v>0</v>
      </c>
      <c r="C575" s="23">
        <v>2022</v>
      </c>
      <c r="D575" s="41"/>
      <c r="E575" s="43">
        <f>SUMIFS(C_AiB!$H$5:$H$9998,C_AiB!$A$5:$A$9998,$A575,C_AiB!$C$5:$C$9998,"&lt;="&amp;$C575)</f>
        <v>0</v>
      </c>
      <c r="F575" s="42"/>
      <c r="G575" s="41"/>
      <c r="H575" s="34">
        <f t="shared" si="16"/>
        <v>0</v>
      </c>
      <c r="I575" s="32">
        <f>(($E575*40%*$Q575)+($F575*40%*$P575))*3.5%*A_Stammdaten!$E$33</f>
        <v>0</v>
      </c>
      <c r="J575" s="34">
        <f t="shared" si="17"/>
        <v>0</v>
      </c>
      <c r="L575" s="23">
        <v>2022</v>
      </c>
      <c r="M575" s="19">
        <f>VLOOKUP($L575,Listen!$K$38:$P$44,A_Stammdaten!$B$9-2022,FALSE)</f>
        <v>3.0499999999999999E-2</v>
      </c>
      <c r="N575" s="19">
        <f>VLOOKUP($L575,Listen!$Y$38:$AD$44,A_Stammdaten!$B$9-2022,FALSE)</f>
        <v>3.0499999999999999E-2</v>
      </c>
      <c r="P575" s="19">
        <f>VLOOKUP($L575,Listen!$K$12:$P$18,A_Stammdaten!$B$9-2022,FALSE)</f>
        <v>5.0700000000000002E-2</v>
      </c>
      <c r="Q575" s="19">
        <f>VLOOKUP($L575,Listen!$Y$12:$AD$18,A_Stammdaten!$B$9-2022,FALSE)</f>
        <v>5.0700000000000002E-2</v>
      </c>
    </row>
    <row r="576" spans="1:17" x14ac:dyDescent="0.2">
      <c r="A576" s="234"/>
      <c r="B576" s="237"/>
      <c r="C576" s="44">
        <v>2023</v>
      </c>
      <c r="D576" s="35"/>
      <c r="E576" s="36">
        <f>SUMIFS(C_AiB!$H$5:$H$9998,C_AiB!$A$5:$A$9998,$A$575,C_AiB!$C$5:$C$9998,"="&amp;$C576)</f>
        <v>0</v>
      </c>
      <c r="F576" s="37"/>
      <c r="G576" s="35"/>
      <c r="H576" s="32">
        <f t="shared" si="16"/>
        <v>0</v>
      </c>
      <c r="I576" s="32">
        <f>(($E576*40%*$Q576)+($F576*40%*$P576))*3.5%*A_Stammdaten!$E$33</f>
        <v>0</v>
      </c>
      <c r="J576" s="32">
        <f t="shared" si="17"/>
        <v>0</v>
      </c>
      <c r="L576" s="44">
        <v>2023</v>
      </c>
      <c r="M576" s="20">
        <f>VLOOKUP($L576,Listen!$K$38:$P$44,A_Stammdaten!$B$9-2022,FALSE)</f>
        <v>3.0499999999999999E-2</v>
      </c>
      <c r="N576" s="20">
        <f>VLOOKUP($L576,Listen!$Y$38:$AD$44,A_Stammdaten!$B$9-2022,FALSE)</f>
        <v>3.0499999999999999E-2</v>
      </c>
      <c r="P576" s="20">
        <f>VLOOKUP($L576,Listen!$K$12:$P$18,A_Stammdaten!$B$9-2022,FALSE)</f>
        <v>5.0700000000000002E-2</v>
      </c>
      <c r="Q576" s="20">
        <f>VLOOKUP($L576,Listen!$Y$12:$AD$18,A_Stammdaten!$B$9-2022,FALSE)</f>
        <v>5.0700000000000002E-2</v>
      </c>
    </row>
    <row r="577" spans="1:17" x14ac:dyDescent="0.2">
      <c r="A577" s="234"/>
      <c r="B577" s="237"/>
      <c r="C577" s="44">
        <v>2024</v>
      </c>
      <c r="D577" s="35"/>
      <c r="E577" s="36">
        <f>SUMIFS(C_AiB!$H$5:$H$9998,C_AiB!$A$5:$A$9998,$A$575,C_AiB!$C$5:$C$9998,"="&amp;$C577)</f>
        <v>0</v>
      </c>
      <c r="F577" s="37"/>
      <c r="G577" s="35"/>
      <c r="H577" s="32">
        <f t="shared" si="16"/>
        <v>0</v>
      </c>
      <c r="I577" s="32">
        <f>(($E577*40%*$Q577)+($F577*40%*$P577))*3.5%*A_Stammdaten!$E$33</f>
        <v>0</v>
      </c>
      <c r="J577" s="32">
        <f t="shared" si="17"/>
        <v>0</v>
      </c>
      <c r="L577" s="44">
        <v>2024</v>
      </c>
      <c r="M577" s="20">
        <f>VLOOKUP($L577,Listen!$K$38:$P$44,A_Stammdaten!$B$9-2022,FALSE)</f>
        <v>5.0900000000000001E-2</v>
      </c>
      <c r="N577" s="20">
        <f>VLOOKUP($L577,Listen!$Y$38:$AD$44,A_Stammdaten!$B$9-2022,FALSE)</f>
        <v>5.0999999999999997E-2</v>
      </c>
      <c r="P577" s="20">
        <f>VLOOKUP($L577,Listen!$K$12:$P$18,A_Stammdaten!$B$9-2022,FALSE)</f>
        <v>6.93E-2</v>
      </c>
      <c r="Q577" s="20">
        <f>VLOOKUP($L577,Listen!$Y$12:$AD$18,A_Stammdaten!$B$9-2022,FALSE)</f>
        <v>7.2599999999999998E-2</v>
      </c>
    </row>
    <row r="578" spans="1:17" x14ac:dyDescent="0.2">
      <c r="A578" s="234"/>
      <c r="B578" s="237"/>
      <c r="C578" s="44">
        <v>2025</v>
      </c>
      <c r="D578" s="35"/>
      <c r="E578" s="36">
        <f>SUMIFS(C_AiB!$H$5:$H$9998,C_AiB!$A$5:$A$9998,$A$575,C_AiB!$C$5:$C$9998,"="&amp;$C578)</f>
        <v>0</v>
      </c>
      <c r="F578" s="37"/>
      <c r="G578" s="35"/>
      <c r="H578" s="32">
        <f t="shared" si="16"/>
        <v>0</v>
      </c>
      <c r="I578" s="32">
        <f>(($E578*40%*$Q578)+($F578*40%*$P578))*3.5%*A_Stammdaten!$E$33</f>
        <v>0</v>
      </c>
      <c r="J578" s="32">
        <f t="shared" si="17"/>
        <v>0</v>
      </c>
      <c r="L578" s="44">
        <v>2025</v>
      </c>
      <c r="M578" s="20">
        <f>VLOOKUP($L578,Listen!$K$38:$P$44,A_Stammdaten!$B$9-2022,FALSE)</f>
        <v>0.05</v>
      </c>
      <c r="N578" s="20">
        <f>VLOOKUP($L578,Listen!$Y$38:$AD$44,A_Stammdaten!$B$9-2022,FALSE)</f>
        <v>5.0999999999999997E-2</v>
      </c>
      <c r="P578" s="20">
        <f>VLOOKUP($L578,Listen!$K$12:$P$18,A_Stammdaten!$B$9-2022,FALSE)</f>
        <v>7.0099999999999996E-2</v>
      </c>
      <c r="Q578" s="20">
        <f>VLOOKUP($L578,Listen!$Y$12:$AD$18,A_Stammdaten!$B$9-2022,FALSE)</f>
        <v>7.2599999999999998E-2</v>
      </c>
    </row>
    <row r="579" spans="1:17" x14ac:dyDescent="0.2">
      <c r="A579" s="234"/>
      <c r="B579" s="237"/>
      <c r="C579" s="44">
        <v>2026</v>
      </c>
      <c r="D579" s="35"/>
      <c r="E579" s="36">
        <f>SUMIFS(C_AiB!$H$5:$H$9998,C_AiB!$A$5:$A$9998,$A$575,C_AiB!$C$5:$C$9998,"="&amp;$C579)</f>
        <v>0</v>
      </c>
      <c r="F579" s="37"/>
      <c r="G579" s="35"/>
      <c r="H579" s="32">
        <f t="shared" si="16"/>
        <v>0</v>
      </c>
      <c r="I579" s="32">
        <f>(($E579*40%*$Q579)+($F579*40%*$P579))*3.5%*A_Stammdaten!$E$33</f>
        <v>0</v>
      </c>
      <c r="J579" s="32">
        <f t="shared" si="17"/>
        <v>0</v>
      </c>
      <c r="L579" s="44">
        <v>2026</v>
      </c>
      <c r="M579" s="20">
        <f>VLOOKUP($L579,Listen!$K$38:$P$44,A_Stammdaten!$B$9-2022,FALSE)</f>
        <v>5.0999999999999997E-2</v>
      </c>
      <c r="N579" s="20">
        <f>VLOOKUP($L579,Listen!$Y$38:$AD$44,A_Stammdaten!$B$9-2022,FALSE)</f>
        <v>5.0999999999999997E-2</v>
      </c>
      <c r="P579" s="20">
        <f>VLOOKUP($L579,Listen!$K$12:$P$18,A_Stammdaten!$B$9-2022,FALSE)</f>
        <v>7.2599999999999998E-2</v>
      </c>
      <c r="Q579" s="20">
        <f>VLOOKUP($L579,Listen!$Y$12:$AD$18,A_Stammdaten!$B$9-2022,FALSE)</f>
        <v>7.2599999999999998E-2</v>
      </c>
    </row>
    <row r="580" spans="1:17" x14ac:dyDescent="0.2">
      <c r="A580" s="234"/>
      <c r="B580" s="237"/>
      <c r="C580" s="44">
        <v>2027</v>
      </c>
      <c r="D580" s="35"/>
      <c r="E580" s="36">
        <f>SUMIFS(C_AiB!$H$5:$H$9998,C_AiB!$A$5:$A$9998,$A$575,C_AiB!$C$5:$C$9998,"="&amp;$C580)</f>
        <v>0</v>
      </c>
      <c r="F580" s="37"/>
      <c r="G580" s="35"/>
      <c r="H580" s="32">
        <f t="shared" si="16"/>
        <v>0</v>
      </c>
      <c r="I580" s="32">
        <f>(($E580*40%*$Q580)+($F580*40%*$P580))*3.5%*A_Stammdaten!$E$33</f>
        <v>0</v>
      </c>
      <c r="J580" s="32">
        <f t="shared" si="17"/>
        <v>0</v>
      </c>
      <c r="L580" s="44">
        <v>2027</v>
      </c>
      <c r="M580" s="20">
        <f>VLOOKUP($L580,Listen!$K$38:$P$44,A_Stammdaten!$B$9-2022,FALSE)</f>
        <v>5.0999999999999997E-2</v>
      </c>
      <c r="N580" s="20">
        <f>VLOOKUP($L580,Listen!$Y$38:$AD$44,A_Stammdaten!$B$9-2022,FALSE)</f>
        <v>5.0999999999999997E-2</v>
      </c>
      <c r="P580" s="20">
        <f>VLOOKUP($L580,Listen!$K$12:$P$18,A_Stammdaten!$B$9-2022,FALSE)</f>
        <v>7.2599999999999998E-2</v>
      </c>
      <c r="Q580" s="20">
        <f>VLOOKUP($L580,Listen!$Y$12:$AD$18,A_Stammdaten!$B$9-2022,FALSE)</f>
        <v>7.2599999999999998E-2</v>
      </c>
    </row>
    <row r="581" spans="1:17" ht="15" thickBot="1" x14ac:dyDescent="0.25">
      <c r="A581" s="235"/>
      <c r="B581" s="238"/>
      <c r="C581" s="45">
        <v>2028</v>
      </c>
      <c r="D581" s="38"/>
      <c r="E581" s="39">
        <f>SUMIFS(C_AiB!$H$5:$H$9998,C_AiB!$A$5:$A$9998,$A$575,C_AiB!$C$5:$C$9998,"="&amp;$C581)</f>
        <v>0</v>
      </c>
      <c r="F581" s="40"/>
      <c r="G581" s="38"/>
      <c r="H581" s="33">
        <f t="shared" si="16"/>
        <v>0</v>
      </c>
      <c r="I581" s="33">
        <f>(($E581*40%*$Q581)+($F581*40%*$P581))*3.5%*A_Stammdaten!$E$33</f>
        <v>0</v>
      </c>
      <c r="J581" s="33">
        <f t="shared" si="17"/>
        <v>0</v>
      </c>
      <c r="L581" s="45">
        <v>2028</v>
      </c>
      <c r="M581" s="21">
        <f>VLOOKUP($L581,Listen!$K$38:$P$44,A_Stammdaten!$B$9-2022,FALSE)</f>
        <v>0</v>
      </c>
      <c r="N581" s="21">
        <f>VLOOKUP($L581,Listen!$Y$38:$AD$44,A_Stammdaten!$B$9-2022,FALSE)</f>
        <v>0</v>
      </c>
      <c r="P581" s="21">
        <f>VLOOKUP($L581,Listen!$K$12:$P$18,A_Stammdaten!$B$9-2022,FALSE)</f>
        <v>0</v>
      </c>
      <c r="Q581" s="21">
        <f>VLOOKUP($L581,Listen!$Y$12:$AD$18,A_Stammdaten!$B$9-2022,FALSE)</f>
        <v>0</v>
      </c>
    </row>
    <row r="582" spans="1:17" x14ac:dyDescent="0.2">
      <c r="A582" s="233">
        <f>A_Stammdaten!A115</f>
        <v>0</v>
      </c>
      <c r="B582" s="236">
        <f>A_Stammdaten!B115</f>
        <v>0</v>
      </c>
      <c r="C582" s="23">
        <v>2022</v>
      </c>
      <c r="D582" s="41"/>
      <c r="E582" s="43">
        <f>SUMIFS(C_AiB!$H$5:$H$9998,C_AiB!$A$5:$A$9998,$A582,C_AiB!$C$5:$C$9998,"&lt;="&amp;$C582)</f>
        <v>0</v>
      </c>
      <c r="F582" s="42"/>
      <c r="G582" s="41"/>
      <c r="H582" s="34">
        <f t="shared" si="16"/>
        <v>0</v>
      </c>
      <c r="I582" s="32">
        <f>(($E582*40%*$Q582)+($F582*40%*$P582))*3.5%*A_Stammdaten!$E$33</f>
        <v>0</v>
      </c>
      <c r="J582" s="34">
        <f t="shared" si="17"/>
        <v>0</v>
      </c>
      <c r="L582" s="23">
        <v>2022</v>
      </c>
      <c r="M582" s="19">
        <f>VLOOKUP($L582,Listen!$K$38:$P$44,A_Stammdaten!$B$9-2022,FALSE)</f>
        <v>3.0499999999999999E-2</v>
      </c>
      <c r="N582" s="19">
        <f>VLOOKUP($L582,Listen!$Y$38:$AD$44,A_Stammdaten!$B$9-2022,FALSE)</f>
        <v>3.0499999999999999E-2</v>
      </c>
      <c r="P582" s="19">
        <f>VLOOKUP($L582,Listen!$K$12:$P$18,A_Stammdaten!$B$9-2022,FALSE)</f>
        <v>5.0700000000000002E-2</v>
      </c>
      <c r="Q582" s="19">
        <f>VLOOKUP($L582,Listen!$Y$12:$AD$18,A_Stammdaten!$B$9-2022,FALSE)</f>
        <v>5.0700000000000002E-2</v>
      </c>
    </row>
    <row r="583" spans="1:17" x14ac:dyDescent="0.2">
      <c r="A583" s="234"/>
      <c r="B583" s="237"/>
      <c r="C583" s="44">
        <v>2023</v>
      </c>
      <c r="D583" s="35"/>
      <c r="E583" s="36">
        <f>SUMIFS(C_AiB!$H$5:$H$9998,C_AiB!$A$5:$A$9998,$A$582,C_AiB!$C$5:$C$9998,"="&amp;$C583)</f>
        <v>0</v>
      </c>
      <c r="F583" s="37"/>
      <c r="G583" s="35"/>
      <c r="H583" s="32">
        <f t="shared" si="16"/>
        <v>0</v>
      </c>
      <c r="I583" s="32">
        <f>(($E583*40%*$Q583)+($F583*40%*$P583))*3.5%*A_Stammdaten!$E$33</f>
        <v>0</v>
      </c>
      <c r="J583" s="32">
        <f t="shared" si="17"/>
        <v>0</v>
      </c>
      <c r="L583" s="44">
        <v>2023</v>
      </c>
      <c r="M583" s="20">
        <f>VLOOKUP($L583,Listen!$K$38:$P$44,A_Stammdaten!$B$9-2022,FALSE)</f>
        <v>3.0499999999999999E-2</v>
      </c>
      <c r="N583" s="20">
        <f>VLOOKUP($L583,Listen!$Y$38:$AD$44,A_Stammdaten!$B$9-2022,FALSE)</f>
        <v>3.0499999999999999E-2</v>
      </c>
      <c r="P583" s="20">
        <f>VLOOKUP($L583,Listen!$K$12:$P$18,A_Stammdaten!$B$9-2022,FALSE)</f>
        <v>5.0700000000000002E-2</v>
      </c>
      <c r="Q583" s="20">
        <f>VLOOKUP($L583,Listen!$Y$12:$AD$18,A_Stammdaten!$B$9-2022,FALSE)</f>
        <v>5.0700000000000002E-2</v>
      </c>
    </row>
    <row r="584" spans="1:17" x14ac:dyDescent="0.2">
      <c r="A584" s="234"/>
      <c r="B584" s="237"/>
      <c r="C584" s="44">
        <v>2024</v>
      </c>
      <c r="D584" s="35"/>
      <c r="E584" s="36">
        <f>SUMIFS(C_AiB!$H$5:$H$9998,C_AiB!$A$5:$A$9998,$A$582,C_AiB!$C$5:$C$9998,"="&amp;$C584)</f>
        <v>0</v>
      </c>
      <c r="F584" s="37"/>
      <c r="G584" s="35"/>
      <c r="H584" s="32">
        <f t="shared" si="16"/>
        <v>0</v>
      </c>
      <c r="I584" s="32">
        <f>(($E584*40%*$Q584)+($F584*40%*$P584))*3.5%*A_Stammdaten!$E$33</f>
        <v>0</v>
      </c>
      <c r="J584" s="32">
        <f t="shared" si="17"/>
        <v>0</v>
      </c>
      <c r="L584" s="44">
        <v>2024</v>
      </c>
      <c r="M584" s="20">
        <f>VLOOKUP($L584,Listen!$K$38:$P$44,A_Stammdaten!$B$9-2022,FALSE)</f>
        <v>5.0900000000000001E-2</v>
      </c>
      <c r="N584" s="20">
        <f>VLOOKUP($L584,Listen!$Y$38:$AD$44,A_Stammdaten!$B$9-2022,FALSE)</f>
        <v>5.0999999999999997E-2</v>
      </c>
      <c r="P584" s="20">
        <f>VLOOKUP($L584,Listen!$K$12:$P$18,A_Stammdaten!$B$9-2022,FALSE)</f>
        <v>6.93E-2</v>
      </c>
      <c r="Q584" s="20">
        <f>VLOOKUP($L584,Listen!$Y$12:$AD$18,A_Stammdaten!$B$9-2022,FALSE)</f>
        <v>7.2599999999999998E-2</v>
      </c>
    </row>
    <row r="585" spans="1:17" x14ac:dyDescent="0.2">
      <c r="A585" s="234"/>
      <c r="B585" s="237"/>
      <c r="C585" s="44">
        <v>2025</v>
      </c>
      <c r="D585" s="35"/>
      <c r="E585" s="36">
        <f>SUMIFS(C_AiB!$H$5:$H$9998,C_AiB!$A$5:$A$9998,$A$582,C_AiB!$C$5:$C$9998,"="&amp;$C585)</f>
        <v>0</v>
      </c>
      <c r="F585" s="37"/>
      <c r="G585" s="35"/>
      <c r="H585" s="32">
        <f t="shared" ref="H585:H648" si="18">($E585*$N585)+($F585*$M585)</f>
        <v>0</v>
      </c>
      <c r="I585" s="32">
        <f>(($E585*40%*$Q585)+($F585*40%*$P585))*3.5%*A_Stammdaten!$E$33</f>
        <v>0</v>
      </c>
      <c r="J585" s="32">
        <f t="shared" ref="J585:J648" si="19">SUM(G585:I585)</f>
        <v>0</v>
      </c>
      <c r="L585" s="44">
        <v>2025</v>
      </c>
      <c r="M585" s="20">
        <f>VLOOKUP($L585,Listen!$K$38:$P$44,A_Stammdaten!$B$9-2022,FALSE)</f>
        <v>0.05</v>
      </c>
      <c r="N585" s="20">
        <f>VLOOKUP($L585,Listen!$Y$38:$AD$44,A_Stammdaten!$B$9-2022,FALSE)</f>
        <v>5.0999999999999997E-2</v>
      </c>
      <c r="P585" s="20">
        <f>VLOOKUP($L585,Listen!$K$12:$P$18,A_Stammdaten!$B$9-2022,FALSE)</f>
        <v>7.0099999999999996E-2</v>
      </c>
      <c r="Q585" s="20">
        <f>VLOOKUP($L585,Listen!$Y$12:$AD$18,A_Stammdaten!$B$9-2022,FALSE)</f>
        <v>7.2599999999999998E-2</v>
      </c>
    </row>
    <row r="586" spans="1:17" x14ac:dyDescent="0.2">
      <c r="A586" s="234"/>
      <c r="B586" s="237"/>
      <c r="C586" s="44">
        <v>2026</v>
      </c>
      <c r="D586" s="35"/>
      <c r="E586" s="36">
        <f>SUMIFS(C_AiB!$H$5:$H$9998,C_AiB!$A$5:$A$9998,$A$582,C_AiB!$C$5:$C$9998,"="&amp;$C586)</f>
        <v>0</v>
      </c>
      <c r="F586" s="37"/>
      <c r="G586" s="35"/>
      <c r="H586" s="32">
        <f t="shared" si="18"/>
        <v>0</v>
      </c>
      <c r="I586" s="32">
        <f>(($E586*40%*$Q586)+($F586*40%*$P586))*3.5%*A_Stammdaten!$E$33</f>
        <v>0</v>
      </c>
      <c r="J586" s="32">
        <f t="shared" si="19"/>
        <v>0</v>
      </c>
      <c r="L586" s="44">
        <v>2026</v>
      </c>
      <c r="M586" s="20">
        <f>VLOOKUP($L586,Listen!$K$38:$P$44,A_Stammdaten!$B$9-2022,FALSE)</f>
        <v>5.0999999999999997E-2</v>
      </c>
      <c r="N586" s="20">
        <f>VLOOKUP($L586,Listen!$Y$38:$AD$44,A_Stammdaten!$B$9-2022,FALSE)</f>
        <v>5.0999999999999997E-2</v>
      </c>
      <c r="P586" s="20">
        <f>VLOOKUP($L586,Listen!$K$12:$P$18,A_Stammdaten!$B$9-2022,FALSE)</f>
        <v>7.2599999999999998E-2</v>
      </c>
      <c r="Q586" s="20">
        <f>VLOOKUP($L586,Listen!$Y$12:$AD$18,A_Stammdaten!$B$9-2022,FALSE)</f>
        <v>7.2599999999999998E-2</v>
      </c>
    </row>
    <row r="587" spans="1:17" x14ac:dyDescent="0.2">
      <c r="A587" s="234"/>
      <c r="B587" s="237"/>
      <c r="C587" s="44">
        <v>2027</v>
      </c>
      <c r="D587" s="35"/>
      <c r="E587" s="36">
        <f>SUMIFS(C_AiB!$H$5:$H$9998,C_AiB!$A$5:$A$9998,$A$582,C_AiB!$C$5:$C$9998,"="&amp;$C587)</f>
        <v>0</v>
      </c>
      <c r="F587" s="37"/>
      <c r="G587" s="35"/>
      <c r="H587" s="32">
        <f t="shared" si="18"/>
        <v>0</v>
      </c>
      <c r="I587" s="32">
        <f>(($E587*40%*$Q587)+($F587*40%*$P587))*3.5%*A_Stammdaten!$E$33</f>
        <v>0</v>
      </c>
      <c r="J587" s="32">
        <f t="shared" si="19"/>
        <v>0</v>
      </c>
      <c r="L587" s="44">
        <v>2027</v>
      </c>
      <c r="M587" s="20">
        <f>VLOOKUP($L587,Listen!$K$38:$P$44,A_Stammdaten!$B$9-2022,FALSE)</f>
        <v>5.0999999999999997E-2</v>
      </c>
      <c r="N587" s="20">
        <f>VLOOKUP($L587,Listen!$Y$38:$AD$44,A_Stammdaten!$B$9-2022,FALSE)</f>
        <v>5.0999999999999997E-2</v>
      </c>
      <c r="P587" s="20">
        <f>VLOOKUP($L587,Listen!$K$12:$P$18,A_Stammdaten!$B$9-2022,FALSE)</f>
        <v>7.2599999999999998E-2</v>
      </c>
      <c r="Q587" s="20">
        <f>VLOOKUP($L587,Listen!$Y$12:$AD$18,A_Stammdaten!$B$9-2022,FALSE)</f>
        <v>7.2599999999999998E-2</v>
      </c>
    </row>
    <row r="588" spans="1:17" ht="15" thickBot="1" x14ac:dyDescent="0.25">
      <c r="A588" s="235"/>
      <c r="B588" s="238"/>
      <c r="C588" s="45">
        <v>2028</v>
      </c>
      <c r="D588" s="38"/>
      <c r="E588" s="39">
        <f>SUMIFS(C_AiB!$H$5:$H$9998,C_AiB!$A$5:$A$9998,$A$582,C_AiB!$C$5:$C$9998,"="&amp;$C588)</f>
        <v>0</v>
      </c>
      <c r="F588" s="40"/>
      <c r="G588" s="38"/>
      <c r="H588" s="33">
        <f t="shared" si="18"/>
        <v>0</v>
      </c>
      <c r="I588" s="33">
        <f>(($E588*40%*$Q588)+($F588*40%*$P588))*3.5%*A_Stammdaten!$E$33</f>
        <v>0</v>
      </c>
      <c r="J588" s="33">
        <f t="shared" si="19"/>
        <v>0</v>
      </c>
      <c r="L588" s="45">
        <v>2028</v>
      </c>
      <c r="M588" s="21">
        <f>VLOOKUP($L588,Listen!$K$38:$P$44,A_Stammdaten!$B$9-2022,FALSE)</f>
        <v>0</v>
      </c>
      <c r="N588" s="21">
        <f>VLOOKUP($L588,Listen!$Y$38:$AD$44,A_Stammdaten!$B$9-2022,FALSE)</f>
        <v>0</v>
      </c>
      <c r="P588" s="21">
        <f>VLOOKUP($L588,Listen!$K$12:$P$18,A_Stammdaten!$B$9-2022,FALSE)</f>
        <v>0</v>
      </c>
      <c r="Q588" s="21">
        <f>VLOOKUP($L588,Listen!$Y$12:$AD$18,A_Stammdaten!$B$9-2022,FALSE)</f>
        <v>0</v>
      </c>
    </row>
    <row r="589" spans="1:17" x14ac:dyDescent="0.2">
      <c r="A589" s="233">
        <f>A_Stammdaten!A116</f>
        <v>0</v>
      </c>
      <c r="B589" s="236">
        <f>A_Stammdaten!B116</f>
        <v>0</v>
      </c>
      <c r="C589" s="23">
        <v>2022</v>
      </c>
      <c r="D589" s="41"/>
      <c r="E589" s="43">
        <f>SUMIFS(C_AiB!$H$5:$H$9998,C_AiB!$A$5:$A$9998,$A589,C_AiB!$C$5:$C$9998,"&lt;="&amp;$C589)</f>
        <v>0</v>
      </c>
      <c r="F589" s="42"/>
      <c r="G589" s="41"/>
      <c r="H589" s="34">
        <f t="shared" si="18"/>
        <v>0</v>
      </c>
      <c r="I589" s="32">
        <f>(($E589*40%*$Q589)+($F589*40%*$P589))*3.5%*A_Stammdaten!$E$33</f>
        <v>0</v>
      </c>
      <c r="J589" s="34">
        <f t="shared" si="19"/>
        <v>0</v>
      </c>
      <c r="L589" s="23">
        <v>2022</v>
      </c>
      <c r="M589" s="19">
        <f>VLOOKUP($L589,Listen!$K$38:$P$44,A_Stammdaten!$B$9-2022,FALSE)</f>
        <v>3.0499999999999999E-2</v>
      </c>
      <c r="N589" s="19">
        <f>VLOOKUP($L589,Listen!$Y$38:$AD$44,A_Stammdaten!$B$9-2022,FALSE)</f>
        <v>3.0499999999999999E-2</v>
      </c>
      <c r="P589" s="19">
        <f>VLOOKUP($L589,Listen!$K$12:$P$18,A_Stammdaten!$B$9-2022,FALSE)</f>
        <v>5.0700000000000002E-2</v>
      </c>
      <c r="Q589" s="19">
        <f>VLOOKUP($L589,Listen!$Y$12:$AD$18,A_Stammdaten!$B$9-2022,FALSE)</f>
        <v>5.0700000000000002E-2</v>
      </c>
    </row>
    <row r="590" spans="1:17" x14ac:dyDescent="0.2">
      <c r="A590" s="234"/>
      <c r="B590" s="237"/>
      <c r="C590" s="44">
        <v>2023</v>
      </c>
      <c r="D590" s="35"/>
      <c r="E590" s="36">
        <f>SUMIFS(C_AiB!$H$5:$H$9998,C_AiB!$A$5:$A$9998,$A$589,C_AiB!$C$5:$C$9998,"="&amp;$C590)</f>
        <v>0</v>
      </c>
      <c r="F590" s="37"/>
      <c r="G590" s="35"/>
      <c r="H590" s="32">
        <f t="shared" si="18"/>
        <v>0</v>
      </c>
      <c r="I590" s="32">
        <f>(($E590*40%*$Q590)+($F590*40%*$P590))*3.5%*A_Stammdaten!$E$33</f>
        <v>0</v>
      </c>
      <c r="J590" s="32">
        <f t="shared" si="19"/>
        <v>0</v>
      </c>
      <c r="L590" s="44">
        <v>2023</v>
      </c>
      <c r="M590" s="20">
        <f>VLOOKUP($L590,Listen!$K$38:$P$44,A_Stammdaten!$B$9-2022,FALSE)</f>
        <v>3.0499999999999999E-2</v>
      </c>
      <c r="N590" s="20">
        <f>VLOOKUP($L590,Listen!$Y$38:$AD$44,A_Stammdaten!$B$9-2022,FALSE)</f>
        <v>3.0499999999999999E-2</v>
      </c>
      <c r="P590" s="20">
        <f>VLOOKUP($L590,Listen!$K$12:$P$18,A_Stammdaten!$B$9-2022,FALSE)</f>
        <v>5.0700000000000002E-2</v>
      </c>
      <c r="Q590" s="20">
        <f>VLOOKUP($L590,Listen!$Y$12:$AD$18,A_Stammdaten!$B$9-2022,FALSE)</f>
        <v>5.0700000000000002E-2</v>
      </c>
    </row>
    <row r="591" spans="1:17" x14ac:dyDescent="0.2">
      <c r="A591" s="234"/>
      <c r="B591" s="237"/>
      <c r="C591" s="44">
        <v>2024</v>
      </c>
      <c r="D591" s="35"/>
      <c r="E591" s="36">
        <f>SUMIFS(C_AiB!$H$5:$H$9998,C_AiB!$A$5:$A$9998,$A$589,C_AiB!$C$5:$C$9998,"="&amp;$C591)</f>
        <v>0</v>
      </c>
      <c r="F591" s="37"/>
      <c r="G591" s="35"/>
      <c r="H591" s="32">
        <f t="shared" si="18"/>
        <v>0</v>
      </c>
      <c r="I591" s="32">
        <f>(($E591*40%*$Q591)+($F591*40%*$P591))*3.5%*A_Stammdaten!$E$33</f>
        <v>0</v>
      </c>
      <c r="J591" s="32">
        <f t="shared" si="19"/>
        <v>0</v>
      </c>
      <c r="L591" s="44">
        <v>2024</v>
      </c>
      <c r="M591" s="20">
        <f>VLOOKUP($L591,Listen!$K$38:$P$44,A_Stammdaten!$B$9-2022,FALSE)</f>
        <v>5.0900000000000001E-2</v>
      </c>
      <c r="N591" s="20">
        <f>VLOOKUP($L591,Listen!$Y$38:$AD$44,A_Stammdaten!$B$9-2022,FALSE)</f>
        <v>5.0999999999999997E-2</v>
      </c>
      <c r="P591" s="20">
        <f>VLOOKUP($L591,Listen!$K$12:$P$18,A_Stammdaten!$B$9-2022,FALSE)</f>
        <v>6.93E-2</v>
      </c>
      <c r="Q591" s="20">
        <f>VLOOKUP($L591,Listen!$Y$12:$AD$18,A_Stammdaten!$B$9-2022,FALSE)</f>
        <v>7.2599999999999998E-2</v>
      </c>
    </row>
    <row r="592" spans="1:17" x14ac:dyDescent="0.2">
      <c r="A592" s="234"/>
      <c r="B592" s="237"/>
      <c r="C592" s="44">
        <v>2025</v>
      </c>
      <c r="D592" s="35"/>
      <c r="E592" s="36">
        <f>SUMIFS(C_AiB!$H$5:$H$9998,C_AiB!$A$5:$A$9998,$A$589,C_AiB!$C$5:$C$9998,"="&amp;$C592)</f>
        <v>0</v>
      </c>
      <c r="F592" s="37"/>
      <c r="G592" s="35"/>
      <c r="H592" s="32">
        <f t="shared" si="18"/>
        <v>0</v>
      </c>
      <c r="I592" s="32">
        <f>(($E592*40%*$Q592)+($F592*40%*$P592))*3.5%*A_Stammdaten!$E$33</f>
        <v>0</v>
      </c>
      <c r="J592" s="32">
        <f t="shared" si="19"/>
        <v>0</v>
      </c>
      <c r="L592" s="44">
        <v>2025</v>
      </c>
      <c r="M592" s="20">
        <f>VLOOKUP($L592,Listen!$K$38:$P$44,A_Stammdaten!$B$9-2022,FALSE)</f>
        <v>0.05</v>
      </c>
      <c r="N592" s="20">
        <f>VLOOKUP($L592,Listen!$Y$38:$AD$44,A_Stammdaten!$B$9-2022,FALSE)</f>
        <v>5.0999999999999997E-2</v>
      </c>
      <c r="P592" s="20">
        <f>VLOOKUP($L592,Listen!$K$12:$P$18,A_Stammdaten!$B$9-2022,FALSE)</f>
        <v>7.0099999999999996E-2</v>
      </c>
      <c r="Q592" s="20">
        <f>VLOOKUP($L592,Listen!$Y$12:$AD$18,A_Stammdaten!$B$9-2022,FALSE)</f>
        <v>7.2599999999999998E-2</v>
      </c>
    </row>
    <row r="593" spans="1:17" x14ac:dyDescent="0.2">
      <c r="A593" s="234"/>
      <c r="B593" s="237"/>
      <c r="C593" s="44">
        <v>2026</v>
      </c>
      <c r="D593" s="35"/>
      <c r="E593" s="36">
        <f>SUMIFS(C_AiB!$H$5:$H$9998,C_AiB!$A$5:$A$9998,$A$589,C_AiB!$C$5:$C$9998,"="&amp;$C593)</f>
        <v>0</v>
      </c>
      <c r="F593" s="37"/>
      <c r="G593" s="35"/>
      <c r="H593" s="32">
        <f t="shared" si="18"/>
        <v>0</v>
      </c>
      <c r="I593" s="32">
        <f>(($E593*40%*$Q593)+($F593*40%*$P593))*3.5%*A_Stammdaten!$E$33</f>
        <v>0</v>
      </c>
      <c r="J593" s="32">
        <f t="shared" si="19"/>
        <v>0</v>
      </c>
      <c r="L593" s="44">
        <v>2026</v>
      </c>
      <c r="M593" s="20">
        <f>VLOOKUP($L593,Listen!$K$38:$P$44,A_Stammdaten!$B$9-2022,FALSE)</f>
        <v>5.0999999999999997E-2</v>
      </c>
      <c r="N593" s="20">
        <f>VLOOKUP($L593,Listen!$Y$38:$AD$44,A_Stammdaten!$B$9-2022,FALSE)</f>
        <v>5.0999999999999997E-2</v>
      </c>
      <c r="P593" s="20">
        <f>VLOOKUP($L593,Listen!$K$12:$P$18,A_Stammdaten!$B$9-2022,FALSE)</f>
        <v>7.2599999999999998E-2</v>
      </c>
      <c r="Q593" s="20">
        <f>VLOOKUP($L593,Listen!$Y$12:$AD$18,A_Stammdaten!$B$9-2022,FALSE)</f>
        <v>7.2599999999999998E-2</v>
      </c>
    </row>
    <row r="594" spans="1:17" x14ac:dyDescent="0.2">
      <c r="A594" s="234"/>
      <c r="B594" s="237"/>
      <c r="C594" s="44">
        <v>2027</v>
      </c>
      <c r="D594" s="35"/>
      <c r="E594" s="36">
        <f>SUMIFS(C_AiB!$H$5:$H$9998,C_AiB!$A$5:$A$9998,$A$589,C_AiB!$C$5:$C$9998,"="&amp;$C594)</f>
        <v>0</v>
      </c>
      <c r="F594" s="37"/>
      <c r="G594" s="35"/>
      <c r="H594" s="32">
        <f t="shared" si="18"/>
        <v>0</v>
      </c>
      <c r="I594" s="32">
        <f>(($E594*40%*$Q594)+($F594*40%*$P594))*3.5%*A_Stammdaten!$E$33</f>
        <v>0</v>
      </c>
      <c r="J594" s="32">
        <f t="shared" si="19"/>
        <v>0</v>
      </c>
      <c r="L594" s="44">
        <v>2027</v>
      </c>
      <c r="M594" s="20">
        <f>VLOOKUP($L594,Listen!$K$38:$P$44,A_Stammdaten!$B$9-2022,FALSE)</f>
        <v>5.0999999999999997E-2</v>
      </c>
      <c r="N594" s="20">
        <f>VLOOKUP($L594,Listen!$Y$38:$AD$44,A_Stammdaten!$B$9-2022,FALSE)</f>
        <v>5.0999999999999997E-2</v>
      </c>
      <c r="P594" s="20">
        <f>VLOOKUP($L594,Listen!$K$12:$P$18,A_Stammdaten!$B$9-2022,FALSE)</f>
        <v>7.2599999999999998E-2</v>
      </c>
      <c r="Q594" s="20">
        <f>VLOOKUP($L594,Listen!$Y$12:$AD$18,A_Stammdaten!$B$9-2022,FALSE)</f>
        <v>7.2599999999999998E-2</v>
      </c>
    </row>
    <row r="595" spans="1:17" ht="15" thickBot="1" x14ac:dyDescent="0.25">
      <c r="A595" s="235"/>
      <c r="B595" s="238"/>
      <c r="C595" s="45">
        <v>2028</v>
      </c>
      <c r="D595" s="38"/>
      <c r="E595" s="39">
        <f>SUMIFS(C_AiB!$H$5:$H$9998,C_AiB!$A$5:$A$9998,$A$589,C_AiB!$C$5:$C$9998,"="&amp;$C595)</f>
        <v>0</v>
      </c>
      <c r="F595" s="40"/>
      <c r="G595" s="38"/>
      <c r="H595" s="33">
        <f t="shared" si="18"/>
        <v>0</v>
      </c>
      <c r="I595" s="33">
        <f>(($E595*40%*$Q595)+($F595*40%*$P595))*3.5%*A_Stammdaten!$E$33</f>
        <v>0</v>
      </c>
      <c r="J595" s="33">
        <f t="shared" si="19"/>
        <v>0</v>
      </c>
      <c r="L595" s="45">
        <v>2028</v>
      </c>
      <c r="M595" s="21">
        <f>VLOOKUP($L595,Listen!$K$38:$P$44,A_Stammdaten!$B$9-2022,FALSE)</f>
        <v>0</v>
      </c>
      <c r="N595" s="21">
        <f>VLOOKUP($L595,Listen!$Y$38:$AD$44,A_Stammdaten!$B$9-2022,FALSE)</f>
        <v>0</v>
      </c>
      <c r="P595" s="21">
        <f>VLOOKUP($L595,Listen!$K$12:$P$18,A_Stammdaten!$B$9-2022,FALSE)</f>
        <v>0</v>
      </c>
      <c r="Q595" s="21">
        <f>VLOOKUP($L595,Listen!$Y$12:$AD$18,A_Stammdaten!$B$9-2022,FALSE)</f>
        <v>0</v>
      </c>
    </row>
    <row r="596" spans="1:17" x14ac:dyDescent="0.2">
      <c r="A596" s="233">
        <f>A_Stammdaten!A117</f>
        <v>0</v>
      </c>
      <c r="B596" s="236">
        <f>A_Stammdaten!B117</f>
        <v>0</v>
      </c>
      <c r="C596" s="23">
        <v>2022</v>
      </c>
      <c r="D596" s="41"/>
      <c r="E596" s="43">
        <f>SUMIFS(C_AiB!$H$5:$H$9998,C_AiB!$A$5:$A$9998,$A596,C_AiB!$C$5:$C$9998,"&lt;="&amp;$C596)</f>
        <v>0</v>
      </c>
      <c r="F596" s="42"/>
      <c r="G596" s="41"/>
      <c r="H596" s="34">
        <f t="shared" si="18"/>
        <v>0</v>
      </c>
      <c r="I596" s="32">
        <f>(($E596*40%*$Q596)+($F596*40%*$P596))*3.5%*A_Stammdaten!$E$33</f>
        <v>0</v>
      </c>
      <c r="J596" s="34">
        <f t="shared" si="19"/>
        <v>0</v>
      </c>
      <c r="L596" s="23">
        <v>2022</v>
      </c>
      <c r="M596" s="19">
        <f>VLOOKUP($L596,Listen!$K$38:$P$44,A_Stammdaten!$B$9-2022,FALSE)</f>
        <v>3.0499999999999999E-2</v>
      </c>
      <c r="N596" s="19">
        <f>VLOOKUP($L596,Listen!$Y$38:$AD$44,A_Stammdaten!$B$9-2022,FALSE)</f>
        <v>3.0499999999999999E-2</v>
      </c>
      <c r="P596" s="19">
        <f>VLOOKUP($L596,Listen!$K$12:$P$18,A_Stammdaten!$B$9-2022,FALSE)</f>
        <v>5.0700000000000002E-2</v>
      </c>
      <c r="Q596" s="19">
        <f>VLOOKUP($L596,Listen!$Y$12:$AD$18,A_Stammdaten!$B$9-2022,FALSE)</f>
        <v>5.0700000000000002E-2</v>
      </c>
    </row>
    <row r="597" spans="1:17" x14ac:dyDescent="0.2">
      <c r="A597" s="234"/>
      <c r="B597" s="237"/>
      <c r="C597" s="44">
        <v>2023</v>
      </c>
      <c r="D597" s="35"/>
      <c r="E597" s="36">
        <f>SUMIFS(C_AiB!$H$5:$H$9998,C_AiB!$A$5:$A$9998,$A$596,C_AiB!$C$5:$C$9998,"="&amp;$C597)</f>
        <v>0</v>
      </c>
      <c r="F597" s="37"/>
      <c r="G597" s="35"/>
      <c r="H597" s="32">
        <f t="shared" si="18"/>
        <v>0</v>
      </c>
      <c r="I597" s="32">
        <f>(($E597*40%*$Q597)+($F597*40%*$P597))*3.5%*A_Stammdaten!$E$33</f>
        <v>0</v>
      </c>
      <c r="J597" s="32">
        <f t="shared" si="19"/>
        <v>0</v>
      </c>
      <c r="L597" s="44">
        <v>2023</v>
      </c>
      <c r="M597" s="20">
        <f>VLOOKUP($L597,Listen!$K$38:$P$44,A_Stammdaten!$B$9-2022,FALSE)</f>
        <v>3.0499999999999999E-2</v>
      </c>
      <c r="N597" s="20">
        <f>VLOOKUP($L597,Listen!$Y$38:$AD$44,A_Stammdaten!$B$9-2022,FALSE)</f>
        <v>3.0499999999999999E-2</v>
      </c>
      <c r="P597" s="20">
        <f>VLOOKUP($L597,Listen!$K$12:$P$18,A_Stammdaten!$B$9-2022,FALSE)</f>
        <v>5.0700000000000002E-2</v>
      </c>
      <c r="Q597" s="20">
        <f>VLOOKUP($L597,Listen!$Y$12:$AD$18,A_Stammdaten!$B$9-2022,FALSE)</f>
        <v>5.0700000000000002E-2</v>
      </c>
    </row>
    <row r="598" spans="1:17" x14ac:dyDescent="0.2">
      <c r="A598" s="234"/>
      <c r="B598" s="237"/>
      <c r="C598" s="44">
        <v>2024</v>
      </c>
      <c r="D598" s="35"/>
      <c r="E598" s="36">
        <f>SUMIFS(C_AiB!$H$5:$H$9998,C_AiB!$A$5:$A$9998,$A$596,C_AiB!$C$5:$C$9998,"="&amp;$C598)</f>
        <v>0</v>
      </c>
      <c r="F598" s="37"/>
      <c r="G598" s="35"/>
      <c r="H598" s="32">
        <f t="shared" si="18"/>
        <v>0</v>
      </c>
      <c r="I598" s="32">
        <f>(($E598*40%*$Q598)+($F598*40%*$P598))*3.5%*A_Stammdaten!$E$33</f>
        <v>0</v>
      </c>
      <c r="J598" s="32">
        <f t="shared" si="19"/>
        <v>0</v>
      </c>
      <c r="L598" s="44">
        <v>2024</v>
      </c>
      <c r="M598" s="20">
        <f>VLOOKUP($L598,Listen!$K$38:$P$44,A_Stammdaten!$B$9-2022,FALSE)</f>
        <v>5.0900000000000001E-2</v>
      </c>
      <c r="N598" s="20">
        <f>VLOOKUP($L598,Listen!$Y$38:$AD$44,A_Stammdaten!$B$9-2022,FALSE)</f>
        <v>5.0999999999999997E-2</v>
      </c>
      <c r="P598" s="20">
        <f>VLOOKUP($L598,Listen!$K$12:$P$18,A_Stammdaten!$B$9-2022,FALSE)</f>
        <v>6.93E-2</v>
      </c>
      <c r="Q598" s="20">
        <f>VLOOKUP($L598,Listen!$Y$12:$AD$18,A_Stammdaten!$B$9-2022,FALSE)</f>
        <v>7.2599999999999998E-2</v>
      </c>
    </row>
    <row r="599" spans="1:17" x14ac:dyDescent="0.2">
      <c r="A599" s="234"/>
      <c r="B599" s="237"/>
      <c r="C599" s="44">
        <v>2025</v>
      </c>
      <c r="D599" s="35"/>
      <c r="E599" s="36">
        <f>SUMIFS(C_AiB!$H$5:$H$9998,C_AiB!$A$5:$A$9998,$A$596,C_AiB!$C$5:$C$9998,"="&amp;$C599)</f>
        <v>0</v>
      </c>
      <c r="F599" s="37"/>
      <c r="G599" s="35"/>
      <c r="H599" s="32">
        <f t="shared" si="18"/>
        <v>0</v>
      </c>
      <c r="I599" s="32">
        <f>(($E599*40%*$Q599)+($F599*40%*$P599))*3.5%*A_Stammdaten!$E$33</f>
        <v>0</v>
      </c>
      <c r="J599" s="32">
        <f t="shared" si="19"/>
        <v>0</v>
      </c>
      <c r="L599" s="44">
        <v>2025</v>
      </c>
      <c r="M599" s="20">
        <f>VLOOKUP($L599,Listen!$K$38:$P$44,A_Stammdaten!$B$9-2022,FALSE)</f>
        <v>0.05</v>
      </c>
      <c r="N599" s="20">
        <f>VLOOKUP($L599,Listen!$Y$38:$AD$44,A_Stammdaten!$B$9-2022,FALSE)</f>
        <v>5.0999999999999997E-2</v>
      </c>
      <c r="P599" s="20">
        <f>VLOOKUP($L599,Listen!$K$12:$P$18,A_Stammdaten!$B$9-2022,FALSE)</f>
        <v>7.0099999999999996E-2</v>
      </c>
      <c r="Q599" s="20">
        <f>VLOOKUP($L599,Listen!$Y$12:$AD$18,A_Stammdaten!$B$9-2022,FALSE)</f>
        <v>7.2599999999999998E-2</v>
      </c>
    </row>
    <row r="600" spans="1:17" x14ac:dyDescent="0.2">
      <c r="A600" s="234"/>
      <c r="B600" s="237"/>
      <c r="C600" s="44">
        <v>2026</v>
      </c>
      <c r="D600" s="35"/>
      <c r="E600" s="36">
        <f>SUMIFS(C_AiB!$H$5:$H$9998,C_AiB!$A$5:$A$9998,$A$596,C_AiB!$C$5:$C$9998,"="&amp;$C600)</f>
        <v>0</v>
      </c>
      <c r="F600" s="37"/>
      <c r="G600" s="35"/>
      <c r="H600" s="32">
        <f t="shared" si="18"/>
        <v>0</v>
      </c>
      <c r="I600" s="32">
        <f>(($E600*40%*$Q600)+($F600*40%*$P600))*3.5%*A_Stammdaten!$E$33</f>
        <v>0</v>
      </c>
      <c r="J600" s="32">
        <f t="shared" si="19"/>
        <v>0</v>
      </c>
      <c r="L600" s="44">
        <v>2026</v>
      </c>
      <c r="M600" s="20">
        <f>VLOOKUP($L600,Listen!$K$38:$P$44,A_Stammdaten!$B$9-2022,FALSE)</f>
        <v>5.0999999999999997E-2</v>
      </c>
      <c r="N600" s="20">
        <f>VLOOKUP($L600,Listen!$Y$38:$AD$44,A_Stammdaten!$B$9-2022,FALSE)</f>
        <v>5.0999999999999997E-2</v>
      </c>
      <c r="P600" s="20">
        <f>VLOOKUP($L600,Listen!$K$12:$P$18,A_Stammdaten!$B$9-2022,FALSE)</f>
        <v>7.2599999999999998E-2</v>
      </c>
      <c r="Q600" s="20">
        <f>VLOOKUP($L600,Listen!$Y$12:$AD$18,A_Stammdaten!$B$9-2022,FALSE)</f>
        <v>7.2599999999999998E-2</v>
      </c>
    </row>
    <row r="601" spans="1:17" x14ac:dyDescent="0.2">
      <c r="A601" s="234"/>
      <c r="B601" s="237"/>
      <c r="C601" s="44">
        <v>2027</v>
      </c>
      <c r="D601" s="35"/>
      <c r="E601" s="36">
        <f>SUMIFS(C_AiB!$H$5:$H$9998,C_AiB!$A$5:$A$9998,$A$596,C_AiB!$C$5:$C$9998,"="&amp;$C601)</f>
        <v>0</v>
      </c>
      <c r="F601" s="37"/>
      <c r="G601" s="35"/>
      <c r="H601" s="32">
        <f t="shared" si="18"/>
        <v>0</v>
      </c>
      <c r="I601" s="32">
        <f>(($E601*40%*$Q601)+($F601*40%*$P601))*3.5%*A_Stammdaten!$E$33</f>
        <v>0</v>
      </c>
      <c r="J601" s="32">
        <f t="shared" si="19"/>
        <v>0</v>
      </c>
      <c r="L601" s="44">
        <v>2027</v>
      </c>
      <c r="M601" s="20">
        <f>VLOOKUP($L601,Listen!$K$38:$P$44,A_Stammdaten!$B$9-2022,FALSE)</f>
        <v>5.0999999999999997E-2</v>
      </c>
      <c r="N601" s="20">
        <f>VLOOKUP($L601,Listen!$Y$38:$AD$44,A_Stammdaten!$B$9-2022,FALSE)</f>
        <v>5.0999999999999997E-2</v>
      </c>
      <c r="P601" s="20">
        <f>VLOOKUP($L601,Listen!$K$12:$P$18,A_Stammdaten!$B$9-2022,FALSE)</f>
        <v>7.2599999999999998E-2</v>
      </c>
      <c r="Q601" s="20">
        <f>VLOOKUP($L601,Listen!$Y$12:$AD$18,A_Stammdaten!$B$9-2022,FALSE)</f>
        <v>7.2599999999999998E-2</v>
      </c>
    </row>
    <row r="602" spans="1:17" ht="15" thickBot="1" x14ac:dyDescent="0.25">
      <c r="A602" s="235"/>
      <c r="B602" s="238"/>
      <c r="C602" s="45">
        <v>2028</v>
      </c>
      <c r="D602" s="38"/>
      <c r="E602" s="39">
        <f>SUMIFS(C_AiB!$H$5:$H$9998,C_AiB!$A$5:$A$9998,$A$596,C_AiB!$C$5:$C$9998,"="&amp;$C602)</f>
        <v>0</v>
      </c>
      <c r="F602" s="40"/>
      <c r="G602" s="38"/>
      <c r="H602" s="33">
        <f t="shared" si="18"/>
        <v>0</v>
      </c>
      <c r="I602" s="33">
        <f>(($E602*40%*$Q602)+($F602*40%*$P602))*3.5%*A_Stammdaten!$E$33</f>
        <v>0</v>
      </c>
      <c r="J602" s="33">
        <f t="shared" si="19"/>
        <v>0</v>
      </c>
      <c r="L602" s="45">
        <v>2028</v>
      </c>
      <c r="M602" s="21">
        <f>VLOOKUP($L602,Listen!$K$38:$P$44,A_Stammdaten!$B$9-2022,FALSE)</f>
        <v>0</v>
      </c>
      <c r="N602" s="21">
        <f>VLOOKUP($L602,Listen!$Y$38:$AD$44,A_Stammdaten!$B$9-2022,FALSE)</f>
        <v>0</v>
      </c>
      <c r="P602" s="21">
        <f>VLOOKUP($L602,Listen!$K$12:$P$18,A_Stammdaten!$B$9-2022,FALSE)</f>
        <v>0</v>
      </c>
      <c r="Q602" s="21">
        <f>VLOOKUP($L602,Listen!$Y$12:$AD$18,A_Stammdaten!$B$9-2022,FALSE)</f>
        <v>0</v>
      </c>
    </row>
    <row r="603" spans="1:17" x14ac:dyDescent="0.2">
      <c r="A603" s="233">
        <f>A_Stammdaten!A118</f>
        <v>0</v>
      </c>
      <c r="B603" s="236">
        <f>A_Stammdaten!B118</f>
        <v>0</v>
      </c>
      <c r="C603" s="23">
        <v>2022</v>
      </c>
      <c r="D603" s="41"/>
      <c r="E603" s="43">
        <f>SUMIFS(C_AiB!$H$5:$H$9998,C_AiB!$A$5:$A$9998,$A603,C_AiB!$C$5:$C$9998,"&lt;="&amp;$C603)</f>
        <v>0</v>
      </c>
      <c r="F603" s="42"/>
      <c r="G603" s="41"/>
      <c r="H603" s="34">
        <f t="shared" si="18"/>
        <v>0</v>
      </c>
      <c r="I603" s="32">
        <f>(($E603*40%*$Q603)+($F603*40%*$P603))*3.5%*A_Stammdaten!$E$33</f>
        <v>0</v>
      </c>
      <c r="J603" s="34">
        <f t="shared" si="19"/>
        <v>0</v>
      </c>
      <c r="L603" s="23">
        <v>2022</v>
      </c>
      <c r="M603" s="19">
        <f>VLOOKUP($L603,Listen!$K$38:$P$44,A_Stammdaten!$B$9-2022,FALSE)</f>
        <v>3.0499999999999999E-2</v>
      </c>
      <c r="N603" s="19">
        <f>VLOOKUP($L603,Listen!$Y$38:$AD$44,A_Stammdaten!$B$9-2022,FALSE)</f>
        <v>3.0499999999999999E-2</v>
      </c>
      <c r="P603" s="19">
        <f>VLOOKUP($L603,Listen!$K$12:$P$18,A_Stammdaten!$B$9-2022,FALSE)</f>
        <v>5.0700000000000002E-2</v>
      </c>
      <c r="Q603" s="19">
        <f>VLOOKUP($L603,Listen!$Y$12:$AD$18,A_Stammdaten!$B$9-2022,FALSE)</f>
        <v>5.0700000000000002E-2</v>
      </c>
    </row>
    <row r="604" spans="1:17" x14ac:dyDescent="0.2">
      <c r="A604" s="234"/>
      <c r="B604" s="237"/>
      <c r="C604" s="44">
        <v>2023</v>
      </c>
      <c r="D604" s="35"/>
      <c r="E604" s="36">
        <f>SUMIFS(C_AiB!$H$5:$H$9998,C_AiB!$A$5:$A$9998,$A$603,C_AiB!$C$5:$C$9998,"="&amp;$C604)</f>
        <v>0</v>
      </c>
      <c r="F604" s="37"/>
      <c r="G604" s="35"/>
      <c r="H604" s="32">
        <f t="shared" si="18"/>
        <v>0</v>
      </c>
      <c r="I604" s="32">
        <f>(($E604*40%*$Q604)+($F604*40%*$P604))*3.5%*A_Stammdaten!$E$33</f>
        <v>0</v>
      </c>
      <c r="J604" s="32">
        <f t="shared" si="19"/>
        <v>0</v>
      </c>
      <c r="L604" s="44">
        <v>2023</v>
      </c>
      <c r="M604" s="20">
        <f>VLOOKUP($L604,Listen!$K$38:$P$44,A_Stammdaten!$B$9-2022,FALSE)</f>
        <v>3.0499999999999999E-2</v>
      </c>
      <c r="N604" s="20">
        <f>VLOOKUP($L604,Listen!$Y$38:$AD$44,A_Stammdaten!$B$9-2022,FALSE)</f>
        <v>3.0499999999999999E-2</v>
      </c>
      <c r="P604" s="20">
        <f>VLOOKUP($L604,Listen!$K$12:$P$18,A_Stammdaten!$B$9-2022,FALSE)</f>
        <v>5.0700000000000002E-2</v>
      </c>
      <c r="Q604" s="20">
        <f>VLOOKUP($L604,Listen!$Y$12:$AD$18,A_Stammdaten!$B$9-2022,FALSE)</f>
        <v>5.0700000000000002E-2</v>
      </c>
    </row>
    <row r="605" spans="1:17" x14ac:dyDescent="0.2">
      <c r="A605" s="234"/>
      <c r="B605" s="237"/>
      <c r="C605" s="44">
        <v>2024</v>
      </c>
      <c r="D605" s="35"/>
      <c r="E605" s="36">
        <f>SUMIFS(C_AiB!$H$5:$H$9998,C_AiB!$A$5:$A$9998,$A$603,C_AiB!$C$5:$C$9998,"="&amp;$C605)</f>
        <v>0</v>
      </c>
      <c r="F605" s="37"/>
      <c r="G605" s="35"/>
      <c r="H605" s="32">
        <f t="shared" si="18"/>
        <v>0</v>
      </c>
      <c r="I605" s="32">
        <f>(($E605*40%*$Q605)+($F605*40%*$P605))*3.5%*A_Stammdaten!$E$33</f>
        <v>0</v>
      </c>
      <c r="J605" s="32">
        <f t="shared" si="19"/>
        <v>0</v>
      </c>
      <c r="L605" s="44">
        <v>2024</v>
      </c>
      <c r="M605" s="20">
        <f>VLOOKUP($L605,Listen!$K$38:$P$44,A_Stammdaten!$B$9-2022,FALSE)</f>
        <v>5.0900000000000001E-2</v>
      </c>
      <c r="N605" s="20">
        <f>VLOOKUP($L605,Listen!$Y$38:$AD$44,A_Stammdaten!$B$9-2022,FALSE)</f>
        <v>5.0999999999999997E-2</v>
      </c>
      <c r="P605" s="20">
        <f>VLOOKUP($L605,Listen!$K$12:$P$18,A_Stammdaten!$B$9-2022,FALSE)</f>
        <v>6.93E-2</v>
      </c>
      <c r="Q605" s="20">
        <f>VLOOKUP($L605,Listen!$Y$12:$AD$18,A_Stammdaten!$B$9-2022,FALSE)</f>
        <v>7.2599999999999998E-2</v>
      </c>
    </row>
    <row r="606" spans="1:17" x14ac:dyDescent="0.2">
      <c r="A606" s="234"/>
      <c r="B606" s="237"/>
      <c r="C606" s="44">
        <v>2025</v>
      </c>
      <c r="D606" s="35"/>
      <c r="E606" s="36">
        <f>SUMIFS(C_AiB!$H$5:$H$9998,C_AiB!$A$5:$A$9998,$A$603,C_AiB!$C$5:$C$9998,"="&amp;$C606)</f>
        <v>0</v>
      </c>
      <c r="F606" s="37"/>
      <c r="G606" s="35"/>
      <c r="H606" s="32">
        <f t="shared" si="18"/>
        <v>0</v>
      </c>
      <c r="I606" s="32">
        <f>(($E606*40%*$Q606)+($F606*40%*$P606))*3.5%*A_Stammdaten!$E$33</f>
        <v>0</v>
      </c>
      <c r="J606" s="32">
        <f t="shared" si="19"/>
        <v>0</v>
      </c>
      <c r="L606" s="44">
        <v>2025</v>
      </c>
      <c r="M606" s="20">
        <f>VLOOKUP($L606,Listen!$K$38:$P$44,A_Stammdaten!$B$9-2022,FALSE)</f>
        <v>0.05</v>
      </c>
      <c r="N606" s="20">
        <f>VLOOKUP($L606,Listen!$Y$38:$AD$44,A_Stammdaten!$B$9-2022,FALSE)</f>
        <v>5.0999999999999997E-2</v>
      </c>
      <c r="P606" s="20">
        <f>VLOOKUP($L606,Listen!$K$12:$P$18,A_Stammdaten!$B$9-2022,FALSE)</f>
        <v>7.0099999999999996E-2</v>
      </c>
      <c r="Q606" s="20">
        <f>VLOOKUP($L606,Listen!$Y$12:$AD$18,A_Stammdaten!$B$9-2022,FALSE)</f>
        <v>7.2599999999999998E-2</v>
      </c>
    </row>
    <row r="607" spans="1:17" x14ac:dyDescent="0.2">
      <c r="A607" s="234"/>
      <c r="B607" s="237"/>
      <c r="C607" s="44">
        <v>2026</v>
      </c>
      <c r="D607" s="35"/>
      <c r="E607" s="36">
        <f>SUMIFS(C_AiB!$H$5:$H$9998,C_AiB!$A$5:$A$9998,$A$603,C_AiB!$C$5:$C$9998,"="&amp;$C607)</f>
        <v>0</v>
      </c>
      <c r="F607" s="37"/>
      <c r="G607" s="35"/>
      <c r="H607" s="32">
        <f t="shared" si="18"/>
        <v>0</v>
      </c>
      <c r="I607" s="32">
        <f>(($E607*40%*$Q607)+($F607*40%*$P607))*3.5%*A_Stammdaten!$E$33</f>
        <v>0</v>
      </c>
      <c r="J607" s="32">
        <f t="shared" si="19"/>
        <v>0</v>
      </c>
      <c r="L607" s="44">
        <v>2026</v>
      </c>
      <c r="M607" s="20">
        <f>VLOOKUP($L607,Listen!$K$38:$P$44,A_Stammdaten!$B$9-2022,FALSE)</f>
        <v>5.0999999999999997E-2</v>
      </c>
      <c r="N607" s="20">
        <f>VLOOKUP($L607,Listen!$Y$38:$AD$44,A_Stammdaten!$B$9-2022,FALSE)</f>
        <v>5.0999999999999997E-2</v>
      </c>
      <c r="P607" s="20">
        <f>VLOOKUP($L607,Listen!$K$12:$P$18,A_Stammdaten!$B$9-2022,FALSE)</f>
        <v>7.2599999999999998E-2</v>
      </c>
      <c r="Q607" s="20">
        <f>VLOOKUP($L607,Listen!$Y$12:$AD$18,A_Stammdaten!$B$9-2022,FALSE)</f>
        <v>7.2599999999999998E-2</v>
      </c>
    </row>
    <row r="608" spans="1:17" x14ac:dyDescent="0.2">
      <c r="A608" s="234"/>
      <c r="B608" s="237"/>
      <c r="C608" s="44">
        <v>2027</v>
      </c>
      <c r="D608" s="35"/>
      <c r="E608" s="36">
        <f>SUMIFS(C_AiB!$H$5:$H$9998,C_AiB!$A$5:$A$9998,$A$603,C_AiB!$C$5:$C$9998,"="&amp;$C608)</f>
        <v>0</v>
      </c>
      <c r="F608" s="37"/>
      <c r="G608" s="35"/>
      <c r="H608" s="32">
        <f t="shared" si="18"/>
        <v>0</v>
      </c>
      <c r="I608" s="32">
        <f>(($E608*40%*$Q608)+($F608*40%*$P608))*3.5%*A_Stammdaten!$E$33</f>
        <v>0</v>
      </c>
      <c r="J608" s="32">
        <f t="shared" si="19"/>
        <v>0</v>
      </c>
      <c r="L608" s="44">
        <v>2027</v>
      </c>
      <c r="M608" s="20">
        <f>VLOOKUP($L608,Listen!$K$38:$P$44,A_Stammdaten!$B$9-2022,FALSE)</f>
        <v>5.0999999999999997E-2</v>
      </c>
      <c r="N608" s="20">
        <f>VLOOKUP($L608,Listen!$Y$38:$AD$44,A_Stammdaten!$B$9-2022,FALSE)</f>
        <v>5.0999999999999997E-2</v>
      </c>
      <c r="P608" s="20">
        <f>VLOOKUP($L608,Listen!$K$12:$P$18,A_Stammdaten!$B$9-2022,FALSE)</f>
        <v>7.2599999999999998E-2</v>
      </c>
      <c r="Q608" s="20">
        <f>VLOOKUP($L608,Listen!$Y$12:$AD$18,A_Stammdaten!$B$9-2022,FALSE)</f>
        <v>7.2599999999999998E-2</v>
      </c>
    </row>
    <row r="609" spans="1:17" ht="15" thickBot="1" x14ac:dyDescent="0.25">
      <c r="A609" s="235"/>
      <c r="B609" s="238"/>
      <c r="C609" s="45">
        <v>2028</v>
      </c>
      <c r="D609" s="38"/>
      <c r="E609" s="39">
        <f>SUMIFS(C_AiB!$H$5:$H$9998,C_AiB!$A$5:$A$9998,$A$603,C_AiB!$C$5:$C$9998,"="&amp;$C609)</f>
        <v>0</v>
      </c>
      <c r="F609" s="40"/>
      <c r="G609" s="38"/>
      <c r="H609" s="33">
        <f t="shared" si="18"/>
        <v>0</v>
      </c>
      <c r="I609" s="33">
        <f>(($E609*40%*$Q609)+($F609*40%*$P609))*3.5%*A_Stammdaten!$E$33</f>
        <v>0</v>
      </c>
      <c r="J609" s="33">
        <f t="shared" si="19"/>
        <v>0</v>
      </c>
      <c r="L609" s="45">
        <v>2028</v>
      </c>
      <c r="M609" s="21">
        <f>VLOOKUP($L609,Listen!$K$38:$P$44,A_Stammdaten!$B$9-2022,FALSE)</f>
        <v>0</v>
      </c>
      <c r="N609" s="21">
        <f>VLOOKUP($L609,Listen!$Y$38:$AD$44,A_Stammdaten!$B$9-2022,FALSE)</f>
        <v>0</v>
      </c>
      <c r="P609" s="21">
        <f>VLOOKUP($L609,Listen!$K$12:$P$18,A_Stammdaten!$B$9-2022,FALSE)</f>
        <v>0</v>
      </c>
      <c r="Q609" s="21">
        <f>VLOOKUP($L609,Listen!$Y$12:$AD$18,A_Stammdaten!$B$9-2022,FALSE)</f>
        <v>0</v>
      </c>
    </row>
    <row r="610" spans="1:17" x14ac:dyDescent="0.2">
      <c r="A610" s="233">
        <f>A_Stammdaten!A119</f>
        <v>0</v>
      </c>
      <c r="B610" s="236">
        <f>A_Stammdaten!B119</f>
        <v>0</v>
      </c>
      <c r="C610" s="23">
        <v>2022</v>
      </c>
      <c r="D610" s="41"/>
      <c r="E610" s="43">
        <f>SUMIFS(C_AiB!$H$5:$H$9998,C_AiB!$A$5:$A$9998,$A610,C_AiB!$C$5:$C$9998,"&lt;="&amp;$C610)</f>
        <v>0</v>
      </c>
      <c r="F610" s="42"/>
      <c r="G610" s="41"/>
      <c r="H610" s="34">
        <f t="shared" si="18"/>
        <v>0</v>
      </c>
      <c r="I610" s="32">
        <f>(($E610*40%*$Q610)+($F610*40%*$P610))*3.5%*A_Stammdaten!$E$33</f>
        <v>0</v>
      </c>
      <c r="J610" s="34">
        <f t="shared" si="19"/>
        <v>0</v>
      </c>
      <c r="L610" s="23">
        <v>2022</v>
      </c>
      <c r="M610" s="19">
        <f>VLOOKUP($L610,Listen!$K$38:$P$44,A_Stammdaten!$B$9-2022,FALSE)</f>
        <v>3.0499999999999999E-2</v>
      </c>
      <c r="N610" s="19">
        <f>VLOOKUP($L610,Listen!$Y$38:$AD$44,A_Stammdaten!$B$9-2022,FALSE)</f>
        <v>3.0499999999999999E-2</v>
      </c>
      <c r="P610" s="19">
        <f>VLOOKUP($L610,Listen!$K$12:$P$18,A_Stammdaten!$B$9-2022,FALSE)</f>
        <v>5.0700000000000002E-2</v>
      </c>
      <c r="Q610" s="19">
        <f>VLOOKUP($L610,Listen!$Y$12:$AD$18,A_Stammdaten!$B$9-2022,FALSE)</f>
        <v>5.0700000000000002E-2</v>
      </c>
    </row>
    <row r="611" spans="1:17" x14ac:dyDescent="0.2">
      <c r="A611" s="234"/>
      <c r="B611" s="237"/>
      <c r="C611" s="44">
        <v>2023</v>
      </c>
      <c r="D611" s="35"/>
      <c r="E611" s="36">
        <f>SUMIFS(C_AiB!$H$5:$H$9998,C_AiB!$A$5:$A$9998,$A$610,C_AiB!$C$5:$C$9998,"="&amp;$C611)</f>
        <v>0</v>
      </c>
      <c r="F611" s="37"/>
      <c r="G611" s="35"/>
      <c r="H611" s="32">
        <f t="shared" si="18"/>
        <v>0</v>
      </c>
      <c r="I611" s="32">
        <f>(($E611*40%*$Q611)+($F611*40%*$P611))*3.5%*A_Stammdaten!$E$33</f>
        <v>0</v>
      </c>
      <c r="J611" s="32">
        <f t="shared" si="19"/>
        <v>0</v>
      </c>
      <c r="L611" s="44">
        <v>2023</v>
      </c>
      <c r="M611" s="20">
        <f>VLOOKUP($L611,Listen!$K$38:$P$44,A_Stammdaten!$B$9-2022,FALSE)</f>
        <v>3.0499999999999999E-2</v>
      </c>
      <c r="N611" s="20">
        <f>VLOOKUP($L611,Listen!$Y$38:$AD$44,A_Stammdaten!$B$9-2022,FALSE)</f>
        <v>3.0499999999999999E-2</v>
      </c>
      <c r="P611" s="20">
        <f>VLOOKUP($L611,Listen!$K$12:$P$18,A_Stammdaten!$B$9-2022,FALSE)</f>
        <v>5.0700000000000002E-2</v>
      </c>
      <c r="Q611" s="20">
        <f>VLOOKUP($L611,Listen!$Y$12:$AD$18,A_Stammdaten!$B$9-2022,FALSE)</f>
        <v>5.0700000000000002E-2</v>
      </c>
    </row>
    <row r="612" spans="1:17" x14ac:dyDescent="0.2">
      <c r="A612" s="234"/>
      <c r="B612" s="237"/>
      <c r="C612" s="44">
        <v>2024</v>
      </c>
      <c r="D612" s="35"/>
      <c r="E612" s="36">
        <f>SUMIFS(C_AiB!$H$5:$H$9998,C_AiB!$A$5:$A$9998,$A$610,C_AiB!$C$5:$C$9998,"="&amp;$C612)</f>
        <v>0</v>
      </c>
      <c r="F612" s="37"/>
      <c r="G612" s="35"/>
      <c r="H612" s="32">
        <f t="shared" si="18"/>
        <v>0</v>
      </c>
      <c r="I612" s="32">
        <f>(($E612*40%*$Q612)+($F612*40%*$P612))*3.5%*A_Stammdaten!$E$33</f>
        <v>0</v>
      </c>
      <c r="J612" s="32">
        <f t="shared" si="19"/>
        <v>0</v>
      </c>
      <c r="L612" s="44">
        <v>2024</v>
      </c>
      <c r="M612" s="20">
        <f>VLOOKUP($L612,Listen!$K$38:$P$44,A_Stammdaten!$B$9-2022,FALSE)</f>
        <v>5.0900000000000001E-2</v>
      </c>
      <c r="N612" s="20">
        <f>VLOOKUP($L612,Listen!$Y$38:$AD$44,A_Stammdaten!$B$9-2022,FALSE)</f>
        <v>5.0999999999999997E-2</v>
      </c>
      <c r="P612" s="20">
        <f>VLOOKUP($L612,Listen!$K$12:$P$18,A_Stammdaten!$B$9-2022,FALSE)</f>
        <v>6.93E-2</v>
      </c>
      <c r="Q612" s="20">
        <f>VLOOKUP($L612,Listen!$Y$12:$AD$18,A_Stammdaten!$B$9-2022,FALSE)</f>
        <v>7.2599999999999998E-2</v>
      </c>
    </row>
    <row r="613" spans="1:17" x14ac:dyDescent="0.2">
      <c r="A613" s="234"/>
      <c r="B613" s="237"/>
      <c r="C613" s="44">
        <v>2025</v>
      </c>
      <c r="D613" s="35"/>
      <c r="E613" s="36">
        <f>SUMIFS(C_AiB!$H$5:$H$9998,C_AiB!$A$5:$A$9998,$A$610,C_AiB!$C$5:$C$9998,"="&amp;$C613)</f>
        <v>0</v>
      </c>
      <c r="F613" s="37"/>
      <c r="G613" s="35"/>
      <c r="H613" s="32">
        <f t="shared" si="18"/>
        <v>0</v>
      </c>
      <c r="I613" s="32">
        <f>(($E613*40%*$Q613)+($F613*40%*$P613))*3.5%*A_Stammdaten!$E$33</f>
        <v>0</v>
      </c>
      <c r="J613" s="32">
        <f t="shared" si="19"/>
        <v>0</v>
      </c>
      <c r="L613" s="44">
        <v>2025</v>
      </c>
      <c r="M613" s="20">
        <f>VLOOKUP($L613,Listen!$K$38:$P$44,A_Stammdaten!$B$9-2022,FALSE)</f>
        <v>0.05</v>
      </c>
      <c r="N613" s="20">
        <f>VLOOKUP($L613,Listen!$Y$38:$AD$44,A_Stammdaten!$B$9-2022,FALSE)</f>
        <v>5.0999999999999997E-2</v>
      </c>
      <c r="P613" s="20">
        <f>VLOOKUP($L613,Listen!$K$12:$P$18,A_Stammdaten!$B$9-2022,FALSE)</f>
        <v>7.0099999999999996E-2</v>
      </c>
      <c r="Q613" s="20">
        <f>VLOOKUP($L613,Listen!$Y$12:$AD$18,A_Stammdaten!$B$9-2022,FALSE)</f>
        <v>7.2599999999999998E-2</v>
      </c>
    </row>
    <row r="614" spans="1:17" x14ac:dyDescent="0.2">
      <c r="A614" s="234"/>
      <c r="B614" s="237"/>
      <c r="C614" s="44">
        <v>2026</v>
      </c>
      <c r="D614" s="35"/>
      <c r="E614" s="36">
        <f>SUMIFS(C_AiB!$H$5:$H$9998,C_AiB!$A$5:$A$9998,$A$610,C_AiB!$C$5:$C$9998,"="&amp;$C614)</f>
        <v>0</v>
      </c>
      <c r="F614" s="37"/>
      <c r="G614" s="35"/>
      <c r="H614" s="32">
        <f t="shared" si="18"/>
        <v>0</v>
      </c>
      <c r="I614" s="32">
        <f>(($E614*40%*$Q614)+($F614*40%*$P614))*3.5%*A_Stammdaten!$E$33</f>
        <v>0</v>
      </c>
      <c r="J614" s="32">
        <f t="shared" si="19"/>
        <v>0</v>
      </c>
      <c r="L614" s="44">
        <v>2026</v>
      </c>
      <c r="M614" s="20">
        <f>VLOOKUP($L614,Listen!$K$38:$P$44,A_Stammdaten!$B$9-2022,FALSE)</f>
        <v>5.0999999999999997E-2</v>
      </c>
      <c r="N614" s="20">
        <f>VLOOKUP($L614,Listen!$Y$38:$AD$44,A_Stammdaten!$B$9-2022,FALSE)</f>
        <v>5.0999999999999997E-2</v>
      </c>
      <c r="P614" s="20">
        <f>VLOOKUP($L614,Listen!$K$12:$P$18,A_Stammdaten!$B$9-2022,FALSE)</f>
        <v>7.2599999999999998E-2</v>
      </c>
      <c r="Q614" s="20">
        <f>VLOOKUP($L614,Listen!$Y$12:$AD$18,A_Stammdaten!$B$9-2022,FALSE)</f>
        <v>7.2599999999999998E-2</v>
      </c>
    </row>
    <row r="615" spans="1:17" x14ac:dyDescent="0.2">
      <c r="A615" s="234"/>
      <c r="B615" s="237"/>
      <c r="C615" s="44">
        <v>2027</v>
      </c>
      <c r="D615" s="35"/>
      <c r="E615" s="36">
        <f>SUMIFS(C_AiB!$H$5:$H$9998,C_AiB!$A$5:$A$9998,$A$610,C_AiB!$C$5:$C$9998,"="&amp;$C615)</f>
        <v>0</v>
      </c>
      <c r="F615" s="37"/>
      <c r="G615" s="35"/>
      <c r="H615" s="32">
        <f t="shared" si="18"/>
        <v>0</v>
      </c>
      <c r="I615" s="32">
        <f>(($E615*40%*$Q615)+($F615*40%*$P615))*3.5%*A_Stammdaten!$E$33</f>
        <v>0</v>
      </c>
      <c r="J615" s="32">
        <f t="shared" si="19"/>
        <v>0</v>
      </c>
      <c r="L615" s="44">
        <v>2027</v>
      </c>
      <c r="M615" s="20">
        <f>VLOOKUP($L615,Listen!$K$38:$P$44,A_Stammdaten!$B$9-2022,FALSE)</f>
        <v>5.0999999999999997E-2</v>
      </c>
      <c r="N615" s="20">
        <f>VLOOKUP($L615,Listen!$Y$38:$AD$44,A_Stammdaten!$B$9-2022,FALSE)</f>
        <v>5.0999999999999997E-2</v>
      </c>
      <c r="P615" s="20">
        <f>VLOOKUP($L615,Listen!$K$12:$P$18,A_Stammdaten!$B$9-2022,FALSE)</f>
        <v>7.2599999999999998E-2</v>
      </c>
      <c r="Q615" s="20">
        <f>VLOOKUP($L615,Listen!$Y$12:$AD$18,A_Stammdaten!$B$9-2022,FALSE)</f>
        <v>7.2599999999999998E-2</v>
      </c>
    </row>
    <row r="616" spans="1:17" ht="15" thickBot="1" x14ac:dyDescent="0.25">
      <c r="A616" s="235"/>
      <c r="B616" s="238"/>
      <c r="C616" s="45">
        <v>2028</v>
      </c>
      <c r="D616" s="38"/>
      <c r="E616" s="39">
        <f>SUMIFS(C_AiB!$H$5:$H$9998,C_AiB!$A$5:$A$9998,$A$610,C_AiB!$C$5:$C$9998,"="&amp;$C616)</f>
        <v>0</v>
      </c>
      <c r="F616" s="40"/>
      <c r="G616" s="38"/>
      <c r="H616" s="33">
        <f t="shared" si="18"/>
        <v>0</v>
      </c>
      <c r="I616" s="33">
        <f>(($E616*40%*$Q616)+($F616*40%*$P616))*3.5%*A_Stammdaten!$E$33</f>
        <v>0</v>
      </c>
      <c r="J616" s="33">
        <f t="shared" si="19"/>
        <v>0</v>
      </c>
      <c r="L616" s="45">
        <v>2028</v>
      </c>
      <c r="M616" s="21">
        <f>VLOOKUP($L616,Listen!$K$38:$P$44,A_Stammdaten!$B$9-2022,FALSE)</f>
        <v>0</v>
      </c>
      <c r="N616" s="21">
        <f>VLOOKUP($L616,Listen!$Y$38:$AD$44,A_Stammdaten!$B$9-2022,FALSE)</f>
        <v>0</v>
      </c>
      <c r="P616" s="21">
        <f>VLOOKUP($L616,Listen!$K$12:$P$18,A_Stammdaten!$B$9-2022,FALSE)</f>
        <v>0</v>
      </c>
      <c r="Q616" s="21">
        <f>VLOOKUP($L616,Listen!$Y$12:$AD$18,A_Stammdaten!$B$9-2022,FALSE)</f>
        <v>0</v>
      </c>
    </row>
    <row r="617" spans="1:17" x14ac:dyDescent="0.2">
      <c r="A617" s="233">
        <f>A_Stammdaten!A120</f>
        <v>0</v>
      </c>
      <c r="B617" s="236">
        <f>A_Stammdaten!B120</f>
        <v>0</v>
      </c>
      <c r="C617" s="23">
        <v>2022</v>
      </c>
      <c r="D617" s="41"/>
      <c r="E617" s="43">
        <f>SUMIFS(C_AiB!$H$5:$H$9998,C_AiB!$A$5:$A$9998,$A617,C_AiB!$C$5:$C$9998,"&lt;="&amp;$C617)</f>
        <v>0</v>
      </c>
      <c r="F617" s="42"/>
      <c r="G617" s="41"/>
      <c r="H617" s="34">
        <f t="shared" si="18"/>
        <v>0</v>
      </c>
      <c r="I617" s="32">
        <f>(($E617*40%*$Q617)+($F617*40%*$P617))*3.5%*A_Stammdaten!$E$33</f>
        <v>0</v>
      </c>
      <c r="J617" s="34">
        <f t="shared" si="19"/>
        <v>0</v>
      </c>
      <c r="L617" s="23">
        <v>2022</v>
      </c>
      <c r="M617" s="19">
        <f>VLOOKUP($L617,Listen!$K$38:$P$44,A_Stammdaten!$B$9-2022,FALSE)</f>
        <v>3.0499999999999999E-2</v>
      </c>
      <c r="N617" s="19">
        <f>VLOOKUP($L617,Listen!$Y$38:$AD$44,A_Stammdaten!$B$9-2022,FALSE)</f>
        <v>3.0499999999999999E-2</v>
      </c>
      <c r="P617" s="19">
        <f>VLOOKUP($L617,Listen!$K$12:$P$18,A_Stammdaten!$B$9-2022,FALSE)</f>
        <v>5.0700000000000002E-2</v>
      </c>
      <c r="Q617" s="19">
        <f>VLOOKUP($L617,Listen!$Y$12:$AD$18,A_Stammdaten!$B$9-2022,FALSE)</f>
        <v>5.0700000000000002E-2</v>
      </c>
    </row>
    <row r="618" spans="1:17" x14ac:dyDescent="0.2">
      <c r="A618" s="234"/>
      <c r="B618" s="237"/>
      <c r="C618" s="44">
        <v>2023</v>
      </c>
      <c r="D618" s="35"/>
      <c r="E618" s="36">
        <f>SUMIFS(C_AiB!$H$5:$H$9998,C_AiB!$A$5:$A$9998,$A$617,C_AiB!$C$5:$C$9998,"="&amp;$C618)</f>
        <v>0</v>
      </c>
      <c r="F618" s="37"/>
      <c r="G618" s="35"/>
      <c r="H618" s="32">
        <f t="shared" si="18"/>
        <v>0</v>
      </c>
      <c r="I618" s="32">
        <f>(($E618*40%*$Q618)+($F618*40%*$P618))*3.5%*A_Stammdaten!$E$33</f>
        <v>0</v>
      </c>
      <c r="J618" s="32">
        <f t="shared" si="19"/>
        <v>0</v>
      </c>
      <c r="L618" s="44">
        <v>2023</v>
      </c>
      <c r="M618" s="20">
        <f>VLOOKUP($L618,Listen!$K$38:$P$44,A_Stammdaten!$B$9-2022,FALSE)</f>
        <v>3.0499999999999999E-2</v>
      </c>
      <c r="N618" s="20">
        <f>VLOOKUP($L618,Listen!$Y$38:$AD$44,A_Stammdaten!$B$9-2022,FALSE)</f>
        <v>3.0499999999999999E-2</v>
      </c>
      <c r="P618" s="20">
        <f>VLOOKUP($L618,Listen!$K$12:$P$18,A_Stammdaten!$B$9-2022,FALSE)</f>
        <v>5.0700000000000002E-2</v>
      </c>
      <c r="Q618" s="20">
        <f>VLOOKUP($L618,Listen!$Y$12:$AD$18,A_Stammdaten!$B$9-2022,FALSE)</f>
        <v>5.0700000000000002E-2</v>
      </c>
    </row>
    <row r="619" spans="1:17" x14ac:dyDescent="0.2">
      <c r="A619" s="234"/>
      <c r="B619" s="237"/>
      <c r="C619" s="44">
        <v>2024</v>
      </c>
      <c r="D619" s="35"/>
      <c r="E619" s="36">
        <f>SUMIFS(C_AiB!$H$5:$H$9998,C_AiB!$A$5:$A$9998,$A$617,C_AiB!$C$5:$C$9998,"="&amp;$C619)</f>
        <v>0</v>
      </c>
      <c r="F619" s="37"/>
      <c r="G619" s="35"/>
      <c r="H619" s="32">
        <f t="shared" si="18"/>
        <v>0</v>
      </c>
      <c r="I619" s="32">
        <f>(($E619*40%*$Q619)+($F619*40%*$P619))*3.5%*A_Stammdaten!$E$33</f>
        <v>0</v>
      </c>
      <c r="J619" s="32">
        <f t="shared" si="19"/>
        <v>0</v>
      </c>
      <c r="L619" s="44">
        <v>2024</v>
      </c>
      <c r="M619" s="20">
        <f>VLOOKUP($L619,Listen!$K$38:$P$44,A_Stammdaten!$B$9-2022,FALSE)</f>
        <v>5.0900000000000001E-2</v>
      </c>
      <c r="N619" s="20">
        <f>VLOOKUP($L619,Listen!$Y$38:$AD$44,A_Stammdaten!$B$9-2022,FALSE)</f>
        <v>5.0999999999999997E-2</v>
      </c>
      <c r="P619" s="20">
        <f>VLOOKUP($L619,Listen!$K$12:$P$18,A_Stammdaten!$B$9-2022,FALSE)</f>
        <v>6.93E-2</v>
      </c>
      <c r="Q619" s="20">
        <f>VLOOKUP($L619,Listen!$Y$12:$AD$18,A_Stammdaten!$B$9-2022,FALSE)</f>
        <v>7.2599999999999998E-2</v>
      </c>
    </row>
    <row r="620" spans="1:17" x14ac:dyDescent="0.2">
      <c r="A620" s="234"/>
      <c r="B620" s="237"/>
      <c r="C620" s="44">
        <v>2025</v>
      </c>
      <c r="D620" s="35"/>
      <c r="E620" s="36">
        <f>SUMIFS(C_AiB!$H$5:$H$9998,C_AiB!$A$5:$A$9998,$A$617,C_AiB!$C$5:$C$9998,"="&amp;$C620)</f>
        <v>0</v>
      </c>
      <c r="F620" s="37"/>
      <c r="G620" s="35"/>
      <c r="H620" s="32">
        <f t="shared" si="18"/>
        <v>0</v>
      </c>
      <c r="I620" s="32">
        <f>(($E620*40%*$Q620)+($F620*40%*$P620))*3.5%*A_Stammdaten!$E$33</f>
        <v>0</v>
      </c>
      <c r="J620" s="32">
        <f t="shared" si="19"/>
        <v>0</v>
      </c>
      <c r="L620" s="44">
        <v>2025</v>
      </c>
      <c r="M620" s="20">
        <f>VLOOKUP($L620,Listen!$K$38:$P$44,A_Stammdaten!$B$9-2022,FALSE)</f>
        <v>0.05</v>
      </c>
      <c r="N620" s="20">
        <f>VLOOKUP($L620,Listen!$Y$38:$AD$44,A_Stammdaten!$B$9-2022,FALSE)</f>
        <v>5.0999999999999997E-2</v>
      </c>
      <c r="P620" s="20">
        <f>VLOOKUP($L620,Listen!$K$12:$P$18,A_Stammdaten!$B$9-2022,FALSE)</f>
        <v>7.0099999999999996E-2</v>
      </c>
      <c r="Q620" s="20">
        <f>VLOOKUP($L620,Listen!$Y$12:$AD$18,A_Stammdaten!$B$9-2022,FALSE)</f>
        <v>7.2599999999999998E-2</v>
      </c>
    </row>
    <row r="621" spans="1:17" x14ac:dyDescent="0.2">
      <c r="A621" s="234"/>
      <c r="B621" s="237"/>
      <c r="C621" s="44">
        <v>2026</v>
      </c>
      <c r="D621" s="35"/>
      <c r="E621" s="36">
        <f>SUMIFS(C_AiB!$H$5:$H$9998,C_AiB!$A$5:$A$9998,$A$617,C_AiB!$C$5:$C$9998,"="&amp;$C621)</f>
        <v>0</v>
      </c>
      <c r="F621" s="37"/>
      <c r="G621" s="35"/>
      <c r="H621" s="32">
        <f t="shared" si="18"/>
        <v>0</v>
      </c>
      <c r="I621" s="32">
        <f>(($E621*40%*$Q621)+($F621*40%*$P621))*3.5%*A_Stammdaten!$E$33</f>
        <v>0</v>
      </c>
      <c r="J621" s="32">
        <f t="shared" si="19"/>
        <v>0</v>
      </c>
      <c r="L621" s="44">
        <v>2026</v>
      </c>
      <c r="M621" s="20">
        <f>VLOOKUP($L621,Listen!$K$38:$P$44,A_Stammdaten!$B$9-2022,FALSE)</f>
        <v>5.0999999999999997E-2</v>
      </c>
      <c r="N621" s="20">
        <f>VLOOKUP($L621,Listen!$Y$38:$AD$44,A_Stammdaten!$B$9-2022,FALSE)</f>
        <v>5.0999999999999997E-2</v>
      </c>
      <c r="P621" s="20">
        <f>VLOOKUP($L621,Listen!$K$12:$P$18,A_Stammdaten!$B$9-2022,FALSE)</f>
        <v>7.2599999999999998E-2</v>
      </c>
      <c r="Q621" s="20">
        <f>VLOOKUP($L621,Listen!$Y$12:$AD$18,A_Stammdaten!$B$9-2022,FALSE)</f>
        <v>7.2599999999999998E-2</v>
      </c>
    </row>
    <row r="622" spans="1:17" x14ac:dyDescent="0.2">
      <c r="A622" s="234"/>
      <c r="B622" s="237"/>
      <c r="C622" s="44">
        <v>2027</v>
      </c>
      <c r="D622" s="35"/>
      <c r="E622" s="36">
        <f>SUMIFS(C_AiB!$H$5:$H$9998,C_AiB!$A$5:$A$9998,$A$617,C_AiB!$C$5:$C$9998,"="&amp;$C622)</f>
        <v>0</v>
      </c>
      <c r="F622" s="37"/>
      <c r="G622" s="35"/>
      <c r="H622" s="32">
        <f t="shared" si="18"/>
        <v>0</v>
      </c>
      <c r="I622" s="32">
        <f>(($E622*40%*$Q622)+($F622*40%*$P622))*3.5%*A_Stammdaten!$E$33</f>
        <v>0</v>
      </c>
      <c r="J622" s="32">
        <f t="shared" si="19"/>
        <v>0</v>
      </c>
      <c r="L622" s="44">
        <v>2027</v>
      </c>
      <c r="M622" s="20">
        <f>VLOOKUP($L622,Listen!$K$38:$P$44,A_Stammdaten!$B$9-2022,FALSE)</f>
        <v>5.0999999999999997E-2</v>
      </c>
      <c r="N622" s="20">
        <f>VLOOKUP($L622,Listen!$Y$38:$AD$44,A_Stammdaten!$B$9-2022,FALSE)</f>
        <v>5.0999999999999997E-2</v>
      </c>
      <c r="P622" s="20">
        <f>VLOOKUP($L622,Listen!$K$12:$P$18,A_Stammdaten!$B$9-2022,FALSE)</f>
        <v>7.2599999999999998E-2</v>
      </c>
      <c r="Q622" s="20">
        <f>VLOOKUP($L622,Listen!$Y$12:$AD$18,A_Stammdaten!$B$9-2022,FALSE)</f>
        <v>7.2599999999999998E-2</v>
      </c>
    </row>
    <row r="623" spans="1:17" ht="15" thickBot="1" x14ac:dyDescent="0.25">
      <c r="A623" s="235"/>
      <c r="B623" s="238"/>
      <c r="C623" s="45">
        <v>2028</v>
      </c>
      <c r="D623" s="38"/>
      <c r="E623" s="39">
        <f>SUMIFS(C_AiB!$H$5:$H$9998,C_AiB!$A$5:$A$9998,$A$617,C_AiB!$C$5:$C$9998,"="&amp;$C623)</f>
        <v>0</v>
      </c>
      <c r="F623" s="40"/>
      <c r="G623" s="38"/>
      <c r="H623" s="33">
        <f t="shared" si="18"/>
        <v>0</v>
      </c>
      <c r="I623" s="33">
        <f>(($E623*40%*$Q623)+($F623*40%*$P623))*3.5%*A_Stammdaten!$E$33</f>
        <v>0</v>
      </c>
      <c r="J623" s="33">
        <f t="shared" si="19"/>
        <v>0</v>
      </c>
      <c r="L623" s="45">
        <v>2028</v>
      </c>
      <c r="M623" s="21">
        <f>VLOOKUP($L623,Listen!$K$38:$P$44,A_Stammdaten!$B$9-2022,FALSE)</f>
        <v>0</v>
      </c>
      <c r="N623" s="21">
        <f>VLOOKUP($L623,Listen!$Y$38:$AD$44,A_Stammdaten!$B$9-2022,FALSE)</f>
        <v>0</v>
      </c>
      <c r="P623" s="21">
        <f>VLOOKUP($L623,Listen!$K$12:$P$18,A_Stammdaten!$B$9-2022,FALSE)</f>
        <v>0</v>
      </c>
      <c r="Q623" s="21">
        <f>VLOOKUP($L623,Listen!$Y$12:$AD$18,A_Stammdaten!$B$9-2022,FALSE)</f>
        <v>0</v>
      </c>
    </row>
    <row r="624" spans="1:17" x14ac:dyDescent="0.2">
      <c r="A624" s="233">
        <f>A_Stammdaten!A121</f>
        <v>0</v>
      </c>
      <c r="B624" s="236">
        <f>A_Stammdaten!B121</f>
        <v>0</v>
      </c>
      <c r="C624" s="23">
        <v>2022</v>
      </c>
      <c r="D624" s="41"/>
      <c r="E624" s="43">
        <f>SUMIFS(C_AiB!$H$5:$H$9998,C_AiB!$A$5:$A$9998,$A624,C_AiB!$C$5:$C$9998,"&lt;="&amp;$C624)</f>
        <v>0</v>
      </c>
      <c r="F624" s="42"/>
      <c r="G624" s="41"/>
      <c r="H624" s="34">
        <f t="shared" si="18"/>
        <v>0</v>
      </c>
      <c r="I624" s="32">
        <f>(($E624*40%*$Q624)+($F624*40%*$P624))*3.5%*A_Stammdaten!$E$33</f>
        <v>0</v>
      </c>
      <c r="J624" s="34">
        <f t="shared" si="19"/>
        <v>0</v>
      </c>
      <c r="L624" s="23">
        <v>2022</v>
      </c>
      <c r="M624" s="19">
        <f>VLOOKUP($L624,Listen!$K$38:$P$44,A_Stammdaten!$B$9-2022,FALSE)</f>
        <v>3.0499999999999999E-2</v>
      </c>
      <c r="N624" s="19">
        <f>VLOOKUP($L624,Listen!$Y$38:$AD$44,A_Stammdaten!$B$9-2022,FALSE)</f>
        <v>3.0499999999999999E-2</v>
      </c>
      <c r="P624" s="19">
        <f>VLOOKUP($L624,Listen!$K$12:$P$18,A_Stammdaten!$B$9-2022,FALSE)</f>
        <v>5.0700000000000002E-2</v>
      </c>
      <c r="Q624" s="19">
        <f>VLOOKUP($L624,Listen!$Y$12:$AD$18,A_Stammdaten!$B$9-2022,FALSE)</f>
        <v>5.0700000000000002E-2</v>
      </c>
    </row>
    <row r="625" spans="1:17" x14ac:dyDescent="0.2">
      <c r="A625" s="234"/>
      <c r="B625" s="237"/>
      <c r="C625" s="44">
        <v>2023</v>
      </c>
      <c r="D625" s="35"/>
      <c r="E625" s="36">
        <f>SUMIFS(C_AiB!$H$5:$H$9998,C_AiB!$A$5:$A$9998,$A$624,C_AiB!$C$5:$C$9998,"="&amp;$C625)</f>
        <v>0</v>
      </c>
      <c r="F625" s="37"/>
      <c r="G625" s="35"/>
      <c r="H625" s="32">
        <f t="shared" si="18"/>
        <v>0</v>
      </c>
      <c r="I625" s="32">
        <f>(($E625*40%*$Q625)+($F625*40%*$P625))*3.5%*A_Stammdaten!$E$33</f>
        <v>0</v>
      </c>
      <c r="J625" s="32">
        <f t="shared" si="19"/>
        <v>0</v>
      </c>
      <c r="L625" s="44">
        <v>2023</v>
      </c>
      <c r="M625" s="20">
        <f>VLOOKUP($L625,Listen!$K$38:$P$44,A_Stammdaten!$B$9-2022,FALSE)</f>
        <v>3.0499999999999999E-2</v>
      </c>
      <c r="N625" s="20">
        <f>VLOOKUP($L625,Listen!$Y$38:$AD$44,A_Stammdaten!$B$9-2022,FALSE)</f>
        <v>3.0499999999999999E-2</v>
      </c>
      <c r="P625" s="20">
        <f>VLOOKUP($L625,Listen!$K$12:$P$18,A_Stammdaten!$B$9-2022,FALSE)</f>
        <v>5.0700000000000002E-2</v>
      </c>
      <c r="Q625" s="20">
        <f>VLOOKUP($L625,Listen!$Y$12:$AD$18,A_Stammdaten!$B$9-2022,FALSE)</f>
        <v>5.0700000000000002E-2</v>
      </c>
    </row>
    <row r="626" spans="1:17" x14ac:dyDescent="0.2">
      <c r="A626" s="234"/>
      <c r="B626" s="237"/>
      <c r="C626" s="44">
        <v>2024</v>
      </c>
      <c r="D626" s="35"/>
      <c r="E626" s="36">
        <f>SUMIFS(C_AiB!$H$5:$H$9998,C_AiB!$A$5:$A$9998,$A$624,C_AiB!$C$5:$C$9998,"="&amp;$C626)</f>
        <v>0</v>
      </c>
      <c r="F626" s="37"/>
      <c r="G626" s="35"/>
      <c r="H626" s="32">
        <f t="shared" si="18"/>
        <v>0</v>
      </c>
      <c r="I626" s="32">
        <f>(($E626*40%*$Q626)+($F626*40%*$P626))*3.5%*A_Stammdaten!$E$33</f>
        <v>0</v>
      </c>
      <c r="J626" s="32">
        <f t="shared" si="19"/>
        <v>0</v>
      </c>
      <c r="L626" s="44">
        <v>2024</v>
      </c>
      <c r="M626" s="20">
        <f>VLOOKUP($L626,Listen!$K$38:$P$44,A_Stammdaten!$B$9-2022,FALSE)</f>
        <v>5.0900000000000001E-2</v>
      </c>
      <c r="N626" s="20">
        <f>VLOOKUP($L626,Listen!$Y$38:$AD$44,A_Stammdaten!$B$9-2022,FALSE)</f>
        <v>5.0999999999999997E-2</v>
      </c>
      <c r="P626" s="20">
        <f>VLOOKUP($L626,Listen!$K$12:$P$18,A_Stammdaten!$B$9-2022,FALSE)</f>
        <v>6.93E-2</v>
      </c>
      <c r="Q626" s="20">
        <f>VLOOKUP($L626,Listen!$Y$12:$AD$18,A_Stammdaten!$B$9-2022,FALSE)</f>
        <v>7.2599999999999998E-2</v>
      </c>
    </row>
    <row r="627" spans="1:17" x14ac:dyDescent="0.2">
      <c r="A627" s="234"/>
      <c r="B627" s="237"/>
      <c r="C627" s="44">
        <v>2025</v>
      </c>
      <c r="D627" s="35"/>
      <c r="E627" s="36">
        <f>SUMIFS(C_AiB!$H$5:$H$9998,C_AiB!$A$5:$A$9998,$A$624,C_AiB!$C$5:$C$9998,"="&amp;$C627)</f>
        <v>0</v>
      </c>
      <c r="F627" s="37"/>
      <c r="G627" s="35"/>
      <c r="H627" s="32">
        <f t="shared" si="18"/>
        <v>0</v>
      </c>
      <c r="I627" s="32">
        <f>(($E627*40%*$Q627)+($F627*40%*$P627))*3.5%*A_Stammdaten!$E$33</f>
        <v>0</v>
      </c>
      <c r="J627" s="32">
        <f t="shared" si="19"/>
        <v>0</v>
      </c>
      <c r="L627" s="44">
        <v>2025</v>
      </c>
      <c r="M627" s="20">
        <f>VLOOKUP($L627,Listen!$K$38:$P$44,A_Stammdaten!$B$9-2022,FALSE)</f>
        <v>0.05</v>
      </c>
      <c r="N627" s="20">
        <f>VLOOKUP($L627,Listen!$Y$38:$AD$44,A_Stammdaten!$B$9-2022,FALSE)</f>
        <v>5.0999999999999997E-2</v>
      </c>
      <c r="P627" s="20">
        <f>VLOOKUP($L627,Listen!$K$12:$P$18,A_Stammdaten!$B$9-2022,FALSE)</f>
        <v>7.0099999999999996E-2</v>
      </c>
      <c r="Q627" s="20">
        <f>VLOOKUP($L627,Listen!$Y$12:$AD$18,A_Stammdaten!$B$9-2022,FALSE)</f>
        <v>7.2599999999999998E-2</v>
      </c>
    </row>
    <row r="628" spans="1:17" x14ac:dyDescent="0.2">
      <c r="A628" s="234"/>
      <c r="B628" s="237"/>
      <c r="C628" s="44">
        <v>2026</v>
      </c>
      <c r="D628" s="35"/>
      <c r="E628" s="36">
        <f>SUMIFS(C_AiB!$H$5:$H$9998,C_AiB!$A$5:$A$9998,$A$624,C_AiB!$C$5:$C$9998,"="&amp;$C628)</f>
        <v>0</v>
      </c>
      <c r="F628" s="37"/>
      <c r="G628" s="35"/>
      <c r="H628" s="32">
        <f t="shared" si="18"/>
        <v>0</v>
      </c>
      <c r="I628" s="32">
        <f>(($E628*40%*$Q628)+($F628*40%*$P628))*3.5%*A_Stammdaten!$E$33</f>
        <v>0</v>
      </c>
      <c r="J628" s="32">
        <f t="shared" si="19"/>
        <v>0</v>
      </c>
      <c r="L628" s="44">
        <v>2026</v>
      </c>
      <c r="M628" s="20">
        <f>VLOOKUP($L628,Listen!$K$38:$P$44,A_Stammdaten!$B$9-2022,FALSE)</f>
        <v>5.0999999999999997E-2</v>
      </c>
      <c r="N628" s="20">
        <f>VLOOKUP($L628,Listen!$Y$38:$AD$44,A_Stammdaten!$B$9-2022,FALSE)</f>
        <v>5.0999999999999997E-2</v>
      </c>
      <c r="P628" s="20">
        <f>VLOOKUP($L628,Listen!$K$12:$P$18,A_Stammdaten!$B$9-2022,FALSE)</f>
        <v>7.2599999999999998E-2</v>
      </c>
      <c r="Q628" s="20">
        <f>VLOOKUP($L628,Listen!$Y$12:$AD$18,A_Stammdaten!$B$9-2022,FALSE)</f>
        <v>7.2599999999999998E-2</v>
      </c>
    </row>
    <row r="629" spans="1:17" x14ac:dyDescent="0.2">
      <c r="A629" s="234"/>
      <c r="B629" s="237"/>
      <c r="C629" s="44">
        <v>2027</v>
      </c>
      <c r="D629" s="35"/>
      <c r="E629" s="36">
        <f>SUMIFS(C_AiB!$H$5:$H$9998,C_AiB!$A$5:$A$9998,$A$624,C_AiB!$C$5:$C$9998,"="&amp;$C629)</f>
        <v>0</v>
      </c>
      <c r="F629" s="37"/>
      <c r="G629" s="35"/>
      <c r="H629" s="32">
        <f t="shared" si="18"/>
        <v>0</v>
      </c>
      <c r="I629" s="32">
        <f>(($E629*40%*$Q629)+($F629*40%*$P629))*3.5%*A_Stammdaten!$E$33</f>
        <v>0</v>
      </c>
      <c r="J629" s="32">
        <f t="shared" si="19"/>
        <v>0</v>
      </c>
      <c r="L629" s="44">
        <v>2027</v>
      </c>
      <c r="M629" s="20">
        <f>VLOOKUP($L629,Listen!$K$38:$P$44,A_Stammdaten!$B$9-2022,FALSE)</f>
        <v>5.0999999999999997E-2</v>
      </c>
      <c r="N629" s="20">
        <f>VLOOKUP($L629,Listen!$Y$38:$AD$44,A_Stammdaten!$B$9-2022,FALSE)</f>
        <v>5.0999999999999997E-2</v>
      </c>
      <c r="P629" s="20">
        <f>VLOOKUP($L629,Listen!$K$12:$P$18,A_Stammdaten!$B$9-2022,FALSE)</f>
        <v>7.2599999999999998E-2</v>
      </c>
      <c r="Q629" s="20">
        <f>VLOOKUP($L629,Listen!$Y$12:$AD$18,A_Stammdaten!$B$9-2022,FALSE)</f>
        <v>7.2599999999999998E-2</v>
      </c>
    </row>
    <row r="630" spans="1:17" ht="15" thickBot="1" x14ac:dyDescent="0.25">
      <c r="A630" s="235"/>
      <c r="B630" s="238"/>
      <c r="C630" s="45">
        <v>2028</v>
      </c>
      <c r="D630" s="38"/>
      <c r="E630" s="39">
        <f>SUMIFS(C_AiB!$H$5:$H$9998,C_AiB!$A$5:$A$9998,$A$624,C_AiB!$C$5:$C$9998,"="&amp;$C630)</f>
        <v>0</v>
      </c>
      <c r="F630" s="40"/>
      <c r="G630" s="38"/>
      <c r="H630" s="33">
        <f t="shared" si="18"/>
        <v>0</v>
      </c>
      <c r="I630" s="33">
        <f>(($E630*40%*$Q630)+($F630*40%*$P630))*3.5%*A_Stammdaten!$E$33</f>
        <v>0</v>
      </c>
      <c r="J630" s="33">
        <f t="shared" si="19"/>
        <v>0</v>
      </c>
      <c r="L630" s="45">
        <v>2028</v>
      </c>
      <c r="M630" s="21">
        <f>VLOOKUP($L630,Listen!$K$38:$P$44,A_Stammdaten!$B$9-2022,FALSE)</f>
        <v>0</v>
      </c>
      <c r="N630" s="21">
        <f>VLOOKUP($L630,Listen!$Y$38:$AD$44,A_Stammdaten!$B$9-2022,FALSE)</f>
        <v>0</v>
      </c>
      <c r="P630" s="21">
        <f>VLOOKUP($L630,Listen!$K$12:$P$18,A_Stammdaten!$B$9-2022,FALSE)</f>
        <v>0</v>
      </c>
      <c r="Q630" s="21">
        <f>VLOOKUP($L630,Listen!$Y$12:$AD$18,A_Stammdaten!$B$9-2022,FALSE)</f>
        <v>0</v>
      </c>
    </row>
    <row r="631" spans="1:17" x14ac:dyDescent="0.2">
      <c r="A631" s="233">
        <f>A_Stammdaten!A122</f>
        <v>0</v>
      </c>
      <c r="B631" s="236">
        <f>A_Stammdaten!B122</f>
        <v>0</v>
      </c>
      <c r="C631" s="23">
        <v>2022</v>
      </c>
      <c r="D631" s="41"/>
      <c r="E631" s="43">
        <f>SUMIFS(C_AiB!$H$5:$H$9998,C_AiB!$A$5:$A$9998,$A631,C_AiB!$C$5:$C$9998,"&lt;="&amp;$C631)</f>
        <v>0</v>
      </c>
      <c r="F631" s="42"/>
      <c r="G631" s="41"/>
      <c r="H631" s="34">
        <f t="shared" si="18"/>
        <v>0</v>
      </c>
      <c r="I631" s="32">
        <f>(($E631*40%*$Q631)+($F631*40%*$P631))*3.5%*A_Stammdaten!$E$33</f>
        <v>0</v>
      </c>
      <c r="J631" s="34">
        <f t="shared" si="19"/>
        <v>0</v>
      </c>
      <c r="L631" s="23">
        <v>2022</v>
      </c>
      <c r="M631" s="19">
        <f>VLOOKUP($L631,Listen!$K$38:$P$44,A_Stammdaten!$B$9-2022,FALSE)</f>
        <v>3.0499999999999999E-2</v>
      </c>
      <c r="N631" s="19">
        <f>VLOOKUP($L631,Listen!$Y$38:$AD$44,A_Stammdaten!$B$9-2022,FALSE)</f>
        <v>3.0499999999999999E-2</v>
      </c>
      <c r="P631" s="19">
        <f>VLOOKUP($L631,Listen!$K$12:$P$18,A_Stammdaten!$B$9-2022,FALSE)</f>
        <v>5.0700000000000002E-2</v>
      </c>
      <c r="Q631" s="19">
        <f>VLOOKUP($L631,Listen!$Y$12:$AD$18,A_Stammdaten!$B$9-2022,FALSE)</f>
        <v>5.0700000000000002E-2</v>
      </c>
    </row>
    <row r="632" spans="1:17" x14ac:dyDescent="0.2">
      <c r="A632" s="234"/>
      <c r="B632" s="237"/>
      <c r="C632" s="44">
        <v>2023</v>
      </c>
      <c r="D632" s="35"/>
      <c r="E632" s="36">
        <f>SUMIFS(C_AiB!$H$5:$H$9998,C_AiB!$A$5:$A$9998,$A$631,C_AiB!$C$5:$C$9998,"="&amp;$C632)</f>
        <v>0</v>
      </c>
      <c r="F632" s="37"/>
      <c r="G632" s="35"/>
      <c r="H632" s="32">
        <f t="shared" si="18"/>
        <v>0</v>
      </c>
      <c r="I632" s="32">
        <f>(($E632*40%*$Q632)+($F632*40%*$P632))*3.5%*A_Stammdaten!$E$33</f>
        <v>0</v>
      </c>
      <c r="J632" s="32">
        <f t="shared" si="19"/>
        <v>0</v>
      </c>
      <c r="L632" s="44">
        <v>2023</v>
      </c>
      <c r="M632" s="20">
        <f>VLOOKUP($L632,Listen!$K$38:$P$44,A_Stammdaten!$B$9-2022,FALSE)</f>
        <v>3.0499999999999999E-2</v>
      </c>
      <c r="N632" s="20">
        <f>VLOOKUP($L632,Listen!$Y$38:$AD$44,A_Stammdaten!$B$9-2022,FALSE)</f>
        <v>3.0499999999999999E-2</v>
      </c>
      <c r="P632" s="20">
        <f>VLOOKUP($L632,Listen!$K$12:$P$18,A_Stammdaten!$B$9-2022,FALSE)</f>
        <v>5.0700000000000002E-2</v>
      </c>
      <c r="Q632" s="20">
        <f>VLOOKUP($L632,Listen!$Y$12:$AD$18,A_Stammdaten!$B$9-2022,FALSE)</f>
        <v>5.0700000000000002E-2</v>
      </c>
    </row>
    <row r="633" spans="1:17" x14ac:dyDescent="0.2">
      <c r="A633" s="234"/>
      <c r="B633" s="237"/>
      <c r="C633" s="44">
        <v>2024</v>
      </c>
      <c r="D633" s="35"/>
      <c r="E633" s="36">
        <f>SUMIFS(C_AiB!$H$5:$H$9998,C_AiB!$A$5:$A$9998,$A$631,C_AiB!$C$5:$C$9998,"="&amp;$C633)</f>
        <v>0</v>
      </c>
      <c r="F633" s="37"/>
      <c r="G633" s="35"/>
      <c r="H633" s="32">
        <f t="shared" si="18"/>
        <v>0</v>
      </c>
      <c r="I633" s="32">
        <f>(($E633*40%*$Q633)+($F633*40%*$P633))*3.5%*A_Stammdaten!$E$33</f>
        <v>0</v>
      </c>
      <c r="J633" s="32">
        <f t="shared" si="19"/>
        <v>0</v>
      </c>
      <c r="L633" s="44">
        <v>2024</v>
      </c>
      <c r="M633" s="20">
        <f>VLOOKUP($L633,Listen!$K$38:$P$44,A_Stammdaten!$B$9-2022,FALSE)</f>
        <v>5.0900000000000001E-2</v>
      </c>
      <c r="N633" s="20">
        <f>VLOOKUP($L633,Listen!$Y$38:$AD$44,A_Stammdaten!$B$9-2022,FALSE)</f>
        <v>5.0999999999999997E-2</v>
      </c>
      <c r="P633" s="20">
        <f>VLOOKUP($L633,Listen!$K$12:$P$18,A_Stammdaten!$B$9-2022,FALSE)</f>
        <v>6.93E-2</v>
      </c>
      <c r="Q633" s="20">
        <f>VLOOKUP($L633,Listen!$Y$12:$AD$18,A_Stammdaten!$B$9-2022,FALSE)</f>
        <v>7.2599999999999998E-2</v>
      </c>
    </row>
    <row r="634" spans="1:17" x14ac:dyDescent="0.2">
      <c r="A634" s="234"/>
      <c r="B634" s="237"/>
      <c r="C634" s="44">
        <v>2025</v>
      </c>
      <c r="D634" s="35"/>
      <c r="E634" s="36">
        <f>SUMIFS(C_AiB!$H$5:$H$9998,C_AiB!$A$5:$A$9998,$A$631,C_AiB!$C$5:$C$9998,"="&amp;$C634)</f>
        <v>0</v>
      </c>
      <c r="F634" s="37"/>
      <c r="G634" s="35"/>
      <c r="H634" s="32">
        <f t="shared" si="18"/>
        <v>0</v>
      </c>
      <c r="I634" s="32">
        <f>(($E634*40%*$Q634)+($F634*40%*$P634))*3.5%*A_Stammdaten!$E$33</f>
        <v>0</v>
      </c>
      <c r="J634" s="32">
        <f t="shared" si="19"/>
        <v>0</v>
      </c>
      <c r="L634" s="44">
        <v>2025</v>
      </c>
      <c r="M634" s="20">
        <f>VLOOKUP($L634,Listen!$K$38:$P$44,A_Stammdaten!$B$9-2022,FALSE)</f>
        <v>0.05</v>
      </c>
      <c r="N634" s="20">
        <f>VLOOKUP($L634,Listen!$Y$38:$AD$44,A_Stammdaten!$B$9-2022,FALSE)</f>
        <v>5.0999999999999997E-2</v>
      </c>
      <c r="P634" s="20">
        <f>VLOOKUP($L634,Listen!$K$12:$P$18,A_Stammdaten!$B$9-2022,FALSE)</f>
        <v>7.0099999999999996E-2</v>
      </c>
      <c r="Q634" s="20">
        <f>VLOOKUP($L634,Listen!$Y$12:$AD$18,A_Stammdaten!$B$9-2022,FALSE)</f>
        <v>7.2599999999999998E-2</v>
      </c>
    </row>
    <row r="635" spans="1:17" x14ac:dyDescent="0.2">
      <c r="A635" s="234"/>
      <c r="B635" s="237"/>
      <c r="C635" s="44">
        <v>2026</v>
      </c>
      <c r="D635" s="35"/>
      <c r="E635" s="36">
        <f>SUMIFS(C_AiB!$H$5:$H$9998,C_AiB!$A$5:$A$9998,$A$631,C_AiB!$C$5:$C$9998,"="&amp;$C635)</f>
        <v>0</v>
      </c>
      <c r="F635" s="37"/>
      <c r="G635" s="35"/>
      <c r="H635" s="32">
        <f t="shared" si="18"/>
        <v>0</v>
      </c>
      <c r="I635" s="32">
        <f>(($E635*40%*$Q635)+($F635*40%*$P635))*3.5%*A_Stammdaten!$E$33</f>
        <v>0</v>
      </c>
      <c r="J635" s="32">
        <f t="shared" si="19"/>
        <v>0</v>
      </c>
      <c r="L635" s="44">
        <v>2026</v>
      </c>
      <c r="M635" s="20">
        <f>VLOOKUP($L635,Listen!$K$38:$P$44,A_Stammdaten!$B$9-2022,FALSE)</f>
        <v>5.0999999999999997E-2</v>
      </c>
      <c r="N635" s="20">
        <f>VLOOKUP($L635,Listen!$Y$38:$AD$44,A_Stammdaten!$B$9-2022,FALSE)</f>
        <v>5.0999999999999997E-2</v>
      </c>
      <c r="P635" s="20">
        <f>VLOOKUP($L635,Listen!$K$12:$P$18,A_Stammdaten!$B$9-2022,FALSE)</f>
        <v>7.2599999999999998E-2</v>
      </c>
      <c r="Q635" s="20">
        <f>VLOOKUP($L635,Listen!$Y$12:$AD$18,A_Stammdaten!$B$9-2022,FALSE)</f>
        <v>7.2599999999999998E-2</v>
      </c>
    </row>
    <row r="636" spans="1:17" x14ac:dyDescent="0.2">
      <c r="A636" s="234"/>
      <c r="B636" s="237"/>
      <c r="C636" s="44">
        <v>2027</v>
      </c>
      <c r="D636" s="35"/>
      <c r="E636" s="36">
        <f>SUMIFS(C_AiB!$H$5:$H$9998,C_AiB!$A$5:$A$9998,$A$631,C_AiB!$C$5:$C$9998,"="&amp;$C636)</f>
        <v>0</v>
      </c>
      <c r="F636" s="37"/>
      <c r="G636" s="35"/>
      <c r="H636" s="32">
        <f t="shared" si="18"/>
        <v>0</v>
      </c>
      <c r="I636" s="32">
        <f>(($E636*40%*$Q636)+($F636*40%*$P636))*3.5%*A_Stammdaten!$E$33</f>
        <v>0</v>
      </c>
      <c r="J636" s="32">
        <f t="shared" si="19"/>
        <v>0</v>
      </c>
      <c r="L636" s="44">
        <v>2027</v>
      </c>
      <c r="M636" s="20">
        <f>VLOOKUP($L636,Listen!$K$38:$P$44,A_Stammdaten!$B$9-2022,FALSE)</f>
        <v>5.0999999999999997E-2</v>
      </c>
      <c r="N636" s="20">
        <f>VLOOKUP($L636,Listen!$Y$38:$AD$44,A_Stammdaten!$B$9-2022,FALSE)</f>
        <v>5.0999999999999997E-2</v>
      </c>
      <c r="P636" s="20">
        <f>VLOOKUP($L636,Listen!$K$12:$P$18,A_Stammdaten!$B$9-2022,FALSE)</f>
        <v>7.2599999999999998E-2</v>
      </c>
      <c r="Q636" s="20">
        <f>VLOOKUP($L636,Listen!$Y$12:$AD$18,A_Stammdaten!$B$9-2022,FALSE)</f>
        <v>7.2599999999999998E-2</v>
      </c>
    </row>
    <row r="637" spans="1:17" ht="15" thickBot="1" x14ac:dyDescent="0.25">
      <c r="A637" s="235"/>
      <c r="B637" s="238"/>
      <c r="C637" s="45">
        <v>2028</v>
      </c>
      <c r="D637" s="38"/>
      <c r="E637" s="39">
        <f>SUMIFS(C_AiB!$H$5:$H$9998,C_AiB!$A$5:$A$9998,$A$631,C_AiB!$C$5:$C$9998,"="&amp;$C637)</f>
        <v>0</v>
      </c>
      <c r="F637" s="40"/>
      <c r="G637" s="38"/>
      <c r="H637" s="33">
        <f t="shared" si="18"/>
        <v>0</v>
      </c>
      <c r="I637" s="33">
        <f>(($E637*40%*$Q637)+($F637*40%*$P637))*3.5%*A_Stammdaten!$E$33</f>
        <v>0</v>
      </c>
      <c r="J637" s="33">
        <f t="shared" si="19"/>
        <v>0</v>
      </c>
      <c r="L637" s="45">
        <v>2028</v>
      </c>
      <c r="M637" s="21">
        <f>VLOOKUP($L637,Listen!$K$38:$P$44,A_Stammdaten!$B$9-2022,FALSE)</f>
        <v>0</v>
      </c>
      <c r="N637" s="21">
        <f>VLOOKUP($L637,Listen!$Y$38:$AD$44,A_Stammdaten!$B$9-2022,FALSE)</f>
        <v>0</v>
      </c>
      <c r="P637" s="21">
        <f>VLOOKUP($L637,Listen!$K$12:$P$18,A_Stammdaten!$B$9-2022,FALSE)</f>
        <v>0</v>
      </c>
      <c r="Q637" s="21">
        <f>VLOOKUP($L637,Listen!$Y$12:$AD$18,A_Stammdaten!$B$9-2022,FALSE)</f>
        <v>0</v>
      </c>
    </row>
    <row r="638" spans="1:17" x14ac:dyDescent="0.2">
      <c r="A638" s="233">
        <f>A_Stammdaten!A123</f>
        <v>0</v>
      </c>
      <c r="B638" s="236">
        <f>A_Stammdaten!B123</f>
        <v>0</v>
      </c>
      <c r="C638" s="23">
        <v>2022</v>
      </c>
      <c r="D638" s="41"/>
      <c r="E638" s="43">
        <f>SUMIFS(C_AiB!$H$5:$H$9998,C_AiB!$A$5:$A$9998,$A638,C_AiB!$C$5:$C$9998,"&lt;="&amp;$C638)</f>
        <v>0</v>
      </c>
      <c r="F638" s="42"/>
      <c r="G638" s="41"/>
      <c r="H638" s="34">
        <f t="shared" si="18"/>
        <v>0</v>
      </c>
      <c r="I638" s="32">
        <f>(($E638*40%*$Q638)+($F638*40%*$P638))*3.5%*A_Stammdaten!$E$33</f>
        <v>0</v>
      </c>
      <c r="J638" s="34">
        <f t="shared" si="19"/>
        <v>0</v>
      </c>
      <c r="L638" s="23">
        <v>2022</v>
      </c>
      <c r="M638" s="19">
        <f>VLOOKUP($L638,Listen!$K$38:$P$44,A_Stammdaten!$B$9-2022,FALSE)</f>
        <v>3.0499999999999999E-2</v>
      </c>
      <c r="N638" s="19">
        <f>VLOOKUP($L638,Listen!$Y$38:$AD$44,A_Stammdaten!$B$9-2022,FALSE)</f>
        <v>3.0499999999999999E-2</v>
      </c>
      <c r="P638" s="19">
        <f>VLOOKUP($L638,Listen!$K$12:$P$18,A_Stammdaten!$B$9-2022,FALSE)</f>
        <v>5.0700000000000002E-2</v>
      </c>
      <c r="Q638" s="19">
        <f>VLOOKUP($L638,Listen!$Y$12:$AD$18,A_Stammdaten!$B$9-2022,FALSE)</f>
        <v>5.0700000000000002E-2</v>
      </c>
    </row>
    <row r="639" spans="1:17" x14ac:dyDescent="0.2">
      <c r="A639" s="234"/>
      <c r="B639" s="237"/>
      <c r="C639" s="44">
        <v>2023</v>
      </c>
      <c r="D639" s="35"/>
      <c r="E639" s="36">
        <f>SUMIFS(C_AiB!$H$5:$H$9998,C_AiB!$A$5:$A$9998,$A$638,C_AiB!$C$5:$C$9998,"="&amp;$C639)</f>
        <v>0</v>
      </c>
      <c r="F639" s="37"/>
      <c r="G639" s="35"/>
      <c r="H639" s="32">
        <f t="shared" si="18"/>
        <v>0</v>
      </c>
      <c r="I639" s="32">
        <f>(($E639*40%*$Q639)+($F639*40%*$P639))*3.5%*A_Stammdaten!$E$33</f>
        <v>0</v>
      </c>
      <c r="J639" s="32">
        <f t="shared" si="19"/>
        <v>0</v>
      </c>
      <c r="L639" s="44">
        <v>2023</v>
      </c>
      <c r="M639" s="20">
        <f>VLOOKUP($L639,Listen!$K$38:$P$44,A_Stammdaten!$B$9-2022,FALSE)</f>
        <v>3.0499999999999999E-2</v>
      </c>
      <c r="N639" s="20">
        <f>VLOOKUP($L639,Listen!$Y$38:$AD$44,A_Stammdaten!$B$9-2022,FALSE)</f>
        <v>3.0499999999999999E-2</v>
      </c>
      <c r="P639" s="20">
        <f>VLOOKUP($L639,Listen!$K$12:$P$18,A_Stammdaten!$B$9-2022,FALSE)</f>
        <v>5.0700000000000002E-2</v>
      </c>
      <c r="Q639" s="20">
        <f>VLOOKUP($L639,Listen!$Y$12:$AD$18,A_Stammdaten!$B$9-2022,FALSE)</f>
        <v>5.0700000000000002E-2</v>
      </c>
    </row>
    <row r="640" spans="1:17" x14ac:dyDescent="0.2">
      <c r="A640" s="234"/>
      <c r="B640" s="237"/>
      <c r="C640" s="44">
        <v>2024</v>
      </c>
      <c r="D640" s="35"/>
      <c r="E640" s="36">
        <f>SUMIFS(C_AiB!$H$5:$H$9998,C_AiB!$A$5:$A$9998,$A$638,C_AiB!$C$5:$C$9998,"="&amp;$C640)</f>
        <v>0</v>
      </c>
      <c r="F640" s="37"/>
      <c r="G640" s="35"/>
      <c r="H640" s="32">
        <f t="shared" si="18"/>
        <v>0</v>
      </c>
      <c r="I640" s="32">
        <f>(($E640*40%*$Q640)+($F640*40%*$P640))*3.5%*A_Stammdaten!$E$33</f>
        <v>0</v>
      </c>
      <c r="J640" s="32">
        <f t="shared" si="19"/>
        <v>0</v>
      </c>
      <c r="L640" s="44">
        <v>2024</v>
      </c>
      <c r="M640" s="20">
        <f>VLOOKUP($L640,Listen!$K$38:$P$44,A_Stammdaten!$B$9-2022,FALSE)</f>
        <v>5.0900000000000001E-2</v>
      </c>
      <c r="N640" s="20">
        <f>VLOOKUP($L640,Listen!$Y$38:$AD$44,A_Stammdaten!$B$9-2022,FALSE)</f>
        <v>5.0999999999999997E-2</v>
      </c>
      <c r="P640" s="20">
        <f>VLOOKUP($L640,Listen!$K$12:$P$18,A_Stammdaten!$B$9-2022,FALSE)</f>
        <v>6.93E-2</v>
      </c>
      <c r="Q640" s="20">
        <f>VLOOKUP($L640,Listen!$Y$12:$AD$18,A_Stammdaten!$B$9-2022,FALSE)</f>
        <v>7.2599999999999998E-2</v>
      </c>
    </row>
    <row r="641" spans="1:17" x14ac:dyDescent="0.2">
      <c r="A641" s="234"/>
      <c r="B641" s="237"/>
      <c r="C641" s="44">
        <v>2025</v>
      </c>
      <c r="D641" s="35"/>
      <c r="E641" s="36">
        <f>SUMIFS(C_AiB!$H$5:$H$9998,C_AiB!$A$5:$A$9998,$A$638,C_AiB!$C$5:$C$9998,"="&amp;$C641)</f>
        <v>0</v>
      </c>
      <c r="F641" s="37"/>
      <c r="G641" s="35"/>
      <c r="H641" s="32">
        <f t="shared" si="18"/>
        <v>0</v>
      </c>
      <c r="I641" s="32">
        <f>(($E641*40%*$Q641)+($F641*40%*$P641))*3.5%*A_Stammdaten!$E$33</f>
        <v>0</v>
      </c>
      <c r="J641" s="32">
        <f t="shared" si="19"/>
        <v>0</v>
      </c>
      <c r="L641" s="44">
        <v>2025</v>
      </c>
      <c r="M641" s="20">
        <f>VLOOKUP($L641,Listen!$K$38:$P$44,A_Stammdaten!$B$9-2022,FALSE)</f>
        <v>0.05</v>
      </c>
      <c r="N641" s="20">
        <f>VLOOKUP($L641,Listen!$Y$38:$AD$44,A_Stammdaten!$B$9-2022,FALSE)</f>
        <v>5.0999999999999997E-2</v>
      </c>
      <c r="P641" s="20">
        <f>VLOOKUP($L641,Listen!$K$12:$P$18,A_Stammdaten!$B$9-2022,FALSE)</f>
        <v>7.0099999999999996E-2</v>
      </c>
      <c r="Q641" s="20">
        <f>VLOOKUP($L641,Listen!$Y$12:$AD$18,A_Stammdaten!$B$9-2022,FALSE)</f>
        <v>7.2599999999999998E-2</v>
      </c>
    </row>
    <row r="642" spans="1:17" x14ac:dyDescent="0.2">
      <c r="A642" s="234"/>
      <c r="B642" s="237"/>
      <c r="C642" s="44">
        <v>2026</v>
      </c>
      <c r="D642" s="35"/>
      <c r="E642" s="36">
        <f>SUMIFS(C_AiB!$H$5:$H$9998,C_AiB!$A$5:$A$9998,$A$638,C_AiB!$C$5:$C$9998,"="&amp;$C642)</f>
        <v>0</v>
      </c>
      <c r="F642" s="37"/>
      <c r="G642" s="35"/>
      <c r="H642" s="32">
        <f t="shared" si="18"/>
        <v>0</v>
      </c>
      <c r="I642" s="32">
        <f>(($E642*40%*$Q642)+($F642*40%*$P642))*3.5%*A_Stammdaten!$E$33</f>
        <v>0</v>
      </c>
      <c r="J642" s="32">
        <f t="shared" si="19"/>
        <v>0</v>
      </c>
      <c r="L642" s="44">
        <v>2026</v>
      </c>
      <c r="M642" s="20">
        <f>VLOOKUP($L642,Listen!$K$38:$P$44,A_Stammdaten!$B$9-2022,FALSE)</f>
        <v>5.0999999999999997E-2</v>
      </c>
      <c r="N642" s="20">
        <f>VLOOKUP($L642,Listen!$Y$38:$AD$44,A_Stammdaten!$B$9-2022,FALSE)</f>
        <v>5.0999999999999997E-2</v>
      </c>
      <c r="P642" s="20">
        <f>VLOOKUP($L642,Listen!$K$12:$P$18,A_Stammdaten!$B$9-2022,FALSE)</f>
        <v>7.2599999999999998E-2</v>
      </c>
      <c r="Q642" s="20">
        <f>VLOOKUP($L642,Listen!$Y$12:$AD$18,A_Stammdaten!$B$9-2022,FALSE)</f>
        <v>7.2599999999999998E-2</v>
      </c>
    </row>
    <row r="643" spans="1:17" x14ac:dyDescent="0.2">
      <c r="A643" s="234"/>
      <c r="B643" s="237"/>
      <c r="C643" s="44">
        <v>2027</v>
      </c>
      <c r="D643" s="35"/>
      <c r="E643" s="36">
        <f>SUMIFS(C_AiB!$H$5:$H$9998,C_AiB!$A$5:$A$9998,$A$638,C_AiB!$C$5:$C$9998,"="&amp;$C643)</f>
        <v>0</v>
      </c>
      <c r="F643" s="37"/>
      <c r="G643" s="35"/>
      <c r="H643" s="32">
        <f t="shared" si="18"/>
        <v>0</v>
      </c>
      <c r="I643" s="32">
        <f>(($E643*40%*$Q643)+($F643*40%*$P643))*3.5%*A_Stammdaten!$E$33</f>
        <v>0</v>
      </c>
      <c r="J643" s="32">
        <f t="shared" si="19"/>
        <v>0</v>
      </c>
      <c r="L643" s="44">
        <v>2027</v>
      </c>
      <c r="M643" s="20">
        <f>VLOOKUP($L643,Listen!$K$38:$P$44,A_Stammdaten!$B$9-2022,FALSE)</f>
        <v>5.0999999999999997E-2</v>
      </c>
      <c r="N643" s="20">
        <f>VLOOKUP($L643,Listen!$Y$38:$AD$44,A_Stammdaten!$B$9-2022,FALSE)</f>
        <v>5.0999999999999997E-2</v>
      </c>
      <c r="P643" s="20">
        <f>VLOOKUP($L643,Listen!$K$12:$P$18,A_Stammdaten!$B$9-2022,FALSE)</f>
        <v>7.2599999999999998E-2</v>
      </c>
      <c r="Q643" s="20">
        <f>VLOOKUP($L643,Listen!$Y$12:$AD$18,A_Stammdaten!$B$9-2022,FALSE)</f>
        <v>7.2599999999999998E-2</v>
      </c>
    </row>
    <row r="644" spans="1:17" ht="15" thickBot="1" x14ac:dyDescent="0.25">
      <c r="A644" s="235"/>
      <c r="B644" s="238"/>
      <c r="C644" s="45">
        <v>2028</v>
      </c>
      <c r="D644" s="38"/>
      <c r="E644" s="39">
        <f>SUMIFS(C_AiB!$H$5:$H$9998,C_AiB!$A$5:$A$9998,$A$638,C_AiB!$C$5:$C$9998,"="&amp;$C644)</f>
        <v>0</v>
      </c>
      <c r="F644" s="40"/>
      <c r="G644" s="38"/>
      <c r="H644" s="33">
        <f t="shared" si="18"/>
        <v>0</v>
      </c>
      <c r="I644" s="33">
        <f>(($E644*40%*$Q644)+($F644*40%*$P644))*3.5%*A_Stammdaten!$E$33</f>
        <v>0</v>
      </c>
      <c r="J644" s="33">
        <f t="shared" si="19"/>
        <v>0</v>
      </c>
      <c r="L644" s="45">
        <v>2028</v>
      </c>
      <c r="M644" s="21">
        <f>VLOOKUP($L644,Listen!$K$38:$P$44,A_Stammdaten!$B$9-2022,FALSE)</f>
        <v>0</v>
      </c>
      <c r="N644" s="21">
        <f>VLOOKUP($L644,Listen!$Y$38:$AD$44,A_Stammdaten!$B$9-2022,FALSE)</f>
        <v>0</v>
      </c>
      <c r="P644" s="21">
        <f>VLOOKUP($L644,Listen!$K$12:$P$18,A_Stammdaten!$B$9-2022,FALSE)</f>
        <v>0</v>
      </c>
      <c r="Q644" s="21">
        <f>VLOOKUP($L644,Listen!$Y$12:$AD$18,A_Stammdaten!$B$9-2022,FALSE)</f>
        <v>0</v>
      </c>
    </row>
    <row r="645" spans="1:17" x14ac:dyDescent="0.2">
      <c r="A645" s="233">
        <f>A_Stammdaten!A124</f>
        <v>0</v>
      </c>
      <c r="B645" s="236">
        <f>A_Stammdaten!B124</f>
        <v>0</v>
      </c>
      <c r="C645" s="23">
        <v>2022</v>
      </c>
      <c r="D645" s="41"/>
      <c r="E645" s="43">
        <f>SUMIFS(C_AiB!$H$5:$H$9998,C_AiB!$A$5:$A$9998,$A645,C_AiB!$C$5:$C$9998,"&lt;="&amp;$C645)</f>
        <v>0</v>
      </c>
      <c r="F645" s="42"/>
      <c r="G645" s="41"/>
      <c r="H645" s="34">
        <f t="shared" si="18"/>
        <v>0</v>
      </c>
      <c r="I645" s="32">
        <f>(($E645*40%*$Q645)+($F645*40%*$P645))*3.5%*A_Stammdaten!$E$33</f>
        <v>0</v>
      </c>
      <c r="J645" s="34">
        <f t="shared" si="19"/>
        <v>0</v>
      </c>
      <c r="L645" s="23">
        <v>2022</v>
      </c>
      <c r="M645" s="19">
        <f>VLOOKUP($L645,Listen!$K$38:$P$44,A_Stammdaten!$B$9-2022,FALSE)</f>
        <v>3.0499999999999999E-2</v>
      </c>
      <c r="N645" s="19">
        <f>VLOOKUP($L645,Listen!$Y$38:$AD$44,A_Stammdaten!$B$9-2022,FALSE)</f>
        <v>3.0499999999999999E-2</v>
      </c>
      <c r="P645" s="19">
        <f>VLOOKUP($L645,Listen!$K$12:$P$18,A_Stammdaten!$B$9-2022,FALSE)</f>
        <v>5.0700000000000002E-2</v>
      </c>
      <c r="Q645" s="19">
        <f>VLOOKUP($L645,Listen!$Y$12:$AD$18,A_Stammdaten!$B$9-2022,FALSE)</f>
        <v>5.0700000000000002E-2</v>
      </c>
    </row>
    <row r="646" spans="1:17" x14ac:dyDescent="0.2">
      <c r="A646" s="234"/>
      <c r="B646" s="237"/>
      <c r="C646" s="44">
        <v>2023</v>
      </c>
      <c r="D646" s="35"/>
      <c r="E646" s="36">
        <f>SUMIFS(C_AiB!$H$5:$H$9998,C_AiB!$A$5:$A$9998,$A$645,C_AiB!$C$5:$C$9998,"="&amp;$C646)</f>
        <v>0</v>
      </c>
      <c r="F646" s="37"/>
      <c r="G646" s="35"/>
      <c r="H646" s="32">
        <f t="shared" si="18"/>
        <v>0</v>
      </c>
      <c r="I646" s="32">
        <f>(($E646*40%*$Q646)+($F646*40%*$P646))*3.5%*A_Stammdaten!$E$33</f>
        <v>0</v>
      </c>
      <c r="J646" s="32">
        <f t="shared" si="19"/>
        <v>0</v>
      </c>
      <c r="L646" s="44">
        <v>2023</v>
      </c>
      <c r="M646" s="20">
        <f>VLOOKUP($L646,Listen!$K$38:$P$44,A_Stammdaten!$B$9-2022,FALSE)</f>
        <v>3.0499999999999999E-2</v>
      </c>
      <c r="N646" s="20">
        <f>VLOOKUP($L646,Listen!$Y$38:$AD$44,A_Stammdaten!$B$9-2022,FALSE)</f>
        <v>3.0499999999999999E-2</v>
      </c>
      <c r="P646" s="20">
        <f>VLOOKUP($L646,Listen!$K$12:$P$18,A_Stammdaten!$B$9-2022,FALSE)</f>
        <v>5.0700000000000002E-2</v>
      </c>
      <c r="Q646" s="20">
        <f>VLOOKUP($L646,Listen!$Y$12:$AD$18,A_Stammdaten!$B$9-2022,FALSE)</f>
        <v>5.0700000000000002E-2</v>
      </c>
    </row>
    <row r="647" spans="1:17" x14ac:dyDescent="0.2">
      <c r="A647" s="234"/>
      <c r="B647" s="237"/>
      <c r="C647" s="44">
        <v>2024</v>
      </c>
      <c r="D647" s="35"/>
      <c r="E647" s="36">
        <f>SUMIFS(C_AiB!$H$5:$H$9998,C_AiB!$A$5:$A$9998,$A$645,C_AiB!$C$5:$C$9998,"="&amp;$C647)</f>
        <v>0</v>
      </c>
      <c r="F647" s="37"/>
      <c r="G647" s="35"/>
      <c r="H647" s="32">
        <f t="shared" si="18"/>
        <v>0</v>
      </c>
      <c r="I647" s="32">
        <f>(($E647*40%*$Q647)+($F647*40%*$P647))*3.5%*A_Stammdaten!$E$33</f>
        <v>0</v>
      </c>
      <c r="J647" s="32">
        <f t="shared" si="19"/>
        <v>0</v>
      </c>
      <c r="L647" s="44">
        <v>2024</v>
      </c>
      <c r="M647" s="20">
        <f>VLOOKUP($L647,Listen!$K$38:$P$44,A_Stammdaten!$B$9-2022,FALSE)</f>
        <v>5.0900000000000001E-2</v>
      </c>
      <c r="N647" s="20">
        <f>VLOOKUP($L647,Listen!$Y$38:$AD$44,A_Stammdaten!$B$9-2022,FALSE)</f>
        <v>5.0999999999999997E-2</v>
      </c>
      <c r="P647" s="20">
        <f>VLOOKUP($L647,Listen!$K$12:$P$18,A_Stammdaten!$B$9-2022,FALSE)</f>
        <v>6.93E-2</v>
      </c>
      <c r="Q647" s="20">
        <f>VLOOKUP($L647,Listen!$Y$12:$AD$18,A_Stammdaten!$B$9-2022,FALSE)</f>
        <v>7.2599999999999998E-2</v>
      </c>
    </row>
    <row r="648" spans="1:17" x14ac:dyDescent="0.2">
      <c r="A648" s="234"/>
      <c r="B648" s="237"/>
      <c r="C648" s="44">
        <v>2025</v>
      </c>
      <c r="D648" s="35"/>
      <c r="E648" s="36">
        <f>SUMIFS(C_AiB!$H$5:$H$9998,C_AiB!$A$5:$A$9998,$A$645,C_AiB!$C$5:$C$9998,"="&amp;$C648)</f>
        <v>0</v>
      </c>
      <c r="F648" s="37"/>
      <c r="G648" s="35"/>
      <c r="H648" s="32">
        <f t="shared" si="18"/>
        <v>0</v>
      </c>
      <c r="I648" s="32">
        <f>(($E648*40%*$Q648)+($F648*40%*$P648))*3.5%*A_Stammdaten!$E$33</f>
        <v>0</v>
      </c>
      <c r="J648" s="32">
        <f t="shared" si="19"/>
        <v>0</v>
      </c>
      <c r="L648" s="44">
        <v>2025</v>
      </c>
      <c r="M648" s="20">
        <f>VLOOKUP($L648,Listen!$K$38:$P$44,A_Stammdaten!$B$9-2022,FALSE)</f>
        <v>0.05</v>
      </c>
      <c r="N648" s="20">
        <f>VLOOKUP($L648,Listen!$Y$38:$AD$44,A_Stammdaten!$B$9-2022,FALSE)</f>
        <v>5.0999999999999997E-2</v>
      </c>
      <c r="P648" s="20">
        <f>VLOOKUP($L648,Listen!$K$12:$P$18,A_Stammdaten!$B$9-2022,FALSE)</f>
        <v>7.0099999999999996E-2</v>
      </c>
      <c r="Q648" s="20">
        <f>VLOOKUP($L648,Listen!$Y$12:$AD$18,A_Stammdaten!$B$9-2022,FALSE)</f>
        <v>7.2599999999999998E-2</v>
      </c>
    </row>
    <row r="649" spans="1:17" x14ac:dyDescent="0.2">
      <c r="A649" s="234"/>
      <c r="B649" s="237"/>
      <c r="C649" s="44">
        <v>2026</v>
      </c>
      <c r="D649" s="35"/>
      <c r="E649" s="36">
        <f>SUMIFS(C_AiB!$H$5:$H$9998,C_AiB!$A$5:$A$9998,$A$645,C_AiB!$C$5:$C$9998,"="&amp;$C649)</f>
        <v>0</v>
      </c>
      <c r="F649" s="37"/>
      <c r="G649" s="35"/>
      <c r="H649" s="32">
        <f t="shared" ref="H649:H707" si="20">($E649*$N649)+($F649*$M649)</f>
        <v>0</v>
      </c>
      <c r="I649" s="32">
        <f>(($E649*40%*$Q649)+($F649*40%*$P649))*3.5%*A_Stammdaten!$E$33</f>
        <v>0</v>
      </c>
      <c r="J649" s="32">
        <f t="shared" ref="J649:J707" si="21">SUM(G649:I649)</f>
        <v>0</v>
      </c>
      <c r="L649" s="44">
        <v>2026</v>
      </c>
      <c r="M649" s="20">
        <f>VLOOKUP($L649,Listen!$K$38:$P$44,A_Stammdaten!$B$9-2022,FALSE)</f>
        <v>5.0999999999999997E-2</v>
      </c>
      <c r="N649" s="20">
        <f>VLOOKUP($L649,Listen!$Y$38:$AD$44,A_Stammdaten!$B$9-2022,FALSE)</f>
        <v>5.0999999999999997E-2</v>
      </c>
      <c r="P649" s="20">
        <f>VLOOKUP($L649,Listen!$K$12:$P$18,A_Stammdaten!$B$9-2022,FALSE)</f>
        <v>7.2599999999999998E-2</v>
      </c>
      <c r="Q649" s="20">
        <f>VLOOKUP($L649,Listen!$Y$12:$AD$18,A_Stammdaten!$B$9-2022,FALSE)</f>
        <v>7.2599999999999998E-2</v>
      </c>
    </row>
    <row r="650" spans="1:17" x14ac:dyDescent="0.2">
      <c r="A650" s="234"/>
      <c r="B650" s="237"/>
      <c r="C650" s="44">
        <v>2027</v>
      </c>
      <c r="D650" s="35"/>
      <c r="E650" s="36">
        <f>SUMIFS(C_AiB!$H$5:$H$9998,C_AiB!$A$5:$A$9998,$A$645,C_AiB!$C$5:$C$9998,"="&amp;$C650)</f>
        <v>0</v>
      </c>
      <c r="F650" s="37"/>
      <c r="G650" s="35"/>
      <c r="H650" s="32">
        <f t="shared" si="20"/>
        <v>0</v>
      </c>
      <c r="I650" s="32">
        <f>(($E650*40%*$Q650)+($F650*40%*$P650))*3.5%*A_Stammdaten!$E$33</f>
        <v>0</v>
      </c>
      <c r="J650" s="32">
        <f t="shared" si="21"/>
        <v>0</v>
      </c>
      <c r="L650" s="44">
        <v>2027</v>
      </c>
      <c r="M650" s="20">
        <f>VLOOKUP($L650,Listen!$K$38:$P$44,A_Stammdaten!$B$9-2022,FALSE)</f>
        <v>5.0999999999999997E-2</v>
      </c>
      <c r="N650" s="20">
        <f>VLOOKUP($L650,Listen!$Y$38:$AD$44,A_Stammdaten!$B$9-2022,FALSE)</f>
        <v>5.0999999999999997E-2</v>
      </c>
      <c r="P650" s="20">
        <f>VLOOKUP($L650,Listen!$K$12:$P$18,A_Stammdaten!$B$9-2022,FALSE)</f>
        <v>7.2599999999999998E-2</v>
      </c>
      <c r="Q650" s="20">
        <f>VLOOKUP($L650,Listen!$Y$12:$AD$18,A_Stammdaten!$B$9-2022,FALSE)</f>
        <v>7.2599999999999998E-2</v>
      </c>
    </row>
    <row r="651" spans="1:17" ht="15" thickBot="1" x14ac:dyDescent="0.25">
      <c r="A651" s="235"/>
      <c r="B651" s="238"/>
      <c r="C651" s="45">
        <v>2028</v>
      </c>
      <c r="D651" s="38"/>
      <c r="E651" s="39">
        <f>SUMIFS(C_AiB!$H$5:$H$9998,C_AiB!$A$5:$A$9998,$A$645,C_AiB!$C$5:$C$9998,"="&amp;$C651)</f>
        <v>0</v>
      </c>
      <c r="F651" s="40"/>
      <c r="G651" s="38"/>
      <c r="H651" s="33">
        <f t="shared" si="20"/>
        <v>0</v>
      </c>
      <c r="I651" s="33">
        <f>(($E651*40%*$Q651)+($F651*40%*$P651))*3.5%*A_Stammdaten!$E$33</f>
        <v>0</v>
      </c>
      <c r="J651" s="33">
        <f t="shared" si="21"/>
        <v>0</v>
      </c>
      <c r="L651" s="45">
        <v>2028</v>
      </c>
      <c r="M651" s="21">
        <f>VLOOKUP($L651,Listen!$K$38:$P$44,A_Stammdaten!$B$9-2022,FALSE)</f>
        <v>0</v>
      </c>
      <c r="N651" s="21">
        <f>VLOOKUP($L651,Listen!$Y$38:$AD$44,A_Stammdaten!$B$9-2022,FALSE)</f>
        <v>0</v>
      </c>
      <c r="P651" s="21">
        <f>VLOOKUP($L651,Listen!$K$12:$P$18,A_Stammdaten!$B$9-2022,FALSE)</f>
        <v>0</v>
      </c>
      <c r="Q651" s="21">
        <f>VLOOKUP($L651,Listen!$Y$12:$AD$18,A_Stammdaten!$B$9-2022,FALSE)</f>
        <v>0</v>
      </c>
    </row>
    <row r="652" spans="1:17" x14ac:dyDescent="0.2">
      <c r="A652" s="233">
        <f>A_Stammdaten!A125</f>
        <v>0</v>
      </c>
      <c r="B652" s="236">
        <f>A_Stammdaten!B125</f>
        <v>0</v>
      </c>
      <c r="C652" s="23">
        <v>2022</v>
      </c>
      <c r="D652" s="41"/>
      <c r="E652" s="43">
        <f>SUMIFS(C_AiB!$H$5:$H$9998,C_AiB!$A$5:$A$9998,$A652,C_AiB!$C$5:$C$9998,"&lt;="&amp;$C652)</f>
        <v>0</v>
      </c>
      <c r="F652" s="42"/>
      <c r="G652" s="41"/>
      <c r="H652" s="34">
        <f t="shared" si="20"/>
        <v>0</v>
      </c>
      <c r="I652" s="32">
        <f>(($E652*40%*$Q652)+($F652*40%*$P652))*3.5%*A_Stammdaten!$E$33</f>
        <v>0</v>
      </c>
      <c r="J652" s="34">
        <f t="shared" si="21"/>
        <v>0</v>
      </c>
      <c r="L652" s="23">
        <v>2022</v>
      </c>
      <c r="M652" s="19">
        <f>VLOOKUP($L652,Listen!$K$38:$P$44,A_Stammdaten!$B$9-2022,FALSE)</f>
        <v>3.0499999999999999E-2</v>
      </c>
      <c r="N652" s="19">
        <f>VLOOKUP($L652,Listen!$Y$38:$AD$44,A_Stammdaten!$B$9-2022,FALSE)</f>
        <v>3.0499999999999999E-2</v>
      </c>
      <c r="P652" s="19">
        <f>VLOOKUP($L652,Listen!$K$12:$P$18,A_Stammdaten!$B$9-2022,FALSE)</f>
        <v>5.0700000000000002E-2</v>
      </c>
      <c r="Q652" s="19">
        <f>VLOOKUP($L652,Listen!$Y$12:$AD$18,A_Stammdaten!$B$9-2022,FALSE)</f>
        <v>5.0700000000000002E-2</v>
      </c>
    </row>
    <row r="653" spans="1:17" x14ac:dyDescent="0.2">
      <c r="A653" s="234"/>
      <c r="B653" s="237"/>
      <c r="C653" s="44">
        <v>2023</v>
      </c>
      <c r="D653" s="35"/>
      <c r="E653" s="36">
        <f>SUMIFS(C_AiB!$H$5:$H$9998,C_AiB!$A$5:$A$9998,$A$652,C_AiB!$C$5:$C$9998,"="&amp;$C653)</f>
        <v>0</v>
      </c>
      <c r="F653" s="37"/>
      <c r="G653" s="35"/>
      <c r="H653" s="32">
        <f t="shared" si="20"/>
        <v>0</v>
      </c>
      <c r="I653" s="32">
        <f>(($E653*40%*$Q653)+($F653*40%*$P653))*3.5%*A_Stammdaten!$E$33</f>
        <v>0</v>
      </c>
      <c r="J653" s="32">
        <f t="shared" si="21"/>
        <v>0</v>
      </c>
      <c r="L653" s="44">
        <v>2023</v>
      </c>
      <c r="M653" s="20">
        <f>VLOOKUP($L653,Listen!$K$38:$P$44,A_Stammdaten!$B$9-2022,FALSE)</f>
        <v>3.0499999999999999E-2</v>
      </c>
      <c r="N653" s="20">
        <f>VLOOKUP($L653,Listen!$Y$38:$AD$44,A_Stammdaten!$B$9-2022,FALSE)</f>
        <v>3.0499999999999999E-2</v>
      </c>
      <c r="P653" s="20">
        <f>VLOOKUP($L653,Listen!$K$12:$P$18,A_Stammdaten!$B$9-2022,FALSE)</f>
        <v>5.0700000000000002E-2</v>
      </c>
      <c r="Q653" s="20">
        <f>VLOOKUP($L653,Listen!$Y$12:$AD$18,A_Stammdaten!$B$9-2022,FALSE)</f>
        <v>5.0700000000000002E-2</v>
      </c>
    </row>
    <row r="654" spans="1:17" x14ac:dyDescent="0.2">
      <c r="A654" s="234"/>
      <c r="B654" s="237"/>
      <c r="C654" s="44">
        <v>2024</v>
      </c>
      <c r="D654" s="35"/>
      <c r="E654" s="36">
        <f>SUMIFS(C_AiB!$H$5:$H$9998,C_AiB!$A$5:$A$9998,$A$652,C_AiB!$C$5:$C$9998,"="&amp;$C654)</f>
        <v>0</v>
      </c>
      <c r="F654" s="37"/>
      <c r="G654" s="35"/>
      <c r="H654" s="32">
        <f t="shared" si="20"/>
        <v>0</v>
      </c>
      <c r="I654" s="32">
        <f>(($E654*40%*$Q654)+($F654*40%*$P654))*3.5%*A_Stammdaten!$E$33</f>
        <v>0</v>
      </c>
      <c r="J654" s="32">
        <f t="shared" si="21"/>
        <v>0</v>
      </c>
      <c r="L654" s="44">
        <v>2024</v>
      </c>
      <c r="M654" s="20">
        <f>VLOOKUP($L654,Listen!$K$38:$P$44,A_Stammdaten!$B$9-2022,FALSE)</f>
        <v>5.0900000000000001E-2</v>
      </c>
      <c r="N654" s="20">
        <f>VLOOKUP($L654,Listen!$Y$38:$AD$44,A_Stammdaten!$B$9-2022,FALSE)</f>
        <v>5.0999999999999997E-2</v>
      </c>
      <c r="P654" s="20">
        <f>VLOOKUP($L654,Listen!$K$12:$P$18,A_Stammdaten!$B$9-2022,FALSE)</f>
        <v>6.93E-2</v>
      </c>
      <c r="Q654" s="20">
        <f>VLOOKUP($L654,Listen!$Y$12:$AD$18,A_Stammdaten!$B$9-2022,FALSE)</f>
        <v>7.2599999999999998E-2</v>
      </c>
    </row>
    <row r="655" spans="1:17" x14ac:dyDescent="0.2">
      <c r="A655" s="234"/>
      <c r="B655" s="237"/>
      <c r="C655" s="44">
        <v>2025</v>
      </c>
      <c r="D655" s="35"/>
      <c r="E655" s="36">
        <f>SUMIFS(C_AiB!$H$5:$H$9998,C_AiB!$A$5:$A$9998,$A$652,C_AiB!$C$5:$C$9998,"="&amp;$C655)</f>
        <v>0</v>
      </c>
      <c r="F655" s="37"/>
      <c r="G655" s="35"/>
      <c r="H655" s="32">
        <f t="shared" si="20"/>
        <v>0</v>
      </c>
      <c r="I655" s="32">
        <f>(($E655*40%*$Q655)+($F655*40%*$P655))*3.5%*A_Stammdaten!$E$33</f>
        <v>0</v>
      </c>
      <c r="J655" s="32">
        <f t="shared" si="21"/>
        <v>0</v>
      </c>
      <c r="L655" s="44">
        <v>2025</v>
      </c>
      <c r="M655" s="20">
        <f>VLOOKUP($L655,Listen!$K$38:$P$44,A_Stammdaten!$B$9-2022,FALSE)</f>
        <v>0.05</v>
      </c>
      <c r="N655" s="20">
        <f>VLOOKUP($L655,Listen!$Y$38:$AD$44,A_Stammdaten!$B$9-2022,FALSE)</f>
        <v>5.0999999999999997E-2</v>
      </c>
      <c r="P655" s="20">
        <f>VLOOKUP($L655,Listen!$K$12:$P$18,A_Stammdaten!$B$9-2022,FALSE)</f>
        <v>7.0099999999999996E-2</v>
      </c>
      <c r="Q655" s="20">
        <f>VLOOKUP($L655,Listen!$Y$12:$AD$18,A_Stammdaten!$B$9-2022,FALSE)</f>
        <v>7.2599999999999998E-2</v>
      </c>
    </row>
    <row r="656" spans="1:17" x14ac:dyDescent="0.2">
      <c r="A656" s="234"/>
      <c r="B656" s="237"/>
      <c r="C656" s="44">
        <v>2026</v>
      </c>
      <c r="D656" s="35"/>
      <c r="E656" s="36">
        <f>SUMIFS(C_AiB!$H$5:$H$9998,C_AiB!$A$5:$A$9998,$A$652,C_AiB!$C$5:$C$9998,"="&amp;$C656)</f>
        <v>0</v>
      </c>
      <c r="F656" s="37"/>
      <c r="G656" s="35"/>
      <c r="H656" s="32">
        <f t="shared" si="20"/>
        <v>0</v>
      </c>
      <c r="I656" s="32">
        <f>(($E656*40%*$Q656)+($F656*40%*$P656))*3.5%*A_Stammdaten!$E$33</f>
        <v>0</v>
      </c>
      <c r="J656" s="32">
        <f t="shared" si="21"/>
        <v>0</v>
      </c>
      <c r="L656" s="44">
        <v>2026</v>
      </c>
      <c r="M656" s="20">
        <f>VLOOKUP($L656,Listen!$K$38:$P$44,A_Stammdaten!$B$9-2022,FALSE)</f>
        <v>5.0999999999999997E-2</v>
      </c>
      <c r="N656" s="20">
        <f>VLOOKUP($L656,Listen!$Y$38:$AD$44,A_Stammdaten!$B$9-2022,FALSE)</f>
        <v>5.0999999999999997E-2</v>
      </c>
      <c r="P656" s="20">
        <f>VLOOKUP($L656,Listen!$K$12:$P$18,A_Stammdaten!$B$9-2022,FALSE)</f>
        <v>7.2599999999999998E-2</v>
      </c>
      <c r="Q656" s="20">
        <f>VLOOKUP($L656,Listen!$Y$12:$AD$18,A_Stammdaten!$B$9-2022,FALSE)</f>
        <v>7.2599999999999998E-2</v>
      </c>
    </row>
    <row r="657" spans="1:17" x14ac:dyDescent="0.2">
      <c r="A657" s="234"/>
      <c r="B657" s="237"/>
      <c r="C657" s="44">
        <v>2027</v>
      </c>
      <c r="D657" s="35"/>
      <c r="E657" s="36">
        <f>SUMIFS(C_AiB!$H$5:$H$9998,C_AiB!$A$5:$A$9998,$A$652,C_AiB!$C$5:$C$9998,"="&amp;$C657)</f>
        <v>0</v>
      </c>
      <c r="F657" s="37"/>
      <c r="G657" s="35"/>
      <c r="H657" s="32">
        <f t="shared" si="20"/>
        <v>0</v>
      </c>
      <c r="I657" s="32">
        <f>(($E657*40%*$Q657)+($F657*40%*$P657))*3.5%*A_Stammdaten!$E$33</f>
        <v>0</v>
      </c>
      <c r="J657" s="32">
        <f t="shared" si="21"/>
        <v>0</v>
      </c>
      <c r="L657" s="44">
        <v>2027</v>
      </c>
      <c r="M657" s="20">
        <f>VLOOKUP($L657,Listen!$K$38:$P$44,A_Stammdaten!$B$9-2022,FALSE)</f>
        <v>5.0999999999999997E-2</v>
      </c>
      <c r="N657" s="20">
        <f>VLOOKUP($L657,Listen!$Y$38:$AD$44,A_Stammdaten!$B$9-2022,FALSE)</f>
        <v>5.0999999999999997E-2</v>
      </c>
      <c r="P657" s="20">
        <f>VLOOKUP($L657,Listen!$K$12:$P$18,A_Stammdaten!$B$9-2022,FALSE)</f>
        <v>7.2599999999999998E-2</v>
      </c>
      <c r="Q657" s="20">
        <f>VLOOKUP($L657,Listen!$Y$12:$AD$18,A_Stammdaten!$B$9-2022,FALSE)</f>
        <v>7.2599999999999998E-2</v>
      </c>
    </row>
    <row r="658" spans="1:17" ht="15" thickBot="1" x14ac:dyDescent="0.25">
      <c r="A658" s="235"/>
      <c r="B658" s="238"/>
      <c r="C658" s="45">
        <v>2028</v>
      </c>
      <c r="D658" s="38"/>
      <c r="E658" s="39">
        <f>SUMIFS(C_AiB!$H$5:$H$9998,C_AiB!$A$5:$A$9998,$A$652,C_AiB!$C$5:$C$9998,"="&amp;$C658)</f>
        <v>0</v>
      </c>
      <c r="F658" s="40"/>
      <c r="G658" s="38"/>
      <c r="H658" s="33">
        <f t="shared" si="20"/>
        <v>0</v>
      </c>
      <c r="I658" s="33">
        <f>(($E658*40%*$Q658)+($F658*40%*$P658))*3.5%*A_Stammdaten!$E$33</f>
        <v>0</v>
      </c>
      <c r="J658" s="33">
        <f t="shared" si="21"/>
        <v>0</v>
      </c>
      <c r="L658" s="45">
        <v>2028</v>
      </c>
      <c r="M658" s="21">
        <f>VLOOKUP($L658,Listen!$K$38:$P$44,A_Stammdaten!$B$9-2022,FALSE)</f>
        <v>0</v>
      </c>
      <c r="N658" s="21">
        <f>VLOOKUP($L658,Listen!$Y$38:$AD$44,A_Stammdaten!$B$9-2022,FALSE)</f>
        <v>0</v>
      </c>
      <c r="P658" s="21">
        <f>VLOOKUP($L658,Listen!$K$12:$P$18,A_Stammdaten!$B$9-2022,FALSE)</f>
        <v>0</v>
      </c>
      <c r="Q658" s="21">
        <f>VLOOKUP($L658,Listen!$Y$12:$AD$18,A_Stammdaten!$B$9-2022,FALSE)</f>
        <v>0</v>
      </c>
    </row>
    <row r="659" spans="1:17" x14ac:dyDescent="0.2">
      <c r="A659" s="233">
        <f>A_Stammdaten!A126</f>
        <v>0</v>
      </c>
      <c r="B659" s="236">
        <f>A_Stammdaten!B126</f>
        <v>0</v>
      </c>
      <c r="C659" s="23">
        <v>2022</v>
      </c>
      <c r="D659" s="41"/>
      <c r="E659" s="43">
        <f>SUMIFS(C_AiB!$H$5:$H$9998,C_AiB!$A$5:$A$9998,$A659,C_AiB!$C$5:$C$9998,"&lt;="&amp;$C659)</f>
        <v>0</v>
      </c>
      <c r="F659" s="42"/>
      <c r="G659" s="41"/>
      <c r="H659" s="34">
        <f t="shared" si="20"/>
        <v>0</v>
      </c>
      <c r="I659" s="32">
        <f>(($E659*40%*$Q659)+($F659*40%*$P659))*3.5%*A_Stammdaten!$E$33</f>
        <v>0</v>
      </c>
      <c r="J659" s="34">
        <f t="shared" si="21"/>
        <v>0</v>
      </c>
      <c r="L659" s="23">
        <v>2022</v>
      </c>
      <c r="M659" s="19">
        <f>VLOOKUP($L659,Listen!$K$38:$P$44,A_Stammdaten!$B$9-2022,FALSE)</f>
        <v>3.0499999999999999E-2</v>
      </c>
      <c r="N659" s="19">
        <f>VLOOKUP($L659,Listen!$Y$38:$AD$44,A_Stammdaten!$B$9-2022,FALSE)</f>
        <v>3.0499999999999999E-2</v>
      </c>
      <c r="P659" s="19">
        <f>VLOOKUP($L659,Listen!$K$12:$P$18,A_Stammdaten!$B$9-2022,FALSE)</f>
        <v>5.0700000000000002E-2</v>
      </c>
      <c r="Q659" s="19">
        <f>VLOOKUP($L659,Listen!$Y$12:$AD$18,A_Stammdaten!$B$9-2022,FALSE)</f>
        <v>5.0700000000000002E-2</v>
      </c>
    </row>
    <row r="660" spans="1:17" x14ac:dyDescent="0.2">
      <c r="A660" s="234"/>
      <c r="B660" s="237"/>
      <c r="C660" s="44">
        <v>2023</v>
      </c>
      <c r="D660" s="35"/>
      <c r="E660" s="36">
        <f>SUMIFS(C_AiB!$H$5:$H$9998,C_AiB!$A$5:$A$9998,$A$659,C_AiB!$C$5:$C$9998,"="&amp;$C660)</f>
        <v>0</v>
      </c>
      <c r="F660" s="37"/>
      <c r="G660" s="35"/>
      <c r="H660" s="32">
        <f t="shared" si="20"/>
        <v>0</v>
      </c>
      <c r="I660" s="32">
        <f>(($E660*40%*$Q660)+($F660*40%*$P660))*3.5%*A_Stammdaten!$E$33</f>
        <v>0</v>
      </c>
      <c r="J660" s="32">
        <f t="shared" si="21"/>
        <v>0</v>
      </c>
      <c r="L660" s="44">
        <v>2023</v>
      </c>
      <c r="M660" s="20">
        <f>VLOOKUP($L660,Listen!$K$38:$P$44,A_Stammdaten!$B$9-2022,FALSE)</f>
        <v>3.0499999999999999E-2</v>
      </c>
      <c r="N660" s="20">
        <f>VLOOKUP($L660,Listen!$Y$38:$AD$44,A_Stammdaten!$B$9-2022,FALSE)</f>
        <v>3.0499999999999999E-2</v>
      </c>
      <c r="P660" s="20">
        <f>VLOOKUP($L660,Listen!$K$12:$P$18,A_Stammdaten!$B$9-2022,FALSE)</f>
        <v>5.0700000000000002E-2</v>
      </c>
      <c r="Q660" s="20">
        <f>VLOOKUP($L660,Listen!$Y$12:$AD$18,A_Stammdaten!$B$9-2022,FALSE)</f>
        <v>5.0700000000000002E-2</v>
      </c>
    </row>
    <row r="661" spans="1:17" x14ac:dyDescent="0.2">
      <c r="A661" s="234"/>
      <c r="B661" s="237"/>
      <c r="C661" s="44">
        <v>2024</v>
      </c>
      <c r="D661" s="35"/>
      <c r="E661" s="36">
        <f>SUMIFS(C_AiB!$H$5:$H$9998,C_AiB!$A$5:$A$9998,$A$659,C_AiB!$C$5:$C$9998,"="&amp;$C661)</f>
        <v>0</v>
      </c>
      <c r="F661" s="37"/>
      <c r="G661" s="35"/>
      <c r="H661" s="32">
        <f t="shared" si="20"/>
        <v>0</v>
      </c>
      <c r="I661" s="32">
        <f>(($E661*40%*$Q661)+($F661*40%*$P661))*3.5%*A_Stammdaten!$E$33</f>
        <v>0</v>
      </c>
      <c r="J661" s="32">
        <f t="shared" si="21"/>
        <v>0</v>
      </c>
      <c r="L661" s="44">
        <v>2024</v>
      </c>
      <c r="M661" s="20">
        <f>VLOOKUP($L661,Listen!$K$38:$P$44,A_Stammdaten!$B$9-2022,FALSE)</f>
        <v>5.0900000000000001E-2</v>
      </c>
      <c r="N661" s="20">
        <f>VLOOKUP($L661,Listen!$Y$38:$AD$44,A_Stammdaten!$B$9-2022,FALSE)</f>
        <v>5.0999999999999997E-2</v>
      </c>
      <c r="P661" s="20">
        <f>VLOOKUP($L661,Listen!$K$12:$P$18,A_Stammdaten!$B$9-2022,FALSE)</f>
        <v>6.93E-2</v>
      </c>
      <c r="Q661" s="20">
        <f>VLOOKUP($L661,Listen!$Y$12:$AD$18,A_Stammdaten!$B$9-2022,FALSE)</f>
        <v>7.2599999999999998E-2</v>
      </c>
    </row>
    <row r="662" spans="1:17" x14ac:dyDescent="0.2">
      <c r="A662" s="234"/>
      <c r="B662" s="237"/>
      <c r="C662" s="44">
        <v>2025</v>
      </c>
      <c r="D662" s="35"/>
      <c r="E662" s="36">
        <f>SUMIFS(C_AiB!$H$5:$H$9998,C_AiB!$A$5:$A$9998,$A$659,C_AiB!$C$5:$C$9998,"="&amp;$C662)</f>
        <v>0</v>
      </c>
      <c r="F662" s="37"/>
      <c r="G662" s="35"/>
      <c r="H662" s="32">
        <f t="shared" si="20"/>
        <v>0</v>
      </c>
      <c r="I662" s="32">
        <f>(($E662*40%*$Q662)+($F662*40%*$P662))*3.5%*A_Stammdaten!$E$33</f>
        <v>0</v>
      </c>
      <c r="J662" s="32">
        <f t="shared" si="21"/>
        <v>0</v>
      </c>
      <c r="L662" s="44">
        <v>2025</v>
      </c>
      <c r="M662" s="20">
        <f>VLOOKUP($L662,Listen!$K$38:$P$44,A_Stammdaten!$B$9-2022,FALSE)</f>
        <v>0.05</v>
      </c>
      <c r="N662" s="20">
        <f>VLOOKUP($L662,Listen!$Y$38:$AD$44,A_Stammdaten!$B$9-2022,FALSE)</f>
        <v>5.0999999999999997E-2</v>
      </c>
      <c r="P662" s="20">
        <f>VLOOKUP($L662,Listen!$K$12:$P$18,A_Stammdaten!$B$9-2022,FALSE)</f>
        <v>7.0099999999999996E-2</v>
      </c>
      <c r="Q662" s="20">
        <f>VLOOKUP($L662,Listen!$Y$12:$AD$18,A_Stammdaten!$B$9-2022,FALSE)</f>
        <v>7.2599999999999998E-2</v>
      </c>
    </row>
    <row r="663" spans="1:17" x14ac:dyDescent="0.2">
      <c r="A663" s="234"/>
      <c r="B663" s="237"/>
      <c r="C663" s="44">
        <v>2026</v>
      </c>
      <c r="D663" s="35"/>
      <c r="E663" s="36">
        <f>SUMIFS(C_AiB!$H$5:$H$9998,C_AiB!$A$5:$A$9998,$A$659,C_AiB!$C$5:$C$9998,"="&amp;$C663)</f>
        <v>0</v>
      </c>
      <c r="F663" s="37"/>
      <c r="G663" s="35"/>
      <c r="H663" s="32">
        <f t="shared" si="20"/>
        <v>0</v>
      </c>
      <c r="I663" s="32">
        <f>(($E663*40%*$Q663)+($F663*40%*$P663))*3.5%*A_Stammdaten!$E$33</f>
        <v>0</v>
      </c>
      <c r="J663" s="32">
        <f t="shared" si="21"/>
        <v>0</v>
      </c>
      <c r="L663" s="44">
        <v>2026</v>
      </c>
      <c r="M663" s="20">
        <f>VLOOKUP($L663,Listen!$K$38:$P$44,A_Stammdaten!$B$9-2022,FALSE)</f>
        <v>5.0999999999999997E-2</v>
      </c>
      <c r="N663" s="20">
        <f>VLOOKUP($L663,Listen!$Y$38:$AD$44,A_Stammdaten!$B$9-2022,FALSE)</f>
        <v>5.0999999999999997E-2</v>
      </c>
      <c r="P663" s="20">
        <f>VLOOKUP($L663,Listen!$K$12:$P$18,A_Stammdaten!$B$9-2022,FALSE)</f>
        <v>7.2599999999999998E-2</v>
      </c>
      <c r="Q663" s="20">
        <f>VLOOKUP($L663,Listen!$Y$12:$AD$18,A_Stammdaten!$B$9-2022,FALSE)</f>
        <v>7.2599999999999998E-2</v>
      </c>
    </row>
    <row r="664" spans="1:17" x14ac:dyDescent="0.2">
      <c r="A664" s="234"/>
      <c r="B664" s="237"/>
      <c r="C664" s="44">
        <v>2027</v>
      </c>
      <c r="D664" s="35"/>
      <c r="E664" s="36">
        <f>SUMIFS(C_AiB!$H$5:$H$9998,C_AiB!$A$5:$A$9998,$A$659,C_AiB!$C$5:$C$9998,"="&amp;$C664)</f>
        <v>0</v>
      </c>
      <c r="F664" s="37"/>
      <c r="G664" s="35"/>
      <c r="H664" s="32">
        <f t="shared" si="20"/>
        <v>0</v>
      </c>
      <c r="I664" s="32">
        <f>(($E664*40%*$Q664)+($F664*40%*$P664))*3.5%*A_Stammdaten!$E$33</f>
        <v>0</v>
      </c>
      <c r="J664" s="32">
        <f t="shared" si="21"/>
        <v>0</v>
      </c>
      <c r="L664" s="44">
        <v>2027</v>
      </c>
      <c r="M664" s="20">
        <f>VLOOKUP($L664,Listen!$K$38:$P$44,A_Stammdaten!$B$9-2022,FALSE)</f>
        <v>5.0999999999999997E-2</v>
      </c>
      <c r="N664" s="20">
        <f>VLOOKUP($L664,Listen!$Y$38:$AD$44,A_Stammdaten!$B$9-2022,FALSE)</f>
        <v>5.0999999999999997E-2</v>
      </c>
      <c r="P664" s="20">
        <f>VLOOKUP($L664,Listen!$K$12:$P$18,A_Stammdaten!$B$9-2022,FALSE)</f>
        <v>7.2599999999999998E-2</v>
      </c>
      <c r="Q664" s="20">
        <f>VLOOKUP($L664,Listen!$Y$12:$AD$18,A_Stammdaten!$B$9-2022,FALSE)</f>
        <v>7.2599999999999998E-2</v>
      </c>
    </row>
    <row r="665" spans="1:17" ht="15" thickBot="1" x14ac:dyDescent="0.25">
      <c r="A665" s="235"/>
      <c r="B665" s="238"/>
      <c r="C665" s="45">
        <v>2028</v>
      </c>
      <c r="D665" s="38"/>
      <c r="E665" s="39">
        <f>SUMIFS(C_AiB!$H$5:$H$9998,C_AiB!$A$5:$A$9998,$A$659,C_AiB!$C$5:$C$9998,"="&amp;$C665)</f>
        <v>0</v>
      </c>
      <c r="F665" s="40"/>
      <c r="G665" s="38"/>
      <c r="H665" s="33">
        <f t="shared" si="20"/>
        <v>0</v>
      </c>
      <c r="I665" s="33">
        <f>(($E665*40%*$Q665)+($F665*40%*$P665))*3.5%*A_Stammdaten!$E$33</f>
        <v>0</v>
      </c>
      <c r="J665" s="33">
        <f t="shared" si="21"/>
        <v>0</v>
      </c>
      <c r="L665" s="45">
        <v>2028</v>
      </c>
      <c r="M665" s="21">
        <f>VLOOKUP($L665,Listen!$K$38:$P$44,A_Stammdaten!$B$9-2022,FALSE)</f>
        <v>0</v>
      </c>
      <c r="N665" s="21">
        <f>VLOOKUP($L665,Listen!$Y$38:$AD$44,A_Stammdaten!$B$9-2022,FALSE)</f>
        <v>0</v>
      </c>
      <c r="P665" s="21">
        <f>VLOOKUP($L665,Listen!$K$12:$P$18,A_Stammdaten!$B$9-2022,FALSE)</f>
        <v>0</v>
      </c>
      <c r="Q665" s="21">
        <f>VLOOKUP($L665,Listen!$Y$12:$AD$18,A_Stammdaten!$B$9-2022,FALSE)</f>
        <v>0</v>
      </c>
    </row>
    <row r="666" spans="1:17" x14ac:dyDescent="0.2">
      <c r="A666" s="233">
        <f>A_Stammdaten!A127</f>
        <v>0</v>
      </c>
      <c r="B666" s="236">
        <f>A_Stammdaten!B127</f>
        <v>0</v>
      </c>
      <c r="C666" s="23">
        <v>2022</v>
      </c>
      <c r="D666" s="41"/>
      <c r="E666" s="36">
        <f>SUMIFS(C_AiB!$H$5:$H$9998,C_AiB!$A$5:$A$9998,$A666,C_AiB!$C$5:$C$9998,"&lt;="&amp;$C666)</f>
        <v>0</v>
      </c>
      <c r="F666" s="42"/>
      <c r="G666" s="41"/>
      <c r="H666" s="34">
        <f t="shared" si="20"/>
        <v>0</v>
      </c>
      <c r="I666" s="32">
        <f>(($E666*40%*$Q666)+($F666*40%*$P666))*3.5%*A_Stammdaten!$E$33</f>
        <v>0</v>
      </c>
      <c r="J666" s="34">
        <f t="shared" si="21"/>
        <v>0</v>
      </c>
      <c r="L666" s="23">
        <v>2022</v>
      </c>
      <c r="M666" s="19">
        <f>VLOOKUP($L666,Listen!$K$38:$P$44,A_Stammdaten!$B$9-2022,FALSE)</f>
        <v>3.0499999999999999E-2</v>
      </c>
      <c r="N666" s="19">
        <f>VLOOKUP($L666,Listen!$Y$38:$AD$44,A_Stammdaten!$B$9-2022,FALSE)</f>
        <v>3.0499999999999999E-2</v>
      </c>
      <c r="P666" s="19">
        <f>VLOOKUP($L666,Listen!$K$12:$P$18,A_Stammdaten!$B$9-2022,FALSE)</f>
        <v>5.0700000000000002E-2</v>
      </c>
      <c r="Q666" s="19">
        <f>VLOOKUP($L666,Listen!$Y$12:$AD$18,A_Stammdaten!$B$9-2022,FALSE)</f>
        <v>5.0700000000000002E-2</v>
      </c>
    </row>
    <row r="667" spans="1:17" x14ac:dyDescent="0.2">
      <c r="A667" s="234"/>
      <c r="B667" s="237"/>
      <c r="C667" s="44">
        <v>2023</v>
      </c>
      <c r="D667" s="35"/>
      <c r="E667" s="36">
        <f>SUMIFS(C_AiB!$H$5:$H$9998,C_AiB!$A$5:$A$9998,$A$666,C_AiB!$C$5:$C$9998,"="&amp;$C667)</f>
        <v>0</v>
      </c>
      <c r="F667" s="37"/>
      <c r="G667" s="35"/>
      <c r="H667" s="32">
        <f t="shared" si="20"/>
        <v>0</v>
      </c>
      <c r="I667" s="32">
        <f>(($E667*40%*$Q667)+($F667*40%*$P667))*3.5%*A_Stammdaten!$E$33</f>
        <v>0</v>
      </c>
      <c r="J667" s="32">
        <f t="shared" si="21"/>
        <v>0</v>
      </c>
      <c r="L667" s="44">
        <v>2023</v>
      </c>
      <c r="M667" s="20">
        <f>VLOOKUP($L667,Listen!$K$38:$P$44,A_Stammdaten!$B$9-2022,FALSE)</f>
        <v>3.0499999999999999E-2</v>
      </c>
      <c r="N667" s="20">
        <f>VLOOKUP($L667,Listen!$Y$38:$AD$44,A_Stammdaten!$B$9-2022,FALSE)</f>
        <v>3.0499999999999999E-2</v>
      </c>
      <c r="P667" s="20">
        <f>VLOOKUP($L667,Listen!$K$12:$P$18,A_Stammdaten!$B$9-2022,FALSE)</f>
        <v>5.0700000000000002E-2</v>
      </c>
      <c r="Q667" s="20">
        <f>VLOOKUP($L667,Listen!$Y$12:$AD$18,A_Stammdaten!$B$9-2022,FALSE)</f>
        <v>5.0700000000000002E-2</v>
      </c>
    </row>
    <row r="668" spans="1:17" x14ac:dyDescent="0.2">
      <c r="A668" s="234"/>
      <c r="B668" s="237"/>
      <c r="C668" s="44">
        <v>2024</v>
      </c>
      <c r="D668" s="35"/>
      <c r="E668" s="36">
        <f>SUMIFS(C_AiB!$H$5:$H$9998,C_AiB!$A$5:$A$9998,$A$666,C_AiB!$C$5:$C$9998,"="&amp;$C668)</f>
        <v>0</v>
      </c>
      <c r="F668" s="37"/>
      <c r="G668" s="35"/>
      <c r="H668" s="32">
        <f t="shared" si="20"/>
        <v>0</v>
      </c>
      <c r="I668" s="32">
        <f>(($E668*40%*$Q668)+($F668*40%*$P668))*3.5%*A_Stammdaten!$E$33</f>
        <v>0</v>
      </c>
      <c r="J668" s="32">
        <f t="shared" si="21"/>
        <v>0</v>
      </c>
      <c r="L668" s="44">
        <v>2024</v>
      </c>
      <c r="M668" s="20">
        <f>VLOOKUP($L668,Listen!$K$38:$P$44,A_Stammdaten!$B$9-2022,FALSE)</f>
        <v>5.0900000000000001E-2</v>
      </c>
      <c r="N668" s="20">
        <f>VLOOKUP($L668,Listen!$Y$38:$AD$44,A_Stammdaten!$B$9-2022,FALSE)</f>
        <v>5.0999999999999997E-2</v>
      </c>
      <c r="P668" s="20">
        <f>VLOOKUP($L668,Listen!$K$12:$P$18,A_Stammdaten!$B$9-2022,FALSE)</f>
        <v>6.93E-2</v>
      </c>
      <c r="Q668" s="20">
        <f>VLOOKUP($L668,Listen!$Y$12:$AD$18,A_Stammdaten!$B$9-2022,FALSE)</f>
        <v>7.2599999999999998E-2</v>
      </c>
    </row>
    <row r="669" spans="1:17" x14ac:dyDescent="0.2">
      <c r="A669" s="234"/>
      <c r="B669" s="237"/>
      <c r="C669" s="44">
        <v>2025</v>
      </c>
      <c r="D669" s="35"/>
      <c r="E669" s="36">
        <f>SUMIFS(C_AiB!$H$5:$H$9998,C_AiB!$A$5:$A$9998,$A$666,C_AiB!$C$5:$C$9998,"="&amp;$C669)</f>
        <v>0</v>
      </c>
      <c r="F669" s="37"/>
      <c r="G669" s="35"/>
      <c r="H669" s="32">
        <f t="shared" si="20"/>
        <v>0</v>
      </c>
      <c r="I669" s="32">
        <f>(($E669*40%*$Q669)+($F669*40%*$P669))*3.5%*A_Stammdaten!$E$33</f>
        <v>0</v>
      </c>
      <c r="J669" s="32">
        <f t="shared" si="21"/>
        <v>0</v>
      </c>
      <c r="L669" s="44">
        <v>2025</v>
      </c>
      <c r="M669" s="20">
        <f>VLOOKUP($L669,Listen!$K$38:$P$44,A_Stammdaten!$B$9-2022,FALSE)</f>
        <v>0.05</v>
      </c>
      <c r="N669" s="20">
        <f>VLOOKUP($L669,Listen!$Y$38:$AD$44,A_Stammdaten!$B$9-2022,FALSE)</f>
        <v>5.0999999999999997E-2</v>
      </c>
      <c r="P669" s="20">
        <f>VLOOKUP($L669,Listen!$K$12:$P$18,A_Stammdaten!$B$9-2022,FALSE)</f>
        <v>7.0099999999999996E-2</v>
      </c>
      <c r="Q669" s="20">
        <f>VLOOKUP($L669,Listen!$Y$12:$AD$18,A_Stammdaten!$B$9-2022,FALSE)</f>
        <v>7.2599999999999998E-2</v>
      </c>
    </row>
    <row r="670" spans="1:17" x14ac:dyDescent="0.2">
      <c r="A670" s="234"/>
      <c r="B670" s="237"/>
      <c r="C670" s="44">
        <v>2026</v>
      </c>
      <c r="D670" s="35"/>
      <c r="E670" s="36">
        <f>SUMIFS(C_AiB!$H$5:$H$9998,C_AiB!$A$5:$A$9998,$A$666,C_AiB!$C$5:$C$9998,"="&amp;$C670)</f>
        <v>0</v>
      </c>
      <c r="F670" s="37"/>
      <c r="G670" s="35"/>
      <c r="H670" s="32">
        <f t="shared" si="20"/>
        <v>0</v>
      </c>
      <c r="I670" s="32">
        <f>(($E670*40%*$Q670)+($F670*40%*$P670))*3.5%*A_Stammdaten!$E$33</f>
        <v>0</v>
      </c>
      <c r="J670" s="32">
        <f t="shared" si="21"/>
        <v>0</v>
      </c>
      <c r="L670" s="44">
        <v>2026</v>
      </c>
      <c r="M670" s="20">
        <f>VLOOKUP($L670,Listen!$K$38:$P$44,A_Stammdaten!$B$9-2022,FALSE)</f>
        <v>5.0999999999999997E-2</v>
      </c>
      <c r="N670" s="20">
        <f>VLOOKUP($L670,Listen!$Y$38:$AD$44,A_Stammdaten!$B$9-2022,FALSE)</f>
        <v>5.0999999999999997E-2</v>
      </c>
      <c r="P670" s="20">
        <f>VLOOKUP($L670,Listen!$K$12:$P$18,A_Stammdaten!$B$9-2022,FALSE)</f>
        <v>7.2599999999999998E-2</v>
      </c>
      <c r="Q670" s="20">
        <f>VLOOKUP($L670,Listen!$Y$12:$AD$18,A_Stammdaten!$B$9-2022,FALSE)</f>
        <v>7.2599999999999998E-2</v>
      </c>
    </row>
    <row r="671" spans="1:17" x14ac:dyDescent="0.2">
      <c r="A671" s="234"/>
      <c r="B671" s="237"/>
      <c r="C671" s="44">
        <v>2027</v>
      </c>
      <c r="D671" s="35"/>
      <c r="E671" s="36">
        <f>SUMIFS(C_AiB!$H$5:$H$9998,C_AiB!$A$5:$A$9998,$A$666,C_AiB!$C$5:$C$9998,"="&amp;$C671)</f>
        <v>0</v>
      </c>
      <c r="F671" s="37"/>
      <c r="G671" s="35"/>
      <c r="H671" s="32">
        <f t="shared" si="20"/>
        <v>0</v>
      </c>
      <c r="I671" s="32">
        <f>(($E671*40%*$Q671)+($F671*40%*$P671))*3.5%*A_Stammdaten!$E$33</f>
        <v>0</v>
      </c>
      <c r="J671" s="32">
        <f t="shared" si="21"/>
        <v>0</v>
      </c>
      <c r="L671" s="44">
        <v>2027</v>
      </c>
      <c r="M671" s="20">
        <f>VLOOKUP($L671,Listen!$K$38:$P$44,A_Stammdaten!$B$9-2022,FALSE)</f>
        <v>5.0999999999999997E-2</v>
      </c>
      <c r="N671" s="20">
        <f>VLOOKUP($L671,Listen!$Y$38:$AD$44,A_Stammdaten!$B$9-2022,FALSE)</f>
        <v>5.0999999999999997E-2</v>
      </c>
      <c r="P671" s="20">
        <f>VLOOKUP($L671,Listen!$K$12:$P$18,A_Stammdaten!$B$9-2022,FALSE)</f>
        <v>7.2599999999999998E-2</v>
      </c>
      <c r="Q671" s="20">
        <f>VLOOKUP($L671,Listen!$Y$12:$AD$18,A_Stammdaten!$B$9-2022,FALSE)</f>
        <v>7.2599999999999998E-2</v>
      </c>
    </row>
    <row r="672" spans="1:17" ht="15" thickBot="1" x14ac:dyDescent="0.25">
      <c r="A672" s="235"/>
      <c r="B672" s="238"/>
      <c r="C672" s="45">
        <v>2028</v>
      </c>
      <c r="D672" s="38"/>
      <c r="E672" s="39">
        <f>SUMIFS(C_AiB!$H$5:$H$9998,C_AiB!$A$5:$A$9998,$A$666,C_AiB!$C$5:$C$9998,"="&amp;$C672)</f>
        <v>0</v>
      </c>
      <c r="F672" s="40"/>
      <c r="G672" s="38"/>
      <c r="H672" s="33">
        <f t="shared" si="20"/>
        <v>0</v>
      </c>
      <c r="I672" s="33">
        <f>(($E672*40%*$Q672)+($F672*40%*$P672))*3.5%*A_Stammdaten!$E$33</f>
        <v>0</v>
      </c>
      <c r="J672" s="33">
        <f t="shared" si="21"/>
        <v>0</v>
      </c>
      <c r="L672" s="45">
        <v>2028</v>
      </c>
      <c r="M672" s="21">
        <f>VLOOKUP($L672,Listen!$K$38:$P$44,A_Stammdaten!$B$9-2022,FALSE)</f>
        <v>0</v>
      </c>
      <c r="N672" s="21">
        <f>VLOOKUP($L672,Listen!$Y$38:$AD$44,A_Stammdaten!$B$9-2022,FALSE)</f>
        <v>0</v>
      </c>
      <c r="P672" s="21">
        <f>VLOOKUP($L672,Listen!$K$12:$P$18,A_Stammdaten!$B$9-2022,FALSE)</f>
        <v>0</v>
      </c>
      <c r="Q672" s="21">
        <f>VLOOKUP($L672,Listen!$Y$12:$AD$18,A_Stammdaten!$B$9-2022,FALSE)</f>
        <v>0</v>
      </c>
    </row>
    <row r="673" spans="1:17" x14ac:dyDescent="0.2">
      <c r="A673" s="233">
        <f>A_Stammdaten!A128</f>
        <v>0</v>
      </c>
      <c r="B673" s="236">
        <f>A_Stammdaten!B128</f>
        <v>0</v>
      </c>
      <c r="C673" s="23">
        <v>2022</v>
      </c>
      <c r="D673" s="41"/>
      <c r="E673" s="36">
        <f>SUMIFS(C_AiB!$H$5:$H$9998,C_AiB!$A$5:$A$9998,$A$673,C_AiB!$C$5:$C$9998,"&lt;="&amp;$C673)</f>
        <v>0</v>
      </c>
      <c r="F673" s="42"/>
      <c r="G673" s="41"/>
      <c r="H673" s="34">
        <f t="shared" si="20"/>
        <v>0</v>
      </c>
      <c r="I673" s="32">
        <f>(($E673*40%*$Q673)+($F673*40%*$P673))*3.5%*A_Stammdaten!$E$33</f>
        <v>0</v>
      </c>
      <c r="J673" s="34">
        <f t="shared" si="21"/>
        <v>0</v>
      </c>
      <c r="L673" s="23">
        <v>2022</v>
      </c>
      <c r="M673" s="19">
        <f>VLOOKUP($L673,Listen!$K$38:$P$44,A_Stammdaten!$B$9-2022,FALSE)</f>
        <v>3.0499999999999999E-2</v>
      </c>
      <c r="N673" s="19">
        <f>VLOOKUP($L673,Listen!$Y$38:$AD$44,A_Stammdaten!$B$9-2022,FALSE)</f>
        <v>3.0499999999999999E-2</v>
      </c>
      <c r="P673" s="19">
        <f>VLOOKUP($L673,Listen!$K$12:$P$18,A_Stammdaten!$B$9-2022,FALSE)</f>
        <v>5.0700000000000002E-2</v>
      </c>
      <c r="Q673" s="19">
        <f>VLOOKUP($L673,Listen!$Y$12:$AD$18,A_Stammdaten!$B$9-2022,FALSE)</f>
        <v>5.0700000000000002E-2</v>
      </c>
    </row>
    <row r="674" spans="1:17" x14ac:dyDescent="0.2">
      <c r="A674" s="234"/>
      <c r="B674" s="237"/>
      <c r="C674" s="44">
        <v>2023</v>
      </c>
      <c r="D674" s="35"/>
      <c r="E674" s="36">
        <f>SUMIFS(C_AiB!$H$5:$H$9998,C_AiB!$A$5:$A$9998,$A$673,C_AiB!$C$5:$C$9998,"="&amp;$C674)</f>
        <v>0</v>
      </c>
      <c r="F674" s="37"/>
      <c r="G674" s="35"/>
      <c r="H674" s="32">
        <f t="shared" si="20"/>
        <v>0</v>
      </c>
      <c r="I674" s="32">
        <f>(($E674*40%*$Q674)+($F674*40%*$P674))*3.5%*A_Stammdaten!$E$33</f>
        <v>0</v>
      </c>
      <c r="J674" s="32">
        <f t="shared" si="21"/>
        <v>0</v>
      </c>
      <c r="L674" s="44">
        <v>2023</v>
      </c>
      <c r="M674" s="20">
        <f>VLOOKUP($L674,Listen!$K$38:$P$44,A_Stammdaten!$B$9-2022,FALSE)</f>
        <v>3.0499999999999999E-2</v>
      </c>
      <c r="N674" s="20">
        <f>VLOOKUP($L674,Listen!$Y$38:$AD$44,A_Stammdaten!$B$9-2022,FALSE)</f>
        <v>3.0499999999999999E-2</v>
      </c>
      <c r="P674" s="20">
        <f>VLOOKUP($L674,Listen!$K$12:$P$18,A_Stammdaten!$B$9-2022,FALSE)</f>
        <v>5.0700000000000002E-2</v>
      </c>
      <c r="Q674" s="20">
        <f>VLOOKUP($L674,Listen!$Y$12:$AD$18,A_Stammdaten!$B$9-2022,FALSE)</f>
        <v>5.0700000000000002E-2</v>
      </c>
    </row>
    <row r="675" spans="1:17" x14ac:dyDescent="0.2">
      <c r="A675" s="234"/>
      <c r="B675" s="237"/>
      <c r="C675" s="44">
        <v>2024</v>
      </c>
      <c r="D675" s="35"/>
      <c r="E675" s="36">
        <f>SUMIFS(C_AiB!$H$5:$H$9998,C_AiB!$A$5:$A$9998,$A$673,C_AiB!$C$5:$C$9998,"="&amp;$C675)</f>
        <v>0</v>
      </c>
      <c r="F675" s="37"/>
      <c r="G675" s="35"/>
      <c r="H675" s="32">
        <f t="shared" si="20"/>
        <v>0</v>
      </c>
      <c r="I675" s="32">
        <f>(($E675*40%*$Q675)+($F675*40%*$P675))*3.5%*A_Stammdaten!$E$33</f>
        <v>0</v>
      </c>
      <c r="J675" s="32">
        <f t="shared" si="21"/>
        <v>0</v>
      </c>
      <c r="L675" s="44">
        <v>2024</v>
      </c>
      <c r="M675" s="20">
        <f>VLOOKUP($L675,Listen!$K$38:$P$44,A_Stammdaten!$B$9-2022,FALSE)</f>
        <v>5.0900000000000001E-2</v>
      </c>
      <c r="N675" s="20">
        <f>VLOOKUP($L675,Listen!$Y$38:$AD$44,A_Stammdaten!$B$9-2022,FALSE)</f>
        <v>5.0999999999999997E-2</v>
      </c>
      <c r="P675" s="20">
        <f>VLOOKUP($L675,Listen!$K$12:$P$18,A_Stammdaten!$B$9-2022,FALSE)</f>
        <v>6.93E-2</v>
      </c>
      <c r="Q675" s="20">
        <f>VLOOKUP($L675,Listen!$Y$12:$AD$18,A_Stammdaten!$B$9-2022,FALSE)</f>
        <v>7.2599999999999998E-2</v>
      </c>
    </row>
    <row r="676" spans="1:17" x14ac:dyDescent="0.2">
      <c r="A676" s="234"/>
      <c r="B676" s="237"/>
      <c r="C676" s="44">
        <v>2025</v>
      </c>
      <c r="D676" s="35"/>
      <c r="E676" s="36">
        <f>SUMIFS(C_AiB!$H$5:$H$9998,C_AiB!$A$5:$A$9998,$A$673,C_AiB!$C$5:$C$9998,"="&amp;$C676)</f>
        <v>0</v>
      </c>
      <c r="F676" s="37"/>
      <c r="G676" s="35"/>
      <c r="H676" s="32">
        <f t="shared" si="20"/>
        <v>0</v>
      </c>
      <c r="I676" s="32">
        <f>(($E676*40%*$Q676)+($F676*40%*$P676))*3.5%*A_Stammdaten!$E$33</f>
        <v>0</v>
      </c>
      <c r="J676" s="32">
        <f t="shared" si="21"/>
        <v>0</v>
      </c>
      <c r="L676" s="44">
        <v>2025</v>
      </c>
      <c r="M676" s="20">
        <f>VLOOKUP($L676,Listen!$K$38:$P$44,A_Stammdaten!$B$9-2022,FALSE)</f>
        <v>0.05</v>
      </c>
      <c r="N676" s="20">
        <f>VLOOKUP($L676,Listen!$Y$38:$AD$44,A_Stammdaten!$B$9-2022,FALSE)</f>
        <v>5.0999999999999997E-2</v>
      </c>
      <c r="P676" s="20">
        <f>VLOOKUP($L676,Listen!$K$12:$P$18,A_Stammdaten!$B$9-2022,FALSE)</f>
        <v>7.0099999999999996E-2</v>
      </c>
      <c r="Q676" s="20">
        <f>VLOOKUP($L676,Listen!$Y$12:$AD$18,A_Stammdaten!$B$9-2022,FALSE)</f>
        <v>7.2599999999999998E-2</v>
      </c>
    </row>
    <row r="677" spans="1:17" x14ac:dyDescent="0.2">
      <c r="A677" s="234"/>
      <c r="B677" s="237"/>
      <c r="C677" s="44">
        <v>2026</v>
      </c>
      <c r="D677" s="35"/>
      <c r="E677" s="36">
        <f>SUMIFS(C_AiB!$H$5:$H$9998,C_AiB!$A$5:$A$9998,$A$673,C_AiB!$C$5:$C$9998,"="&amp;$C677)</f>
        <v>0</v>
      </c>
      <c r="F677" s="37"/>
      <c r="G677" s="35"/>
      <c r="H677" s="32">
        <f t="shared" si="20"/>
        <v>0</v>
      </c>
      <c r="I677" s="32">
        <f>(($E677*40%*$Q677)+($F677*40%*$P677))*3.5%*A_Stammdaten!$E$33</f>
        <v>0</v>
      </c>
      <c r="J677" s="32">
        <f t="shared" si="21"/>
        <v>0</v>
      </c>
      <c r="L677" s="44">
        <v>2026</v>
      </c>
      <c r="M677" s="20">
        <f>VLOOKUP($L677,Listen!$K$38:$P$44,A_Stammdaten!$B$9-2022,FALSE)</f>
        <v>5.0999999999999997E-2</v>
      </c>
      <c r="N677" s="20">
        <f>VLOOKUP($L677,Listen!$Y$38:$AD$44,A_Stammdaten!$B$9-2022,FALSE)</f>
        <v>5.0999999999999997E-2</v>
      </c>
      <c r="P677" s="20">
        <f>VLOOKUP($L677,Listen!$K$12:$P$18,A_Stammdaten!$B$9-2022,FALSE)</f>
        <v>7.2599999999999998E-2</v>
      </c>
      <c r="Q677" s="20">
        <f>VLOOKUP($L677,Listen!$Y$12:$AD$18,A_Stammdaten!$B$9-2022,FALSE)</f>
        <v>7.2599999999999998E-2</v>
      </c>
    </row>
    <row r="678" spans="1:17" x14ac:dyDescent="0.2">
      <c r="A678" s="234"/>
      <c r="B678" s="237"/>
      <c r="C678" s="44">
        <v>2027</v>
      </c>
      <c r="D678" s="35"/>
      <c r="E678" s="36">
        <f>SUMIFS(C_AiB!$H$5:$H$9998,C_AiB!$A$5:$A$9998,$A$673,C_AiB!$C$5:$C$9998,"="&amp;$C678)</f>
        <v>0</v>
      </c>
      <c r="F678" s="37"/>
      <c r="G678" s="35"/>
      <c r="H678" s="32">
        <f t="shared" si="20"/>
        <v>0</v>
      </c>
      <c r="I678" s="32">
        <f>(($E678*40%*$Q678)+($F678*40%*$P678))*3.5%*A_Stammdaten!$E$33</f>
        <v>0</v>
      </c>
      <c r="J678" s="32">
        <f t="shared" si="21"/>
        <v>0</v>
      </c>
      <c r="L678" s="44">
        <v>2027</v>
      </c>
      <c r="M678" s="20">
        <f>VLOOKUP($L678,Listen!$K$38:$P$44,A_Stammdaten!$B$9-2022,FALSE)</f>
        <v>5.0999999999999997E-2</v>
      </c>
      <c r="N678" s="20">
        <f>VLOOKUP($L678,Listen!$Y$38:$AD$44,A_Stammdaten!$B$9-2022,FALSE)</f>
        <v>5.0999999999999997E-2</v>
      </c>
      <c r="P678" s="20">
        <f>VLOOKUP($L678,Listen!$K$12:$P$18,A_Stammdaten!$B$9-2022,FALSE)</f>
        <v>7.2599999999999998E-2</v>
      </c>
      <c r="Q678" s="20">
        <f>VLOOKUP($L678,Listen!$Y$12:$AD$18,A_Stammdaten!$B$9-2022,FALSE)</f>
        <v>7.2599999999999998E-2</v>
      </c>
    </row>
    <row r="679" spans="1:17" ht="15" thickBot="1" x14ac:dyDescent="0.25">
      <c r="A679" s="235"/>
      <c r="B679" s="238"/>
      <c r="C679" s="45">
        <v>2028</v>
      </c>
      <c r="D679" s="38"/>
      <c r="E679" s="39">
        <f>SUMIFS(C_AiB!$H$5:$H$9998,C_AiB!$A$5:$A$9998,$A$673,C_AiB!$C$5:$C$9998,"="&amp;$C679)</f>
        <v>0</v>
      </c>
      <c r="F679" s="40"/>
      <c r="G679" s="38"/>
      <c r="H679" s="33">
        <f t="shared" si="20"/>
        <v>0</v>
      </c>
      <c r="I679" s="33">
        <f>(($E679*40%*$Q679)+($F679*40%*$P679))*3.5%*A_Stammdaten!$E$33</f>
        <v>0</v>
      </c>
      <c r="J679" s="33">
        <f t="shared" si="21"/>
        <v>0</v>
      </c>
      <c r="L679" s="45">
        <v>2028</v>
      </c>
      <c r="M679" s="21">
        <f>VLOOKUP($L679,Listen!$K$38:$P$44,A_Stammdaten!$B$9-2022,FALSE)</f>
        <v>0</v>
      </c>
      <c r="N679" s="21">
        <f>VLOOKUP($L679,Listen!$Y$38:$AD$44,A_Stammdaten!$B$9-2022,FALSE)</f>
        <v>0</v>
      </c>
      <c r="P679" s="21">
        <f>VLOOKUP($L679,Listen!$K$12:$P$18,A_Stammdaten!$B$9-2022,FALSE)</f>
        <v>0</v>
      </c>
      <c r="Q679" s="21">
        <f>VLOOKUP($L679,Listen!$Y$12:$AD$18,A_Stammdaten!$B$9-2022,FALSE)</f>
        <v>0</v>
      </c>
    </row>
    <row r="680" spans="1:17" x14ac:dyDescent="0.2">
      <c r="A680" s="233">
        <f>A_Stammdaten!A129</f>
        <v>0</v>
      </c>
      <c r="B680" s="236">
        <f>A_Stammdaten!B129</f>
        <v>0</v>
      </c>
      <c r="C680" s="23">
        <v>2022</v>
      </c>
      <c r="D680" s="41"/>
      <c r="E680" s="36">
        <f>SUMIFS(C_AiB!$H$5:$H$9998,C_AiB!$A$5:$A$9998,$A$680,C_AiB!$C$5:$C$9998,"&lt;="&amp;$C680)</f>
        <v>0</v>
      </c>
      <c r="F680" s="42"/>
      <c r="G680" s="41"/>
      <c r="H680" s="34">
        <f t="shared" si="20"/>
        <v>0</v>
      </c>
      <c r="I680" s="32">
        <f>(($E680*40%*$Q680)+($F680*40%*$P680))*3.5%*A_Stammdaten!$E$33</f>
        <v>0</v>
      </c>
      <c r="J680" s="34">
        <f t="shared" si="21"/>
        <v>0</v>
      </c>
      <c r="L680" s="23">
        <v>2022</v>
      </c>
      <c r="M680" s="19">
        <f>VLOOKUP($L680,Listen!$K$38:$P$44,A_Stammdaten!$B$9-2022,FALSE)</f>
        <v>3.0499999999999999E-2</v>
      </c>
      <c r="N680" s="19">
        <f>VLOOKUP($L680,Listen!$Y$38:$AD$44,A_Stammdaten!$B$9-2022,FALSE)</f>
        <v>3.0499999999999999E-2</v>
      </c>
      <c r="P680" s="19">
        <f>VLOOKUP($L680,Listen!$K$12:$P$18,A_Stammdaten!$B$9-2022,FALSE)</f>
        <v>5.0700000000000002E-2</v>
      </c>
      <c r="Q680" s="19">
        <f>VLOOKUP($L680,Listen!$Y$12:$AD$18,A_Stammdaten!$B$9-2022,FALSE)</f>
        <v>5.0700000000000002E-2</v>
      </c>
    </row>
    <row r="681" spans="1:17" x14ac:dyDescent="0.2">
      <c r="A681" s="234"/>
      <c r="B681" s="237"/>
      <c r="C681" s="44">
        <v>2023</v>
      </c>
      <c r="D681" s="35"/>
      <c r="E681" s="36">
        <f>SUMIFS(C_AiB!$H$5:$H$9998,C_AiB!$A$5:$A$9998,$A$680,C_AiB!$C$5:$C$9998,"="&amp;$C681)</f>
        <v>0</v>
      </c>
      <c r="F681" s="37"/>
      <c r="G681" s="35"/>
      <c r="H681" s="32">
        <f t="shared" si="20"/>
        <v>0</v>
      </c>
      <c r="I681" s="32">
        <f>(($E681*40%*$Q681)+($F681*40%*$P681))*3.5%*A_Stammdaten!$E$33</f>
        <v>0</v>
      </c>
      <c r="J681" s="32">
        <f t="shared" si="21"/>
        <v>0</v>
      </c>
      <c r="L681" s="44">
        <v>2023</v>
      </c>
      <c r="M681" s="20">
        <f>VLOOKUP($L681,Listen!$K$38:$P$44,A_Stammdaten!$B$9-2022,FALSE)</f>
        <v>3.0499999999999999E-2</v>
      </c>
      <c r="N681" s="20">
        <f>VLOOKUP($L681,Listen!$Y$38:$AD$44,A_Stammdaten!$B$9-2022,FALSE)</f>
        <v>3.0499999999999999E-2</v>
      </c>
      <c r="P681" s="20">
        <f>VLOOKUP($L681,Listen!$K$12:$P$18,A_Stammdaten!$B$9-2022,FALSE)</f>
        <v>5.0700000000000002E-2</v>
      </c>
      <c r="Q681" s="20">
        <f>VLOOKUP($L681,Listen!$Y$12:$AD$18,A_Stammdaten!$B$9-2022,FALSE)</f>
        <v>5.0700000000000002E-2</v>
      </c>
    </row>
    <row r="682" spans="1:17" x14ac:dyDescent="0.2">
      <c r="A682" s="234"/>
      <c r="B682" s="237"/>
      <c r="C682" s="44">
        <v>2024</v>
      </c>
      <c r="D682" s="35"/>
      <c r="E682" s="36">
        <f>SUMIFS(C_AiB!$H$5:$H$9998,C_AiB!$A$5:$A$9998,$A$680,C_AiB!$C$5:$C$9998,"="&amp;$C682)</f>
        <v>0</v>
      </c>
      <c r="F682" s="37"/>
      <c r="G682" s="35"/>
      <c r="H682" s="32">
        <f t="shared" si="20"/>
        <v>0</v>
      </c>
      <c r="I682" s="32">
        <f>(($E682*40%*$Q682)+($F682*40%*$P682))*3.5%*A_Stammdaten!$E$33</f>
        <v>0</v>
      </c>
      <c r="J682" s="32">
        <f t="shared" si="21"/>
        <v>0</v>
      </c>
      <c r="L682" s="44">
        <v>2024</v>
      </c>
      <c r="M682" s="20">
        <f>VLOOKUP($L682,Listen!$K$38:$P$44,A_Stammdaten!$B$9-2022,FALSE)</f>
        <v>5.0900000000000001E-2</v>
      </c>
      <c r="N682" s="20">
        <f>VLOOKUP($L682,Listen!$Y$38:$AD$44,A_Stammdaten!$B$9-2022,FALSE)</f>
        <v>5.0999999999999997E-2</v>
      </c>
      <c r="P682" s="20">
        <f>VLOOKUP($L682,Listen!$K$12:$P$18,A_Stammdaten!$B$9-2022,FALSE)</f>
        <v>6.93E-2</v>
      </c>
      <c r="Q682" s="20">
        <f>VLOOKUP($L682,Listen!$Y$12:$AD$18,A_Stammdaten!$B$9-2022,FALSE)</f>
        <v>7.2599999999999998E-2</v>
      </c>
    </row>
    <row r="683" spans="1:17" x14ac:dyDescent="0.2">
      <c r="A683" s="234"/>
      <c r="B683" s="237"/>
      <c r="C683" s="44">
        <v>2025</v>
      </c>
      <c r="D683" s="35"/>
      <c r="E683" s="36">
        <f>SUMIFS(C_AiB!$H$5:$H$9998,C_AiB!$A$5:$A$9998,$A$680,C_AiB!$C$5:$C$9998,"="&amp;$C683)</f>
        <v>0</v>
      </c>
      <c r="F683" s="37"/>
      <c r="G683" s="35"/>
      <c r="H683" s="32">
        <f t="shared" si="20"/>
        <v>0</v>
      </c>
      <c r="I683" s="32">
        <f>(($E683*40%*$Q683)+($F683*40%*$P683))*3.5%*A_Stammdaten!$E$33</f>
        <v>0</v>
      </c>
      <c r="J683" s="32">
        <f t="shared" si="21"/>
        <v>0</v>
      </c>
      <c r="L683" s="44">
        <v>2025</v>
      </c>
      <c r="M683" s="20">
        <f>VLOOKUP($L683,Listen!$K$38:$P$44,A_Stammdaten!$B$9-2022,FALSE)</f>
        <v>0.05</v>
      </c>
      <c r="N683" s="20">
        <f>VLOOKUP($L683,Listen!$Y$38:$AD$44,A_Stammdaten!$B$9-2022,FALSE)</f>
        <v>5.0999999999999997E-2</v>
      </c>
      <c r="P683" s="20">
        <f>VLOOKUP($L683,Listen!$K$12:$P$18,A_Stammdaten!$B$9-2022,FALSE)</f>
        <v>7.0099999999999996E-2</v>
      </c>
      <c r="Q683" s="20">
        <f>VLOOKUP($L683,Listen!$Y$12:$AD$18,A_Stammdaten!$B$9-2022,FALSE)</f>
        <v>7.2599999999999998E-2</v>
      </c>
    </row>
    <row r="684" spans="1:17" x14ac:dyDescent="0.2">
      <c r="A684" s="234"/>
      <c r="B684" s="237"/>
      <c r="C684" s="44">
        <v>2026</v>
      </c>
      <c r="D684" s="35"/>
      <c r="E684" s="36">
        <f>SUMIFS(C_AiB!$H$5:$H$9998,C_AiB!$A$5:$A$9998,$A$680,C_AiB!$C$5:$C$9998,"="&amp;$C684)</f>
        <v>0</v>
      </c>
      <c r="F684" s="37"/>
      <c r="G684" s="35"/>
      <c r="H684" s="32">
        <f t="shared" si="20"/>
        <v>0</v>
      </c>
      <c r="I684" s="32">
        <f>(($E684*40%*$Q684)+($F684*40%*$P684))*3.5%*A_Stammdaten!$E$33</f>
        <v>0</v>
      </c>
      <c r="J684" s="32">
        <f t="shared" si="21"/>
        <v>0</v>
      </c>
      <c r="L684" s="44">
        <v>2026</v>
      </c>
      <c r="M684" s="20">
        <f>VLOOKUP($L684,Listen!$K$38:$P$44,A_Stammdaten!$B$9-2022,FALSE)</f>
        <v>5.0999999999999997E-2</v>
      </c>
      <c r="N684" s="20">
        <f>VLOOKUP($L684,Listen!$Y$38:$AD$44,A_Stammdaten!$B$9-2022,FALSE)</f>
        <v>5.0999999999999997E-2</v>
      </c>
      <c r="P684" s="20">
        <f>VLOOKUP($L684,Listen!$K$12:$P$18,A_Stammdaten!$B$9-2022,FALSE)</f>
        <v>7.2599999999999998E-2</v>
      </c>
      <c r="Q684" s="20">
        <f>VLOOKUP($L684,Listen!$Y$12:$AD$18,A_Stammdaten!$B$9-2022,FALSE)</f>
        <v>7.2599999999999998E-2</v>
      </c>
    </row>
    <row r="685" spans="1:17" x14ac:dyDescent="0.2">
      <c r="A685" s="234"/>
      <c r="B685" s="237"/>
      <c r="C685" s="44">
        <v>2027</v>
      </c>
      <c r="D685" s="35"/>
      <c r="E685" s="36">
        <f>SUMIFS(C_AiB!$H$5:$H$9998,C_AiB!$A$5:$A$9998,$A$680,C_AiB!$C$5:$C$9998,"="&amp;$C685)</f>
        <v>0</v>
      </c>
      <c r="F685" s="37"/>
      <c r="G685" s="35"/>
      <c r="H685" s="32">
        <f t="shared" si="20"/>
        <v>0</v>
      </c>
      <c r="I685" s="32">
        <f>(($E685*40%*$Q685)+($F685*40%*$P685))*3.5%*A_Stammdaten!$E$33</f>
        <v>0</v>
      </c>
      <c r="J685" s="32">
        <f t="shared" si="21"/>
        <v>0</v>
      </c>
      <c r="L685" s="44">
        <v>2027</v>
      </c>
      <c r="M685" s="20">
        <f>VLOOKUP($L685,Listen!$K$38:$P$44,A_Stammdaten!$B$9-2022,FALSE)</f>
        <v>5.0999999999999997E-2</v>
      </c>
      <c r="N685" s="20">
        <f>VLOOKUP($L685,Listen!$Y$38:$AD$44,A_Stammdaten!$B$9-2022,FALSE)</f>
        <v>5.0999999999999997E-2</v>
      </c>
      <c r="P685" s="20">
        <f>VLOOKUP($L685,Listen!$K$12:$P$18,A_Stammdaten!$B$9-2022,FALSE)</f>
        <v>7.2599999999999998E-2</v>
      </c>
      <c r="Q685" s="20">
        <f>VLOOKUP($L685,Listen!$Y$12:$AD$18,A_Stammdaten!$B$9-2022,FALSE)</f>
        <v>7.2599999999999998E-2</v>
      </c>
    </row>
    <row r="686" spans="1:17" ht="15" thickBot="1" x14ac:dyDescent="0.25">
      <c r="A686" s="235"/>
      <c r="B686" s="238"/>
      <c r="C686" s="45">
        <v>2028</v>
      </c>
      <c r="D686" s="38"/>
      <c r="E686" s="39">
        <f>SUMIFS(C_AiB!$H$5:$H$9998,C_AiB!$A$5:$A$9998,$A$680,C_AiB!$C$5:$C$9998,"="&amp;$C686)</f>
        <v>0</v>
      </c>
      <c r="F686" s="40"/>
      <c r="G686" s="38"/>
      <c r="H686" s="33">
        <f t="shared" si="20"/>
        <v>0</v>
      </c>
      <c r="I686" s="33">
        <f>(($E686*40%*$Q686)+($F686*40%*$P686))*3.5%*A_Stammdaten!$E$33</f>
        <v>0</v>
      </c>
      <c r="J686" s="33">
        <f t="shared" si="21"/>
        <v>0</v>
      </c>
      <c r="L686" s="45">
        <v>2028</v>
      </c>
      <c r="M686" s="21">
        <f>VLOOKUP($L686,Listen!$K$38:$P$44,A_Stammdaten!$B$9-2022,FALSE)</f>
        <v>0</v>
      </c>
      <c r="N686" s="21">
        <f>VLOOKUP($L686,Listen!$Y$38:$AD$44,A_Stammdaten!$B$9-2022,FALSE)</f>
        <v>0</v>
      </c>
      <c r="P686" s="21">
        <f>VLOOKUP($L686,Listen!$K$12:$P$18,A_Stammdaten!$B$9-2022,FALSE)</f>
        <v>0</v>
      </c>
      <c r="Q686" s="21">
        <f>VLOOKUP($L686,Listen!$Y$12:$AD$18,A_Stammdaten!$B$9-2022,FALSE)</f>
        <v>0</v>
      </c>
    </row>
    <row r="687" spans="1:17" x14ac:dyDescent="0.2">
      <c r="A687" s="233">
        <f>A_Stammdaten!A130</f>
        <v>0</v>
      </c>
      <c r="B687" s="236">
        <f>A_Stammdaten!B130</f>
        <v>0</v>
      </c>
      <c r="C687" s="23">
        <v>2022</v>
      </c>
      <c r="D687" s="41"/>
      <c r="E687" s="36">
        <f>SUMIFS(C_AiB!$H$5:$H$9998,C_AiB!$A$5:$A$9998,$A$687,C_AiB!$C$5:$C$9998,"&lt;="&amp;$C687)</f>
        <v>0</v>
      </c>
      <c r="F687" s="42"/>
      <c r="G687" s="41"/>
      <c r="H687" s="34">
        <f t="shared" si="20"/>
        <v>0</v>
      </c>
      <c r="I687" s="32">
        <f>(($E687*40%*$Q687)+($F687*40%*$P687))*3.5%*A_Stammdaten!$E$33</f>
        <v>0</v>
      </c>
      <c r="J687" s="34">
        <f t="shared" si="21"/>
        <v>0</v>
      </c>
      <c r="L687" s="23">
        <v>2022</v>
      </c>
      <c r="M687" s="19">
        <f>VLOOKUP($L687,Listen!$K$38:$P$44,A_Stammdaten!$B$9-2022,FALSE)</f>
        <v>3.0499999999999999E-2</v>
      </c>
      <c r="N687" s="19">
        <f>VLOOKUP($L687,Listen!$Y$38:$AD$44,A_Stammdaten!$B$9-2022,FALSE)</f>
        <v>3.0499999999999999E-2</v>
      </c>
      <c r="P687" s="19">
        <f>VLOOKUP($L687,Listen!$K$12:$P$18,A_Stammdaten!$B$9-2022,FALSE)</f>
        <v>5.0700000000000002E-2</v>
      </c>
      <c r="Q687" s="19">
        <f>VLOOKUP($L687,Listen!$Y$12:$AD$18,A_Stammdaten!$B$9-2022,FALSE)</f>
        <v>5.0700000000000002E-2</v>
      </c>
    </row>
    <row r="688" spans="1:17" x14ac:dyDescent="0.2">
      <c r="A688" s="234"/>
      <c r="B688" s="237"/>
      <c r="C688" s="44">
        <v>2023</v>
      </c>
      <c r="D688" s="35"/>
      <c r="E688" s="36">
        <f>SUMIFS(C_AiB!$H$5:$H$9998,C_AiB!$A$5:$A$9998,$A$687,C_AiB!$C$5:$C$9998,"="&amp;$C688)</f>
        <v>0</v>
      </c>
      <c r="F688" s="37"/>
      <c r="G688" s="35"/>
      <c r="H688" s="32">
        <f t="shared" si="20"/>
        <v>0</v>
      </c>
      <c r="I688" s="32">
        <f>(($E688*40%*$Q688)+($F688*40%*$P688))*3.5%*A_Stammdaten!$E$33</f>
        <v>0</v>
      </c>
      <c r="J688" s="32">
        <f t="shared" si="21"/>
        <v>0</v>
      </c>
      <c r="L688" s="44">
        <v>2023</v>
      </c>
      <c r="M688" s="20">
        <f>VLOOKUP($L688,Listen!$K$38:$P$44,A_Stammdaten!$B$9-2022,FALSE)</f>
        <v>3.0499999999999999E-2</v>
      </c>
      <c r="N688" s="20">
        <f>VLOOKUP($L688,Listen!$Y$38:$AD$44,A_Stammdaten!$B$9-2022,FALSE)</f>
        <v>3.0499999999999999E-2</v>
      </c>
      <c r="P688" s="20">
        <f>VLOOKUP($L688,Listen!$K$12:$P$18,A_Stammdaten!$B$9-2022,FALSE)</f>
        <v>5.0700000000000002E-2</v>
      </c>
      <c r="Q688" s="20">
        <f>VLOOKUP($L688,Listen!$Y$12:$AD$18,A_Stammdaten!$B$9-2022,FALSE)</f>
        <v>5.0700000000000002E-2</v>
      </c>
    </row>
    <row r="689" spans="1:17" x14ac:dyDescent="0.2">
      <c r="A689" s="234"/>
      <c r="B689" s="237"/>
      <c r="C689" s="44">
        <v>2024</v>
      </c>
      <c r="D689" s="35"/>
      <c r="E689" s="36">
        <f>SUMIFS(C_AiB!$H$5:$H$9998,C_AiB!$A$5:$A$9998,$A$687,C_AiB!$C$5:$C$9998,"="&amp;$C689)</f>
        <v>0</v>
      </c>
      <c r="F689" s="37"/>
      <c r="G689" s="35"/>
      <c r="H689" s="32">
        <f t="shared" si="20"/>
        <v>0</v>
      </c>
      <c r="I689" s="32">
        <f>(($E689*40%*$Q689)+($F689*40%*$P689))*3.5%*A_Stammdaten!$E$33</f>
        <v>0</v>
      </c>
      <c r="J689" s="32">
        <f t="shared" si="21"/>
        <v>0</v>
      </c>
      <c r="L689" s="44">
        <v>2024</v>
      </c>
      <c r="M689" s="20">
        <f>VLOOKUP($L689,Listen!$K$38:$P$44,A_Stammdaten!$B$9-2022,FALSE)</f>
        <v>5.0900000000000001E-2</v>
      </c>
      <c r="N689" s="20">
        <f>VLOOKUP($L689,Listen!$Y$38:$AD$44,A_Stammdaten!$B$9-2022,FALSE)</f>
        <v>5.0999999999999997E-2</v>
      </c>
      <c r="P689" s="20">
        <f>VLOOKUP($L689,Listen!$K$12:$P$18,A_Stammdaten!$B$9-2022,FALSE)</f>
        <v>6.93E-2</v>
      </c>
      <c r="Q689" s="20">
        <f>VLOOKUP($L689,Listen!$Y$12:$AD$18,A_Stammdaten!$B$9-2022,FALSE)</f>
        <v>7.2599999999999998E-2</v>
      </c>
    </row>
    <row r="690" spans="1:17" x14ac:dyDescent="0.2">
      <c r="A690" s="234"/>
      <c r="B690" s="237"/>
      <c r="C690" s="44">
        <v>2025</v>
      </c>
      <c r="D690" s="35"/>
      <c r="E690" s="36">
        <f>SUMIFS(C_AiB!$H$5:$H$9998,C_AiB!$A$5:$A$9998,$A$687,C_AiB!$C$5:$C$9998,"="&amp;$C690)</f>
        <v>0</v>
      </c>
      <c r="F690" s="37"/>
      <c r="G690" s="35"/>
      <c r="H690" s="32">
        <f t="shared" si="20"/>
        <v>0</v>
      </c>
      <c r="I690" s="32">
        <f>(($E690*40%*$Q690)+($F690*40%*$P690))*3.5%*A_Stammdaten!$E$33</f>
        <v>0</v>
      </c>
      <c r="J690" s="32">
        <f t="shared" si="21"/>
        <v>0</v>
      </c>
      <c r="L690" s="44">
        <v>2025</v>
      </c>
      <c r="M690" s="20">
        <f>VLOOKUP($L690,Listen!$K$38:$P$44,A_Stammdaten!$B$9-2022,FALSE)</f>
        <v>0.05</v>
      </c>
      <c r="N690" s="20">
        <f>VLOOKUP($L690,Listen!$Y$38:$AD$44,A_Stammdaten!$B$9-2022,FALSE)</f>
        <v>5.0999999999999997E-2</v>
      </c>
      <c r="P690" s="20">
        <f>VLOOKUP($L690,Listen!$K$12:$P$18,A_Stammdaten!$B$9-2022,FALSE)</f>
        <v>7.0099999999999996E-2</v>
      </c>
      <c r="Q690" s="20">
        <f>VLOOKUP($L690,Listen!$Y$12:$AD$18,A_Stammdaten!$B$9-2022,FALSE)</f>
        <v>7.2599999999999998E-2</v>
      </c>
    </row>
    <row r="691" spans="1:17" x14ac:dyDescent="0.2">
      <c r="A691" s="234"/>
      <c r="B691" s="237"/>
      <c r="C691" s="44">
        <v>2026</v>
      </c>
      <c r="D691" s="35"/>
      <c r="E691" s="36">
        <f>SUMIFS(C_AiB!$H$5:$H$9998,C_AiB!$A$5:$A$9998,$A$687,C_AiB!$C$5:$C$9998,"="&amp;$C691)</f>
        <v>0</v>
      </c>
      <c r="F691" s="37"/>
      <c r="G691" s="35"/>
      <c r="H691" s="32">
        <f t="shared" si="20"/>
        <v>0</v>
      </c>
      <c r="I691" s="32">
        <f>(($E691*40%*$Q691)+($F691*40%*$P691))*3.5%*A_Stammdaten!$E$33</f>
        <v>0</v>
      </c>
      <c r="J691" s="32">
        <f t="shared" si="21"/>
        <v>0</v>
      </c>
      <c r="L691" s="44">
        <v>2026</v>
      </c>
      <c r="M691" s="20">
        <f>VLOOKUP($L691,Listen!$K$38:$P$44,A_Stammdaten!$B$9-2022,FALSE)</f>
        <v>5.0999999999999997E-2</v>
      </c>
      <c r="N691" s="20">
        <f>VLOOKUP($L691,Listen!$Y$38:$AD$44,A_Stammdaten!$B$9-2022,FALSE)</f>
        <v>5.0999999999999997E-2</v>
      </c>
      <c r="P691" s="20">
        <f>VLOOKUP($L691,Listen!$K$12:$P$18,A_Stammdaten!$B$9-2022,FALSE)</f>
        <v>7.2599999999999998E-2</v>
      </c>
      <c r="Q691" s="20">
        <f>VLOOKUP($L691,Listen!$Y$12:$AD$18,A_Stammdaten!$B$9-2022,FALSE)</f>
        <v>7.2599999999999998E-2</v>
      </c>
    </row>
    <row r="692" spans="1:17" x14ac:dyDescent="0.2">
      <c r="A692" s="234"/>
      <c r="B692" s="237"/>
      <c r="C692" s="44">
        <v>2027</v>
      </c>
      <c r="D692" s="35"/>
      <c r="E692" s="36">
        <f>SUMIFS(C_AiB!$H$5:$H$9998,C_AiB!$A$5:$A$9998,$A$687,C_AiB!$C$5:$C$9998,"="&amp;$C692)</f>
        <v>0</v>
      </c>
      <c r="F692" s="37"/>
      <c r="G692" s="35"/>
      <c r="H692" s="32">
        <f t="shared" si="20"/>
        <v>0</v>
      </c>
      <c r="I692" s="32">
        <f>(($E692*40%*$Q692)+($F692*40%*$P692))*3.5%*A_Stammdaten!$E$33</f>
        <v>0</v>
      </c>
      <c r="J692" s="32">
        <f t="shared" si="21"/>
        <v>0</v>
      </c>
      <c r="L692" s="44">
        <v>2027</v>
      </c>
      <c r="M692" s="20">
        <f>VLOOKUP($L692,Listen!$K$38:$P$44,A_Stammdaten!$B$9-2022,FALSE)</f>
        <v>5.0999999999999997E-2</v>
      </c>
      <c r="N692" s="20">
        <f>VLOOKUP($L692,Listen!$Y$38:$AD$44,A_Stammdaten!$B$9-2022,FALSE)</f>
        <v>5.0999999999999997E-2</v>
      </c>
      <c r="P692" s="20">
        <f>VLOOKUP($L692,Listen!$K$12:$P$18,A_Stammdaten!$B$9-2022,FALSE)</f>
        <v>7.2599999999999998E-2</v>
      </c>
      <c r="Q692" s="20">
        <f>VLOOKUP($L692,Listen!$Y$12:$AD$18,A_Stammdaten!$B$9-2022,FALSE)</f>
        <v>7.2599999999999998E-2</v>
      </c>
    </row>
    <row r="693" spans="1:17" ht="15" thickBot="1" x14ac:dyDescent="0.25">
      <c r="A693" s="235"/>
      <c r="B693" s="238"/>
      <c r="C693" s="45">
        <v>2028</v>
      </c>
      <c r="D693" s="38"/>
      <c r="E693" s="39">
        <f>SUMIFS(C_AiB!$H$5:$H$9998,C_AiB!$A$5:$A$9998,$A$687,C_AiB!$C$5:$C$9998,"="&amp;$C693)</f>
        <v>0</v>
      </c>
      <c r="F693" s="40"/>
      <c r="G693" s="38"/>
      <c r="H693" s="33">
        <f t="shared" si="20"/>
        <v>0</v>
      </c>
      <c r="I693" s="33">
        <f>(($E693*40%*$Q693)+($F693*40%*$P693))*3.5%*A_Stammdaten!$E$33</f>
        <v>0</v>
      </c>
      <c r="J693" s="33">
        <f t="shared" si="21"/>
        <v>0</v>
      </c>
      <c r="L693" s="45">
        <v>2028</v>
      </c>
      <c r="M693" s="21">
        <f>VLOOKUP($L693,Listen!$K$38:$P$44,A_Stammdaten!$B$9-2022,FALSE)</f>
        <v>0</v>
      </c>
      <c r="N693" s="21">
        <f>VLOOKUP($L693,Listen!$Y$38:$AD$44,A_Stammdaten!$B$9-2022,FALSE)</f>
        <v>0</v>
      </c>
      <c r="P693" s="21">
        <f>VLOOKUP($L693,Listen!$K$12:$P$18,A_Stammdaten!$B$9-2022,FALSE)</f>
        <v>0</v>
      </c>
      <c r="Q693" s="21">
        <f>VLOOKUP($L693,Listen!$Y$12:$AD$18,A_Stammdaten!$B$9-2022,FALSE)</f>
        <v>0</v>
      </c>
    </row>
    <row r="694" spans="1:17" x14ac:dyDescent="0.2">
      <c r="A694" s="233">
        <f>A_Stammdaten!A131</f>
        <v>0</v>
      </c>
      <c r="B694" s="236">
        <f>A_Stammdaten!B131</f>
        <v>0</v>
      </c>
      <c r="C694" s="23">
        <v>2022</v>
      </c>
      <c r="D694" s="41"/>
      <c r="E694" s="36">
        <f>SUMIFS(C_AiB!$H$5:$H$9998,C_AiB!$A$5:$A$9998,$A$694,C_AiB!$C$5:$C$9998,"&lt;="&amp;$C694)</f>
        <v>0</v>
      </c>
      <c r="F694" s="42"/>
      <c r="G694" s="41"/>
      <c r="H694" s="34">
        <f t="shared" si="20"/>
        <v>0</v>
      </c>
      <c r="I694" s="32">
        <f>(($E694*40%*$Q694)+($F694*40%*$P694))*3.5%*A_Stammdaten!$E$33</f>
        <v>0</v>
      </c>
      <c r="J694" s="34">
        <f t="shared" si="21"/>
        <v>0</v>
      </c>
      <c r="L694" s="23">
        <v>2022</v>
      </c>
      <c r="M694" s="19">
        <f>VLOOKUP($L694,Listen!$K$38:$P$44,A_Stammdaten!$B$9-2022,FALSE)</f>
        <v>3.0499999999999999E-2</v>
      </c>
      <c r="N694" s="19">
        <f>VLOOKUP($L694,Listen!$Y$38:$AD$44,A_Stammdaten!$B$9-2022,FALSE)</f>
        <v>3.0499999999999999E-2</v>
      </c>
      <c r="P694" s="19">
        <f>VLOOKUP($L694,Listen!$K$12:$P$18,A_Stammdaten!$B$9-2022,FALSE)</f>
        <v>5.0700000000000002E-2</v>
      </c>
      <c r="Q694" s="19">
        <f>VLOOKUP($L694,Listen!$Y$12:$AD$18,A_Stammdaten!$B$9-2022,FALSE)</f>
        <v>5.0700000000000002E-2</v>
      </c>
    </row>
    <row r="695" spans="1:17" x14ac:dyDescent="0.2">
      <c r="A695" s="234"/>
      <c r="B695" s="237"/>
      <c r="C695" s="44">
        <v>2023</v>
      </c>
      <c r="D695" s="35"/>
      <c r="E695" s="36">
        <f>SUMIFS(C_AiB!$H$5:$H$9998,C_AiB!$A$5:$A$9998,$A$694,C_AiB!$C$5:$C$9998,"="&amp;$C695)</f>
        <v>0</v>
      </c>
      <c r="F695" s="37"/>
      <c r="G695" s="35"/>
      <c r="H695" s="32">
        <f t="shared" si="20"/>
        <v>0</v>
      </c>
      <c r="I695" s="32">
        <f>(($E695*40%*$Q695)+($F695*40%*$P695))*3.5%*A_Stammdaten!$E$33</f>
        <v>0</v>
      </c>
      <c r="J695" s="32">
        <f t="shared" si="21"/>
        <v>0</v>
      </c>
      <c r="L695" s="44">
        <v>2023</v>
      </c>
      <c r="M695" s="20">
        <f>VLOOKUP($L695,Listen!$K$38:$P$44,A_Stammdaten!$B$9-2022,FALSE)</f>
        <v>3.0499999999999999E-2</v>
      </c>
      <c r="N695" s="20">
        <f>VLOOKUP($L695,Listen!$Y$38:$AD$44,A_Stammdaten!$B$9-2022,FALSE)</f>
        <v>3.0499999999999999E-2</v>
      </c>
      <c r="P695" s="20">
        <f>VLOOKUP($L695,Listen!$K$12:$P$18,A_Stammdaten!$B$9-2022,FALSE)</f>
        <v>5.0700000000000002E-2</v>
      </c>
      <c r="Q695" s="20">
        <f>VLOOKUP($L695,Listen!$Y$12:$AD$18,A_Stammdaten!$B$9-2022,FALSE)</f>
        <v>5.0700000000000002E-2</v>
      </c>
    </row>
    <row r="696" spans="1:17" x14ac:dyDescent="0.2">
      <c r="A696" s="234"/>
      <c r="B696" s="237"/>
      <c r="C696" s="44">
        <v>2024</v>
      </c>
      <c r="D696" s="35"/>
      <c r="E696" s="36">
        <f>SUMIFS(C_AiB!$H$5:$H$9998,C_AiB!$A$5:$A$9998,$A$694,C_AiB!$C$5:$C$9998,"="&amp;$C696)</f>
        <v>0</v>
      </c>
      <c r="F696" s="37"/>
      <c r="G696" s="35"/>
      <c r="H696" s="32">
        <f t="shared" si="20"/>
        <v>0</v>
      </c>
      <c r="I696" s="32">
        <f>(($E696*40%*$Q696)+($F696*40%*$P696))*3.5%*A_Stammdaten!$E$33</f>
        <v>0</v>
      </c>
      <c r="J696" s="32">
        <f t="shared" si="21"/>
        <v>0</v>
      </c>
      <c r="L696" s="44">
        <v>2024</v>
      </c>
      <c r="M696" s="20">
        <f>VLOOKUP($L696,Listen!$K$38:$P$44,A_Stammdaten!$B$9-2022,FALSE)</f>
        <v>5.0900000000000001E-2</v>
      </c>
      <c r="N696" s="20">
        <f>VLOOKUP($L696,Listen!$Y$38:$AD$44,A_Stammdaten!$B$9-2022,FALSE)</f>
        <v>5.0999999999999997E-2</v>
      </c>
      <c r="P696" s="20">
        <f>VLOOKUP($L696,Listen!$K$12:$P$18,A_Stammdaten!$B$9-2022,FALSE)</f>
        <v>6.93E-2</v>
      </c>
      <c r="Q696" s="20">
        <f>VLOOKUP($L696,Listen!$Y$12:$AD$18,A_Stammdaten!$B$9-2022,FALSE)</f>
        <v>7.2599999999999998E-2</v>
      </c>
    </row>
    <row r="697" spans="1:17" x14ac:dyDescent="0.2">
      <c r="A697" s="234"/>
      <c r="B697" s="237"/>
      <c r="C697" s="44">
        <v>2025</v>
      </c>
      <c r="D697" s="35"/>
      <c r="E697" s="36">
        <f>SUMIFS(C_AiB!$H$5:$H$9998,C_AiB!$A$5:$A$9998,$A$694,C_AiB!$C$5:$C$9998,"="&amp;$C697)</f>
        <v>0</v>
      </c>
      <c r="F697" s="37"/>
      <c r="G697" s="35"/>
      <c r="H697" s="32">
        <f t="shared" si="20"/>
        <v>0</v>
      </c>
      <c r="I697" s="32">
        <f>(($E697*40%*$Q697)+($F697*40%*$P697))*3.5%*A_Stammdaten!$E$33</f>
        <v>0</v>
      </c>
      <c r="J697" s="32">
        <f t="shared" si="21"/>
        <v>0</v>
      </c>
      <c r="L697" s="44">
        <v>2025</v>
      </c>
      <c r="M697" s="20">
        <f>VLOOKUP($L697,Listen!$K$38:$P$44,A_Stammdaten!$B$9-2022,FALSE)</f>
        <v>0.05</v>
      </c>
      <c r="N697" s="20">
        <f>VLOOKUP($L697,Listen!$Y$38:$AD$44,A_Stammdaten!$B$9-2022,FALSE)</f>
        <v>5.0999999999999997E-2</v>
      </c>
      <c r="P697" s="20">
        <f>VLOOKUP($L697,Listen!$K$12:$P$18,A_Stammdaten!$B$9-2022,FALSE)</f>
        <v>7.0099999999999996E-2</v>
      </c>
      <c r="Q697" s="20">
        <f>VLOOKUP($L697,Listen!$Y$12:$AD$18,A_Stammdaten!$B$9-2022,FALSE)</f>
        <v>7.2599999999999998E-2</v>
      </c>
    </row>
    <row r="698" spans="1:17" x14ac:dyDescent="0.2">
      <c r="A698" s="234"/>
      <c r="B698" s="237"/>
      <c r="C698" s="44">
        <v>2026</v>
      </c>
      <c r="D698" s="35"/>
      <c r="E698" s="36">
        <f>SUMIFS(C_AiB!$H$5:$H$9998,C_AiB!$A$5:$A$9998,$A$694,C_AiB!$C$5:$C$9998,"="&amp;$C698)</f>
        <v>0</v>
      </c>
      <c r="F698" s="37"/>
      <c r="G698" s="35"/>
      <c r="H698" s="32">
        <f t="shared" si="20"/>
        <v>0</v>
      </c>
      <c r="I698" s="32">
        <f>(($E698*40%*$Q698)+($F698*40%*$P698))*3.5%*A_Stammdaten!$E$33</f>
        <v>0</v>
      </c>
      <c r="J698" s="32">
        <f t="shared" si="21"/>
        <v>0</v>
      </c>
      <c r="L698" s="44">
        <v>2026</v>
      </c>
      <c r="M698" s="20">
        <f>VLOOKUP($L698,Listen!$K$38:$P$44,A_Stammdaten!$B$9-2022,FALSE)</f>
        <v>5.0999999999999997E-2</v>
      </c>
      <c r="N698" s="20">
        <f>VLOOKUP($L698,Listen!$Y$38:$AD$44,A_Stammdaten!$B$9-2022,FALSE)</f>
        <v>5.0999999999999997E-2</v>
      </c>
      <c r="P698" s="20">
        <f>VLOOKUP($L698,Listen!$K$12:$P$18,A_Stammdaten!$B$9-2022,FALSE)</f>
        <v>7.2599999999999998E-2</v>
      </c>
      <c r="Q698" s="20">
        <f>VLOOKUP($L698,Listen!$Y$12:$AD$18,A_Stammdaten!$B$9-2022,FALSE)</f>
        <v>7.2599999999999998E-2</v>
      </c>
    </row>
    <row r="699" spans="1:17" x14ac:dyDescent="0.2">
      <c r="A699" s="234"/>
      <c r="B699" s="237"/>
      <c r="C699" s="44">
        <v>2027</v>
      </c>
      <c r="D699" s="35"/>
      <c r="E699" s="36">
        <f>SUMIFS(C_AiB!$H$5:$H$9998,C_AiB!$A$5:$A$9998,$A$694,C_AiB!$C$5:$C$9998,"="&amp;$C699)</f>
        <v>0</v>
      </c>
      <c r="F699" s="37"/>
      <c r="G699" s="35"/>
      <c r="H699" s="32">
        <f t="shared" si="20"/>
        <v>0</v>
      </c>
      <c r="I699" s="32">
        <f>(($E699*40%*$Q699)+($F699*40%*$P699))*3.5%*A_Stammdaten!$E$33</f>
        <v>0</v>
      </c>
      <c r="J699" s="32">
        <f t="shared" si="21"/>
        <v>0</v>
      </c>
      <c r="L699" s="44">
        <v>2027</v>
      </c>
      <c r="M699" s="20">
        <f>VLOOKUP($L699,Listen!$K$38:$P$44,A_Stammdaten!$B$9-2022,FALSE)</f>
        <v>5.0999999999999997E-2</v>
      </c>
      <c r="N699" s="20">
        <f>VLOOKUP($L699,Listen!$Y$38:$AD$44,A_Stammdaten!$B$9-2022,FALSE)</f>
        <v>5.0999999999999997E-2</v>
      </c>
      <c r="P699" s="20">
        <f>VLOOKUP($L699,Listen!$K$12:$P$18,A_Stammdaten!$B$9-2022,FALSE)</f>
        <v>7.2599999999999998E-2</v>
      </c>
      <c r="Q699" s="20">
        <f>VLOOKUP($L699,Listen!$Y$12:$AD$18,A_Stammdaten!$B$9-2022,FALSE)</f>
        <v>7.2599999999999998E-2</v>
      </c>
    </row>
    <row r="700" spans="1:17" ht="15" thickBot="1" x14ac:dyDescent="0.25">
      <c r="A700" s="235"/>
      <c r="B700" s="238"/>
      <c r="C700" s="45">
        <v>2028</v>
      </c>
      <c r="D700" s="38"/>
      <c r="E700" s="39">
        <f>SUMIFS(C_AiB!$H$5:$H$9998,C_AiB!$A$5:$A$9998,$A$694,C_AiB!$C$5:$C$9998,"="&amp;$C700)</f>
        <v>0</v>
      </c>
      <c r="F700" s="40"/>
      <c r="G700" s="38"/>
      <c r="H700" s="33">
        <f t="shared" si="20"/>
        <v>0</v>
      </c>
      <c r="I700" s="33">
        <f>(($E700*40%*$Q700)+($F700*40%*$P700))*3.5%*A_Stammdaten!$E$33</f>
        <v>0</v>
      </c>
      <c r="J700" s="33">
        <f t="shared" si="21"/>
        <v>0</v>
      </c>
      <c r="L700" s="45">
        <v>2028</v>
      </c>
      <c r="M700" s="21">
        <f>VLOOKUP($L700,Listen!$K$38:$P$44,A_Stammdaten!$B$9-2022,FALSE)</f>
        <v>0</v>
      </c>
      <c r="N700" s="21">
        <f>VLOOKUP($L700,Listen!$Y$38:$AD$44,A_Stammdaten!$B$9-2022,FALSE)</f>
        <v>0</v>
      </c>
      <c r="P700" s="21">
        <f>VLOOKUP($L700,Listen!$K$12:$P$18,A_Stammdaten!$B$9-2022,FALSE)</f>
        <v>0</v>
      </c>
      <c r="Q700" s="21">
        <f>VLOOKUP($L700,Listen!$Y$12:$AD$18,A_Stammdaten!$B$9-2022,FALSE)</f>
        <v>0</v>
      </c>
    </row>
    <row r="701" spans="1:17" x14ac:dyDescent="0.2">
      <c r="A701" s="233">
        <f>A_Stammdaten!A132</f>
        <v>0</v>
      </c>
      <c r="B701" s="236">
        <f>A_Stammdaten!B132</f>
        <v>0</v>
      </c>
      <c r="C701" s="23">
        <v>2022</v>
      </c>
      <c r="D701" s="41"/>
      <c r="E701" s="36">
        <f>SUMIFS(C_AiB!$H$5:$H$9998,C_AiB!$A$5:$A$9998,$A$701,C_AiB!$C$5:$C$9998,"&lt;="&amp;$C701)</f>
        <v>0</v>
      </c>
      <c r="F701" s="42"/>
      <c r="G701" s="41"/>
      <c r="H701" s="34">
        <f t="shared" si="20"/>
        <v>0</v>
      </c>
      <c r="I701" s="32">
        <f>(($E701*40%*$Q701)+($F701*40%*$P701))*3.5%*A_Stammdaten!$E$33</f>
        <v>0</v>
      </c>
      <c r="J701" s="34">
        <f t="shared" si="21"/>
        <v>0</v>
      </c>
      <c r="L701" s="23">
        <v>2022</v>
      </c>
      <c r="M701" s="19">
        <f>VLOOKUP($L701,Listen!$K$38:$P$44,A_Stammdaten!$B$9-2022,FALSE)</f>
        <v>3.0499999999999999E-2</v>
      </c>
      <c r="N701" s="19">
        <f>VLOOKUP($L701,Listen!$Y$38:$AD$44,A_Stammdaten!$B$9-2022,FALSE)</f>
        <v>3.0499999999999999E-2</v>
      </c>
      <c r="P701" s="19">
        <f>VLOOKUP($L701,Listen!$K$12:$P$18,A_Stammdaten!$B$9-2022,FALSE)</f>
        <v>5.0700000000000002E-2</v>
      </c>
      <c r="Q701" s="19">
        <f>VLOOKUP($L701,Listen!$Y$12:$AD$18,A_Stammdaten!$B$9-2022,FALSE)</f>
        <v>5.0700000000000002E-2</v>
      </c>
    </row>
    <row r="702" spans="1:17" x14ac:dyDescent="0.2">
      <c r="A702" s="234"/>
      <c r="B702" s="237"/>
      <c r="C702" s="44">
        <v>2023</v>
      </c>
      <c r="D702" s="35"/>
      <c r="E702" s="36">
        <f>SUMIFS(C_AiB!$H$5:$H$9998,C_AiB!$A$5:$A$9998,$A$701,C_AiB!$C$5:$C$9998,"="&amp;$C702)</f>
        <v>0</v>
      </c>
      <c r="F702" s="37"/>
      <c r="G702" s="35"/>
      <c r="H702" s="32">
        <f t="shared" si="20"/>
        <v>0</v>
      </c>
      <c r="I702" s="32">
        <f>(($E702*40%*$Q702)+($F702*40%*$P702))*3.5%*A_Stammdaten!$E$33</f>
        <v>0</v>
      </c>
      <c r="J702" s="32">
        <f t="shared" si="21"/>
        <v>0</v>
      </c>
      <c r="L702" s="44">
        <v>2023</v>
      </c>
      <c r="M702" s="20">
        <f>VLOOKUP($L702,Listen!$K$38:$P$44,A_Stammdaten!$B$9-2022,FALSE)</f>
        <v>3.0499999999999999E-2</v>
      </c>
      <c r="N702" s="20">
        <f>VLOOKUP($L702,Listen!$Y$38:$AD$44,A_Stammdaten!$B$9-2022,FALSE)</f>
        <v>3.0499999999999999E-2</v>
      </c>
      <c r="P702" s="20">
        <f>VLOOKUP($L702,Listen!$K$12:$P$18,A_Stammdaten!$B$9-2022,FALSE)</f>
        <v>5.0700000000000002E-2</v>
      </c>
      <c r="Q702" s="20">
        <f>VLOOKUP($L702,Listen!$Y$12:$AD$18,A_Stammdaten!$B$9-2022,FALSE)</f>
        <v>5.0700000000000002E-2</v>
      </c>
    </row>
    <row r="703" spans="1:17" x14ac:dyDescent="0.2">
      <c r="A703" s="234"/>
      <c r="B703" s="237"/>
      <c r="C703" s="44">
        <v>2024</v>
      </c>
      <c r="D703" s="35"/>
      <c r="E703" s="36">
        <f>SUMIFS(C_AiB!$H$5:$H$9998,C_AiB!$A$5:$A$9998,$A$701,C_AiB!$C$5:$C$9998,"="&amp;$C703)</f>
        <v>0</v>
      </c>
      <c r="F703" s="37"/>
      <c r="G703" s="35"/>
      <c r="H703" s="32">
        <f t="shared" si="20"/>
        <v>0</v>
      </c>
      <c r="I703" s="32">
        <f>(($E703*40%*$Q703)+($F703*40%*$P703))*3.5%*A_Stammdaten!$E$33</f>
        <v>0</v>
      </c>
      <c r="J703" s="32">
        <f t="shared" si="21"/>
        <v>0</v>
      </c>
      <c r="L703" s="44">
        <v>2024</v>
      </c>
      <c r="M703" s="20">
        <f>VLOOKUP($L703,Listen!$K$38:$P$44,A_Stammdaten!$B$9-2022,FALSE)</f>
        <v>5.0900000000000001E-2</v>
      </c>
      <c r="N703" s="20">
        <f>VLOOKUP($L703,Listen!$Y$38:$AD$44,A_Stammdaten!$B$9-2022,FALSE)</f>
        <v>5.0999999999999997E-2</v>
      </c>
      <c r="P703" s="20">
        <f>VLOOKUP($L703,Listen!$K$12:$P$18,A_Stammdaten!$B$9-2022,FALSE)</f>
        <v>6.93E-2</v>
      </c>
      <c r="Q703" s="20">
        <f>VLOOKUP($L703,Listen!$Y$12:$AD$18,A_Stammdaten!$B$9-2022,FALSE)</f>
        <v>7.2599999999999998E-2</v>
      </c>
    </row>
    <row r="704" spans="1:17" x14ac:dyDescent="0.2">
      <c r="A704" s="234"/>
      <c r="B704" s="237"/>
      <c r="C704" s="44">
        <v>2025</v>
      </c>
      <c r="D704" s="35"/>
      <c r="E704" s="36">
        <f>SUMIFS(C_AiB!$H$5:$H$9998,C_AiB!$A$5:$A$9998,$A$701,C_AiB!$C$5:$C$9998,"="&amp;$C704)</f>
        <v>0</v>
      </c>
      <c r="F704" s="37"/>
      <c r="G704" s="35"/>
      <c r="H704" s="32">
        <f t="shared" si="20"/>
        <v>0</v>
      </c>
      <c r="I704" s="32">
        <f>(($E704*40%*$Q704)+($F704*40%*$P704))*3.5%*A_Stammdaten!$E$33</f>
        <v>0</v>
      </c>
      <c r="J704" s="32">
        <f t="shared" si="21"/>
        <v>0</v>
      </c>
      <c r="L704" s="44">
        <v>2025</v>
      </c>
      <c r="M704" s="20">
        <f>VLOOKUP($L704,Listen!$K$38:$P$44,A_Stammdaten!$B$9-2022,FALSE)</f>
        <v>0.05</v>
      </c>
      <c r="N704" s="20">
        <f>VLOOKUP($L704,Listen!$Y$38:$AD$44,A_Stammdaten!$B$9-2022,FALSE)</f>
        <v>5.0999999999999997E-2</v>
      </c>
      <c r="P704" s="20">
        <f>VLOOKUP($L704,Listen!$K$12:$P$18,A_Stammdaten!$B$9-2022,FALSE)</f>
        <v>7.0099999999999996E-2</v>
      </c>
      <c r="Q704" s="20">
        <f>VLOOKUP($L704,Listen!$Y$12:$AD$18,A_Stammdaten!$B$9-2022,FALSE)</f>
        <v>7.2599999999999998E-2</v>
      </c>
    </row>
    <row r="705" spans="1:17" x14ac:dyDescent="0.2">
      <c r="A705" s="234"/>
      <c r="B705" s="237"/>
      <c r="C705" s="44">
        <v>2026</v>
      </c>
      <c r="D705" s="35"/>
      <c r="E705" s="36">
        <f>SUMIFS(C_AiB!$H$5:$H$9998,C_AiB!$A$5:$A$9998,$A$701,C_AiB!$C$5:$C$9998,"="&amp;$C705)</f>
        <v>0</v>
      </c>
      <c r="F705" s="37"/>
      <c r="G705" s="35"/>
      <c r="H705" s="32">
        <f t="shared" si="20"/>
        <v>0</v>
      </c>
      <c r="I705" s="32">
        <f>(($E705*40%*$Q705)+($F705*40%*$P705))*3.5%*A_Stammdaten!$E$33</f>
        <v>0</v>
      </c>
      <c r="J705" s="32">
        <f t="shared" si="21"/>
        <v>0</v>
      </c>
      <c r="L705" s="44">
        <v>2026</v>
      </c>
      <c r="M705" s="20">
        <f>VLOOKUP($L705,Listen!$K$38:$P$44,A_Stammdaten!$B$9-2022,FALSE)</f>
        <v>5.0999999999999997E-2</v>
      </c>
      <c r="N705" s="20">
        <f>VLOOKUP($L705,Listen!$Y$38:$AD$44,A_Stammdaten!$B$9-2022,FALSE)</f>
        <v>5.0999999999999997E-2</v>
      </c>
      <c r="P705" s="20">
        <f>VLOOKUP($L705,Listen!$K$12:$P$18,A_Stammdaten!$B$9-2022,FALSE)</f>
        <v>7.2599999999999998E-2</v>
      </c>
      <c r="Q705" s="20">
        <f>VLOOKUP($L705,Listen!$Y$12:$AD$18,A_Stammdaten!$B$9-2022,FALSE)</f>
        <v>7.2599999999999998E-2</v>
      </c>
    </row>
    <row r="706" spans="1:17" x14ac:dyDescent="0.2">
      <c r="A706" s="234"/>
      <c r="B706" s="237"/>
      <c r="C706" s="44">
        <v>2027</v>
      </c>
      <c r="D706" s="35"/>
      <c r="E706" s="36">
        <f>SUMIFS(C_AiB!$H$5:$H$9998,C_AiB!$A$5:$A$9998,$A$701,C_AiB!$C$5:$C$9998,"="&amp;$C706)</f>
        <v>0</v>
      </c>
      <c r="F706" s="37"/>
      <c r="G706" s="35"/>
      <c r="H706" s="32">
        <f t="shared" si="20"/>
        <v>0</v>
      </c>
      <c r="I706" s="32">
        <f>(($E706*40%*$Q706)+($F706*40%*$P706))*3.5%*A_Stammdaten!$E$33</f>
        <v>0</v>
      </c>
      <c r="J706" s="32">
        <f t="shared" si="21"/>
        <v>0</v>
      </c>
      <c r="L706" s="44">
        <v>2027</v>
      </c>
      <c r="M706" s="20">
        <f>VLOOKUP($L706,Listen!$K$38:$P$44,A_Stammdaten!$B$9-2022,FALSE)</f>
        <v>5.0999999999999997E-2</v>
      </c>
      <c r="N706" s="20">
        <f>VLOOKUP($L706,Listen!$Y$38:$AD$44,A_Stammdaten!$B$9-2022,FALSE)</f>
        <v>5.0999999999999997E-2</v>
      </c>
      <c r="P706" s="20">
        <f>VLOOKUP($L706,Listen!$K$12:$P$18,A_Stammdaten!$B$9-2022,FALSE)</f>
        <v>7.2599999999999998E-2</v>
      </c>
      <c r="Q706" s="20">
        <f>VLOOKUP($L706,Listen!$Y$12:$AD$18,A_Stammdaten!$B$9-2022,FALSE)</f>
        <v>7.2599999999999998E-2</v>
      </c>
    </row>
    <row r="707" spans="1:17" ht="15" thickBot="1" x14ac:dyDescent="0.25">
      <c r="A707" s="235"/>
      <c r="B707" s="238"/>
      <c r="C707" s="45">
        <v>2028</v>
      </c>
      <c r="D707" s="38"/>
      <c r="E707" s="39">
        <f>SUMIFS(C_AiB!$H$5:$H$9998,C_AiB!$A$5:$A$9998,$A$701,C_AiB!$C$5:$C$9998,"="&amp;$C707)</f>
        <v>0</v>
      </c>
      <c r="F707" s="40"/>
      <c r="G707" s="38"/>
      <c r="H707" s="33">
        <f t="shared" si="20"/>
        <v>0</v>
      </c>
      <c r="I707" s="33">
        <f>(($E707*40%*$Q707)+($F707*40%*$P707))*3.5%*A_Stammdaten!$E$33</f>
        <v>0</v>
      </c>
      <c r="J707" s="33">
        <f t="shared" si="21"/>
        <v>0</v>
      </c>
      <c r="L707" s="45">
        <v>2028</v>
      </c>
      <c r="M707" s="21">
        <f>VLOOKUP($L707,Listen!$K$38:$P$44,A_Stammdaten!$B$9-2022,FALSE)</f>
        <v>0</v>
      </c>
      <c r="N707" s="21">
        <f>VLOOKUP($L707,Listen!$Y$38:$AD$44,A_Stammdaten!$B$9-2022,FALSE)</f>
        <v>0</v>
      </c>
      <c r="P707" s="21">
        <f>VLOOKUP($L707,Listen!$K$12:$P$18,A_Stammdaten!$B$9-2022,FALSE)</f>
        <v>0</v>
      </c>
      <c r="Q707" s="21">
        <f>VLOOKUP($L707,Listen!$Y$12:$AD$18,A_Stammdaten!$B$9-2022,FALSE)</f>
        <v>0</v>
      </c>
    </row>
  </sheetData>
  <autoFilter ref="A7:J107" xr:uid="{00000000-0009-0000-0000-000003000000}"/>
  <mergeCells count="200">
    <mergeCell ref="A8:A14"/>
    <mergeCell ref="B8:B14"/>
    <mergeCell ref="A15:A21"/>
    <mergeCell ref="B15:B21"/>
    <mergeCell ref="A22:A28"/>
    <mergeCell ref="B22:B28"/>
    <mergeCell ref="A50:A56"/>
    <mergeCell ref="B50:B56"/>
    <mergeCell ref="A57:A63"/>
    <mergeCell ref="B57:B63"/>
    <mergeCell ref="A64:A70"/>
    <mergeCell ref="B64:B70"/>
    <mergeCell ref="A29:A35"/>
    <mergeCell ref="B29:B35"/>
    <mergeCell ref="A36:A42"/>
    <mergeCell ref="B36:B42"/>
    <mergeCell ref="A43:A49"/>
    <mergeCell ref="B43:B49"/>
    <mergeCell ref="A92:A98"/>
    <mergeCell ref="B92:B98"/>
    <mergeCell ref="A99:A105"/>
    <mergeCell ref="B99:B105"/>
    <mergeCell ref="A106:A112"/>
    <mergeCell ref="B106:B112"/>
    <mergeCell ref="A71:A77"/>
    <mergeCell ref="B71:B77"/>
    <mergeCell ref="A78:A84"/>
    <mergeCell ref="B78:B84"/>
    <mergeCell ref="A85:A91"/>
    <mergeCell ref="B85:B91"/>
    <mergeCell ref="A134:A140"/>
    <mergeCell ref="B134:B140"/>
    <mergeCell ref="A141:A147"/>
    <mergeCell ref="B141:B147"/>
    <mergeCell ref="A148:A154"/>
    <mergeCell ref="B148:B154"/>
    <mergeCell ref="A113:A119"/>
    <mergeCell ref="B113:B119"/>
    <mergeCell ref="A120:A126"/>
    <mergeCell ref="B120:B126"/>
    <mergeCell ref="A127:A133"/>
    <mergeCell ref="B127:B133"/>
    <mergeCell ref="A176:A182"/>
    <mergeCell ref="B176:B182"/>
    <mergeCell ref="A183:A189"/>
    <mergeCell ref="B183:B189"/>
    <mergeCell ref="A190:A196"/>
    <mergeCell ref="B190:B196"/>
    <mergeCell ref="A155:A161"/>
    <mergeCell ref="B155:B161"/>
    <mergeCell ref="A162:A168"/>
    <mergeCell ref="B162:B168"/>
    <mergeCell ref="A169:A175"/>
    <mergeCell ref="B169:B175"/>
    <mergeCell ref="A218:A224"/>
    <mergeCell ref="B218:B224"/>
    <mergeCell ref="A225:A231"/>
    <mergeCell ref="B225:B231"/>
    <mergeCell ref="A232:A238"/>
    <mergeCell ref="B232:B238"/>
    <mergeCell ref="A197:A203"/>
    <mergeCell ref="B197:B203"/>
    <mergeCell ref="A204:A210"/>
    <mergeCell ref="B204:B210"/>
    <mergeCell ref="A211:A217"/>
    <mergeCell ref="B211:B217"/>
    <mergeCell ref="A260:A266"/>
    <mergeCell ref="B260:B266"/>
    <mergeCell ref="A267:A273"/>
    <mergeCell ref="B267:B273"/>
    <mergeCell ref="A274:A280"/>
    <mergeCell ref="B274:B280"/>
    <mergeCell ref="A239:A245"/>
    <mergeCell ref="B239:B245"/>
    <mergeCell ref="A246:A252"/>
    <mergeCell ref="B246:B252"/>
    <mergeCell ref="A253:A259"/>
    <mergeCell ref="B253:B259"/>
    <mergeCell ref="A302:A308"/>
    <mergeCell ref="B302:B308"/>
    <mergeCell ref="A309:A315"/>
    <mergeCell ref="B309:B315"/>
    <mergeCell ref="A316:A322"/>
    <mergeCell ref="B316:B322"/>
    <mergeCell ref="A281:A287"/>
    <mergeCell ref="B281:B287"/>
    <mergeCell ref="A288:A294"/>
    <mergeCell ref="B288:B294"/>
    <mergeCell ref="A295:A301"/>
    <mergeCell ref="B295:B301"/>
    <mergeCell ref="A344:A350"/>
    <mergeCell ref="B344:B350"/>
    <mergeCell ref="A351:A357"/>
    <mergeCell ref="B351:B357"/>
    <mergeCell ref="A358:A364"/>
    <mergeCell ref="B358:B364"/>
    <mergeCell ref="A323:A329"/>
    <mergeCell ref="B323:B329"/>
    <mergeCell ref="A330:A336"/>
    <mergeCell ref="B330:B336"/>
    <mergeCell ref="A337:A343"/>
    <mergeCell ref="B337:B343"/>
    <mergeCell ref="A386:A392"/>
    <mergeCell ref="B386:B392"/>
    <mergeCell ref="A393:A399"/>
    <mergeCell ref="B393:B399"/>
    <mergeCell ref="A400:A406"/>
    <mergeCell ref="B400:B406"/>
    <mergeCell ref="A365:A371"/>
    <mergeCell ref="B365:B371"/>
    <mergeCell ref="A372:A378"/>
    <mergeCell ref="B372:B378"/>
    <mergeCell ref="A379:A385"/>
    <mergeCell ref="B379:B385"/>
    <mergeCell ref="A428:A434"/>
    <mergeCell ref="B428:B434"/>
    <mergeCell ref="A435:A441"/>
    <mergeCell ref="B435:B441"/>
    <mergeCell ref="A442:A448"/>
    <mergeCell ref="B442:B448"/>
    <mergeCell ref="A407:A413"/>
    <mergeCell ref="B407:B413"/>
    <mergeCell ref="A414:A420"/>
    <mergeCell ref="B414:B420"/>
    <mergeCell ref="A421:A427"/>
    <mergeCell ref="B421:B427"/>
    <mergeCell ref="A470:A476"/>
    <mergeCell ref="B470:B476"/>
    <mergeCell ref="A477:A483"/>
    <mergeCell ref="B477:B483"/>
    <mergeCell ref="A484:A490"/>
    <mergeCell ref="B484:B490"/>
    <mergeCell ref="A449:A455"/>
    <mergeCell ref="B449:B455"/>
    <mergeCell ref="A456:A462"/>
    <mergeCell ref="B456:B462"/>
    <mergeCell ref="A463:A469"/>
    <mergeCell ref="B463:B469"/>
    <mergeCell ref="A512:A518"/>
    <mergeCell ref="B512:B518"/>
    <mergeCell ref="A519:A525"/>
    <mergeCell ref="B519:B525"/>
    <mergeCell ref="A526:A532"/>
    <mergeCell ref="B526:B532"/>
    <mergeCell ref="A491:A497"/>
    <mergeCell ref="B491:B497"/>
    <mergeCell ref="A498:A504"/>
    <mergeCell ref="B498:B504"/>
    <mergeCell ref="A505:A511"/>
    <mergeCell ref="B505:B511"/>
    <mergeCell ref="A554:A560"/>
    <mergeCell ref="B554:B560"/>
    <mergeCell ref="A561:A567"/>
    <mergeCell ref="B561:B567"/>
    <mergeCell ref="A568:A574"/>
    <mergeCell ref="B568:B574"/>
    <mergeCell ref="A533:A539"/>
    <mergeCell ref="B533:B539"/>
    <mergeCell ref="A540:A546"/>
    <mergeCell ref="B540:B546"/>
    <mergeCell ref="A547:A553"/>
    <mergeCell ref="B547:B553"/>
    <mergeCell ref="A596:A602"/>
    <mergeCell ref="B596:B602"/>
    <mergeCell ref="A603:A609"/>
    <mergeCell ref="B603:B609"/>
    <mergeCell ref="A610:A616"/>
    <mergeCell ref="B610:B616"/>
    <mergeCell ref="A575:A581"/>
    <mergeCell ref="B575:B581"/>
    <mergeCell ref="A582:A588"/>
    <mergeCell ref="B582:B588"/>
    <mergeCell ref="A589:A595"/>
    <mergeCell ref="B589:B595"/>
    <mergeCell ref="A638:A644"/>
    <mergeCell ref="B638:B644"/>
    <mergeCell ref="A645:A651"/>
    <mergeCell ref="B645:B651"/>
    <mergeCell ref="A652:A658"/>
    <mergeCell ref="B652:B658"/>
    <mergeCell ref="A617:A623"/>
    <mergeCell ref="B617:B623"/>
    <mergeCell ref="A624:A630"/>
    <mergeCell ref="B624:B630"/>
    <mergeCell ref="A631:A637"/>
    <mergeCell ref="B631:B637"/>
    <mergeCell ref="A701:A707"/>
    <mergeCell ref="B701:B707"/>
    <mergeCell ref="A680:A686"/>
    <mergeCell ref="B680:B686"/>
    <mergeCell ref="A687:A693"/>
    <mergeCell ref="B687:B693"/>
    <mergeCell ref="A694:A700"/>
    <mergeCell ref="B694:B700"/>
    <mergeCell ref="A659:A665"/>
    <mergeCell ref="B659:B665"/>
    <mergeCell ref="A666:A672"/>
    <mergeCell ref="B666:B672"/>
    <mergeCell ref="A673:A679"/>
    <mergeCell ref="B673:B679"/>
  </mergeCells>
  <pageMargins left="0.70866141732283472" right="0.70866141732283472" top="0.78740157480314965" bottom="0.78740157480314965" header="0.31496062992125984" footer="0.31496062992125984"/>
  <pageSetup paperSize="9" scale="64" fitToHeight="0" orientation="landscape" r:id="rId1"/>
  <headerFooter>
    <oddFooter>&amp;C&amp;P</oddFooter>
  </headerFooter>
  <rowBreaks count="19" manualBreakCount="19">
    <brk id="42" max="8" man="1"/>
    <brk id="77" max="8" man="1"/>
    <brk id="112" max="8" man="1"/>
    <brk id="147" max="8" man="1"/>
    <brk id="182" max="8" man="1"/>
    <brk id="217" max="8" man="1"/>
    <brk id="252" max="8" man="1"/>
    <brk id="287" max="8" man="1"/>
    <brk id="322" max="8" man="1"/>
    <brk id="357" max="8" man="1"/>
    <brk id="392" max="8" man="1"/>
    <brk id="427" max="8" man="1"/>
    <brk id="462" max="8" man="1"/>
    <brk id="497" max="8" man="1"/>
    <brk id="532" max="8" man="1"/>
    <brk id="567" max="8" man="1"/>
    <brk id="602" max="8" man="1"/>
    <brk id="637" max="8" man="1"/>
    <brk id="672" max="8" man="1"/>
  </rowBreaks>
  <ignoredErrors>
    <ignoredError sqref="J10:J70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tabColor rgb="FFFFFFCC"/>
  </sheetPr>
  <dimension ref="A1:H200"/>
  <sheetViews>
    <sheetView showGridLines="0" zoomScaleNormal="100" workbookViewId="0">
      <pane ySplit="4" topLeftCell="A5" activePane="bottomLeft" state="frozen"/>
      <selection pane="bottomLeft" activeCell="A5" sqref="A5"/>
    </sheetView>
  </sheetViews>
  <sheetFormatPr baseColWidth="10" defaultRowHeight="14.25" x14ac:dyDescent="0.2"/>
  <cols>
    <col min="1" max="1" width="11.42578125" style="46"/>
    <col min="2" max="2" width="55.7109375" style="46" customWidth="1"/>
    <col min="3" max="3" width="11.42578125" style="46"/>
    <col min="4" max="8" width="16.7109375" style="46" customWidth="1"/>
    <col min="9" max="16384" width="11.42578125" style="46"/>
  </cols>
  <sheetData>
    <row r="1" spans="1:8" ht="15" x14ac:dyDescent="0.2">
      <c r="A1" s="123" t="s">
        <v>125</v>
      </c>
      <c r="H1" s="52"/>
    </row>
    <row r="2" spans="1:8" x14ac:dyDescent="0.2">
      <c r="H2" s="52"/>
    </row>
    <row r="4" spans="1:8" ht="39.950000000000003" customHeight="1" x14ac:dyDescent="0.2">
      <c r="A4" s="53" t="s">
        <v>21</v>
      </c>
      <c r="B4" s="53" t="s">
        <v>23</v>
      </c>
      <c r="C4" s="53" t="s">
        <v>51</v>
      </c>
      <c r="D4" s="54" t="str">
        <f>"Anfangsbestand zum 01.01." &amp; A_Stammdaten!$B$9</f>
        <v>Anfangsbestand zum 01.01.2027</v>
      </c>
      <c r="E4" s="54" t="str">
        <f>"Zugang in "&amp;A_Stammdaten!$B$9</f>
        <v>Zugang in 2027</v>
      </c>
      <c r="F4" s="54" t="str">
        <f>"Umbuchung in "&amp;A_Stammdaten!$B$9</f>
        <v>Umbuchung in 2027</v>
      </c>
      <c r="G4" s="54" t="str">
        <f>"Endbestand zum 31.12."&amp;A_Stammdaten!$B$9</f>
        <v>Endbestand zum 31.12.2027</v>
      </c>
      <c r="H4" s="53" t="s">
        <v>66</v>
      </c>
    </row>
    <row r="5" spans="1:8" ht="30" customHeight="1" x14ac:dyDescent="0.2">
      <c r="A5" s="55">
        <v>1</v>
      </c>
      <c r="B5" s="56" t="str">
        <f>IFERROR(VLOOKUP($A5,A_Stammdaten!$A$33:$B$132,2,FALSE),"")</f>
        <v>originäres Netz</v>
      </c>
      <c r="C5" s="55"/>
      <c r="D5" s="57"/>
      <c r="E5" s="57"/>
      <c r="F5" s="57"/>
      <c r="G5" s="58">
        <f>D5+E5-F5</f>
        <v>0</v>
      </c>
      <c r="H5" s="58">
        <f t="shared" ref="H5:H6" si="0">AVERAGE(IF(D5="",0,D5),G5)</f>
        <v>0</v>
      </c>
    </row>
    <row r="6" spans="1:8" ht="30" customHeight="1" x14ac:dyDescent="0.2">
      <c r="A6" s="55"/>
      <c r="B6" s="56" t="str">
        <f>IFERROR(VLOOKUP($A6,A_Stammdaten!$A$33:$B$132,2,FALSE),"")</f>
        <v/>
      </c>
      <c r="C6" s="55"/>
      <c r="D6" s="57"/>
      <c r="E6" s="57"/>
      <c r="F6" s="57"/>
      <c r="G6" s="58">
        <f t="shared" ref="G6:G21" si="1">D6+E6-F6</f>
        <v>0</v>
      </c>
      <c r="H6" s="58">
        <f t="shared" si="0"/>
        <v>0</v>
      </c>
    </row>
    <row r="7" spans="1:8" ht="30" customHeight="1" x14ac:dyDescent="0.2">
      <c r="A7" s="55"/>
      <c r="B7" s="56" t="str">
        <f>IFERROR(VLOOKUP($A7,A_Stammdaten!$A$33:$B$132,2,FALSE),"")</f>
        <v/>
      </c>
      <c r="C7" s="55"/>
      <c r="D7" s="57"/>
      <c r="E7" s="57"/>
      <c r="F7" s="57"/>
      <c r="G7" s="58">
        <f t="shared" si="1"/>
        <v>0</v>
      </c>
      <c r="H7" s="58">
        <f>AVERAGE(IF(D7="",0,D7),G7)</f>
        <v>0</v>
      </c>
    </row>
    <row r="8" spans="1:8" ht="30" customHeight="1" x14ac:dyDescent="0.2">
      <c r="A8" s="55"/>
      <c r="B8" s="56" t="str">
        <f>IFERROR(VLOOKUP($A8,A_Stammdaten!$A$33:$B$132,2,FALSE),"")</f>
        <v/>
      </c>
      <c r="C8" s="55"/>
      <c r="D8" s="57"/>
      <c r="E8" s="57"/>
      <c r="F8" s="57"/>
      <c r="G8" s="58">
        <f t="shared" si="1"/>
        <v>0</v>
      </c>
      <c r="H8" s="58">
        <f t="shared" ref="H8:H21" si="2">AVERAGE(IF(D8="",0,D8),G8)</f>
        <v>0</v>
      </c>
    </row>
    <row r="9" spans="1:8" ht="30" customHeight="1" x14ac:dyDescent="0.2">
      <c r="A9" s="55"/>
      <c r="B9" s="56" t="str">
        <f>IFERROR(VLOOKUP($A9,A_Stammdaten!$A$33:$B$132,2,FALSE),"")</f>
        <v/>
      </c>
      <c r="C9" s="55"/>
      <c r="D9" s="57"/>
      <c r="E9" s="57"/>
      <c r="F9" s="57"/>
      <c r="G9" s="58">
        <f t="shared" si="1"/>
        <v>0</v>
      </c>
      <c r="H9" s="58">
        <f t="shared" si="2"/>
        <v>0</v>
      </c>
    </row>
    <row r="10" spans="1:8" ht="30" customHeight="1" x14ac:dyDescent="0.2">
      <c r="A10" s="55"/>
      <c r="B10" s="56" t="str">
        <f>IFERROR(VLOOKUP($A10,A_Stammdaten!$A$33:$B$132,2,FALSE),"")</f>
        <v/>
      </c>
      <c r="C10" s="55"/>
      <c r="D10" s="57"/>
      <c r="E10" s="57"/>
      <c r="F10" s="57"/>
      <c r="G10" s="58">
        <f t="shared" si="1"/>
        <v>0</v>
      </c>
      <c r="H10" s="58">
        <f t="shared" si="2"/>
        <v>0</v>
      </c>
    </row>
    <row r="11" spans="1:8" ht="30" customHeight="1" x14ac:dyDescent="0.2">
      <c r="A11" s="55"/>
      <c r="B11" s="56" t="str">
        <f>IFERROR(VLOOKUP($A11,A_Stammdaten!$A$33:$B$132,2,FALSE),"")</f>
        <v/>
      </c>
      <c r="C11" s="55"/>
      <c r="D11" s="57"/>
      <c r="E11" s="57"/>
      <c r="F11" s="57"/>
      <c r="G11" s="58">
        <f t="shared" si="1"/>
        <v>0</v>
      </c>
      <c r="H11" s="58">
        <f t="shared" si="2"/>
        <v>0</v>
      </c>
    </row>
    <row r="12" spans="1:8" ht="30" customHeight="1" x14ac:dyDescent="0.2">
      <c r="A12" s="55"/>
      <c r="B12" s="56" t="str">
        <f>IFERROR(VLOOKUP($A12,A_Stammdaten!$A$33:$B$132,2,FALSE),"")</f>
        <v/>
      </c>
      <c r="C12" s="55"/>
      <c r="D12" s="57"/>
      <c r="E12" s="57"/>
      <c r="F12" s="57"/>
      <c r="G12" s="58">
        <f t="shared" si="1"/>
        <v>0</v>
      </c>
      <c r="H12" s="58">
        <f t="shared" si="2"/>
        <v>0</v>
      </c>
    </row>
    <row r="13" spans="1:8" ht="30" customHeight="1" x14ac:dyDescent="0.2">
      <c r="A13" s="55"/>
      <c r="B13" s="56" t="str">
        <f>IFERROR(VLOOKUP($A13,A_Stammdaten!$A$33:$B$132,2,FALSE),"")</f>
        <v/>
      </c>
      <c r="C13" s="55"/>
      <c r="D13" s="57"/>
      <c r="E13" s="57"/>
      <c r="F13" s="57"/>
      <c r="G13" s="58">
        <f t="shared" si="1"/>
        <v>0</v>
      </c>
      <c r="H13" s="58">
        <f t="shared" si="2"/>
        <v>0</v>
      </c>
    </row>
    <row r="14" spans="1:8" ht="30" customHeight="1" x14ac:dyDescent="0.2">
      <c r="A14" s="55"/>
      <c r="B14" s="56" t="str">
        <f>IFERROR(VLOOKUP($A14,A_Stammdaten!$A$33:$B$132,2,FALSE),"")</f>
        <v/>
      </c>
      <c r="C14" s="55"/>
      <c r="D14" s="57"/>
      <c r="E14" s="57"/>
      <c r="F14" s="57"/>
      <c r="G14" s="58">
        <f t="shared" si="1"/>
        <v>0</v>
      </c>
      <c r="H14" s="58">
        <f t="shared" si="2"/>
        <v>0</v>
      </c>
    </row>
    <row r="15" spans="1:8" ht="30" customHeight="1" x14ac:dyDescent="0.2">
      <c r="A15" s="55"/>
      <c r="B15" s="56" t="str">
        <f>IFERROR(VLOOKUP($A15,A_Stammdaten!$A$33:$B$132,2,FALSE),"")</f>
        <v/>
      </c>
      <c r="C15" s="55"/>
      <c r="D15" s="57"/>
      <c r="E15" s="57"/>
      <c r="F15" s="57"/>
      <c r="G15" s="58">
        <f t="shared" si="1"/>
        <v>0</v>
      </c>
      <c r="H15" s="58">
        <f t="shared" si="2"/>
        <v>0</v>
      </c>
    </row>
    <row r="16" spans="1:8" ht="30" customHeight="1" x14ac:dyDescent="0.2">
      <c r="A16" s="55"/>
      <c r="B16" s="56" t="str">
        <f>IFERROR(VLOOKUP($A16,A_Stammdaten!$A$33:$B$132,2,FALSE),"")</f>
        <v/>
      </c>
      <c r="C16" s="55"/>
      <c r="D16" s="57"/>
      <c r="E16" s="57"/>
      <c r="F16" s="57"/>
      <c r="G16" s="58">
        <f t="shared" si="1"/>
        <v>0</v>
      </c>
      <c r="H16" s="58">
        <f t="shared" si="2"/>
        <v>0</v>
      </c>
    </row>
    <row r="17" spans="1:8" ht="30" customHeight="1" x14ac:dyDescent="0.2">
      <c r="A17" s="55"/>
      <c r="B17" s="56" t="str">
        <f>IFERROR(VLOOKUP($A17,A_Stammdaten!$A$33:$B$132,2,FALSE),"")</f>
        <v/>
      </c>
      <c r="C17" s="55"/>
      <c r="D17" s="57"/>
      <c r="E17" s="57"/>
      <c r="F17" s="57"/>
      <c r="G17" s="58">
        <f t="shared" si="1"/>
        <v>0</v>
      </c>
      <c r="H17" s="58">
        <f t="shared" si="2"/>
        <v>0</v>
      </c>
    </row>
    <row r="18" spans="1:8" ht="30" customHeight="1" x14ac:dyDescent="0.2">
      <c r="A18" s="55"/>
      <c r="B18" s="56" t="str">
        <f>IFERROR(VLOOKUP($A18,A_Stammdaten!$A$33:$B$132,2,FALSE),"")</f>
        <v/>
      </c>
      <c r="C18" s="55"/>
      <c r="D18" s="57"/>
      <c r="E18" s="57"/>
      <c r="F18" s="57"/>
      <c r="G18" s="58">
        <f t="shared" si="1"/>
        <v>0</v>
      </c>
      <c r="H18" s="58">
        <f t="shared" si="2"/>
        <v>0</v>
      </c>
    </row>
    <row r="19" spans="1:8" ht="30" customHeight="1" x14ac:dyDescent="0.2">
      <c r="A19" s="55"/>
      <c r="B19" s="56" t="str">
        <f>IFERROR(VLOOKUP($A19,A_Stammdaten!$A$33:$B$132,2,FALSE),"")</f>
        <v/>
      </c>
      <c r="C19" s="55"/>
      <c r="D19" s="57"/>
      <c r="E19" s="57"/>
      <c r="F19" s="57"/>
      <c r="G19" s="58">
        <f t="shared" si="1"/>
        <v>0</v>
      </c>
      <c r="H19" s="58">
        <f t="shared" si="2"/>
        <v>0</v>
      </c>
    </row>
    <row r="20" spans="1:8" ht="30" customHeight="1" x14ac:dyDescent="0.2">
      <c r="A20" s="55"/>
      <c r="B20" s="56" t="str">
        <f>IFERROR(VLOOKUP($A20,A_Stammdaten!$A$33:$B$132,2,FALSE),"")</f>
        <v/>
      </c>
      <c r="C20" s="55"/>
      <c r="D20" s="57"/>
      <c r="E20" s="57"/>
      <c r="F20" s="57"/>
      <c r="G20" s="58">
        <f t="shared" si="1"/>
        <v>0</v>
      </c>
      <c r="H20" s="58">
        <f t="shared" si="2"/>
        <v>0</v>
      </c>
    </row>
    <row r="21" spans="1:8" ht="30" customHeight="1" x14ac:dyDescent="0.2">
      <c r="A21" s="55"/>
      <c r="B21" s="56" t="str">
        <f>IFERROR(VLOOKUP($A21,A_Stammdaten!$A$33:$B$132,2,FALSE),"")</f>
        <v/>
      </c>
      <c r="C21" s="55"/>
      <c r="D21" s="57"/>
      <c r="E21" s="57"/>
      <c r="F21" s="57"/>
      <c r="G21" s="58">
        <f t="shared" si="1"/>
        <v>0</v>
      </c>
      <c r="H21" s="58">
        <f t="shared" si="2"/>
        <v>0</v>
      </c>
    </row>
    <row r="22" spans="1:8" ht="30" customHeight="1" x14ac:dyDescent="0.2">
      <c r="A22" s="55"/>
      <c r="B22" s="56" t="str">
        <f>IFERROR(VLOOKUP($A22,A_Stammdaten!$A$33:$B$132,2,FALSE),"")</f>
        <v/>
      </c>
      <c r="C22" s="55"/>
      <c r="D22" s="57"/>
      <c r="E22" s="57"/>
      <c r="F22" s="57"/>
      <c r="G22" s="58">
        <f t="shared" ref="G22:G85" si="3">D22+E22-F22</f>
        <v>0</v>
      </c>
      <c r="H22" s="58">
        <f t="shared" ref="H22:H85" si="4">AVERAGE(IF(D22="",0,D22),G22)</f>
        <v>0</v>
      </c>
    </row>
    <row r="23" spans="1:8" ht="30" customHeight="1" x14ac:dyDescent="0.2">
      <c r="A23" s="55"/>
      <c r="B23" s="56" t="str">
        <f>IFERROR(VLOOKUP($A23,A_Stammdaten!$A$33:$B$132,2,FALSE),"")</f>
        <v/>
      </c>
      <c r="C23" s="55"/>
      <c r="D23" s="57"/>
      <c r="E23" s="57"/>
      <c r="F23" s="57"/>
      <c r="G23" s="58">
        <f t="shared" si="3"/>
        <v>0</v>
      </c>
      <c r="H23" s="58">
        <f t="shared" si="4"/>
        <v>0</v>
      </c>
    </row>
    <row r="24" spans="1:8" ht="30" customHeight="1" x14ac:dyDescent="0.2">
      <c r="A24" s="55"/>
      <c r="B24" s="56" t="str">
        <f>IFERROR(VLOOKUP($A24,A_Stammdaten!$A$33:$B$132,2,FALSE),"")</f>
        <v/>
      </c>
      <c r="C24" s="55"/>
      <c r="D24" s="57"/>
      <c r="E24" s="57"/>
      <c r="F24" s="57"/>
      <c r="G24" s="58">
        <f t="shared" si="3"/>
        <v>0</v>
      </c>
      <c r="H24" s="58">
        <f t="shared" si="4"/>
        <v>0</v>
      </c>
    </row>
    <row r="25" spans="1:8" ht="30" customHeight="1" x14ac:dyDescent="0.2">
      <c r="A25" s="55"/>
      <c r="B25" s="56" t="str">
        <f>IFERROR(VLOOKUP($A25,A_Stammdaten!$A$33:$B$132,2,FALSE),"")</f>
        <v/>
      </c>
      <c r="C25" s="55"/>
      <c r="D25" s="57"/>
      <c r="E25" s="57"/>
      <c r="F25" s="57"/>
      <c r="G25" s="58">
        <f t="shared" si="3"/>
        <v>0</v>
      </c>
      <c r="H25" s="58">
        <f t="shared" si="4"/>
        <v>0</v>
      </c>
    </row>
    <row r="26" spans="1:8" ht="30" customHeight="1" x14ac:dyDescent="0.2">
      <c r="A26" s="55"/>
      <c r="B26" s="56" t="str">
        <f>IFERROR(VLOOKUP($A26,A_Stammdaten!$A$33:$B$132,2,FALSE),"")</f>
        <v/>
      </c>
      <c r="C26" s="55"/>
      <c r="D26" s="57"/>
      <c r="E26" s="57"/>
      <c r="F26" s="57"/>
      <c r="G26" s="58">
        <f t="shared" si="3"/>
        <v>0</v>
      </c>
      <c r="H26" s="58">
        <f t="shared" si="4"/>
        <v>0</v>
      </c>
    </row>
    <row r="27" spans="1:8" ht="30" customHeight="1" x14ac:dyDescent="0.2">
      <c r="A27" s="55"/>
      <c r="B27" s="56" t="str">
        <f>IFERROR(VLOOKUP($A27,A_Stammdaten!$A$33:$B$132,2,FALSE),"")</f>
        <v/>
      </c>
      <c r="C27" s="55"/>
      <c r="D27" s="57"/>
      <c r="E27" s="57"/>
      <c r="F27" s="57"/>
      <c r="G27" s="58">
        <f t="shared" si="3"/>
        <v>0</v>
      </c>
      <c r="H27" s="58">
        <f t="shared" si="4"/>
        <v>0</v>
      </c>
    </row>
    <row r="28" spans="1:8" ht="30" customHeight="1" x14ac:dyDescent="0.2">
      <c r="A28" s="55"/>
      <c r="B28" s="56" t="str">
        <f>IFERROR(VLOOKUP($A28,A_Stammdaten!$A$33:$B$132,2,FALSE),"")</f>
        <v/>
      </c>
      <c r="C28" s="55"/>
      <c r="D28" s="57"/>
      <c r="E28" s="57"/>
      <c r="F28" s="57"/>
      <c r="G28" s="58">
        <f t="shared" si="3"/>
        <v>0</v>
      </c>
      <c r="H28" s="58">
        <f t="shared" si="4"/>
        <v>0</v>
      </c>
    </row>
    <row r="29" spans="1:8" ht="30" customHeight="1" x14ac:dyDescent="0.2">
      <c r="A29" s="55"/>
      <c r="B29" s="56" t="str">
        <f>IFERROR(VLOOKUP($A29,A_Stammdaten!$A$33:$B$132,2,FALSE),"")</f>
        <v/>
      </c>
      <c r="C29" s="55"/>
      <c r="D29" s="57"/>
      <c r="E29" s="57"/>
      <c r="F29" s="57"/>
      <c r="G29" s="58">
        <f t="shared" si="3"/>
        <v>0</v>
      </c>
      <c r="H29" s="58">
        <f t="shared" si="4"/>
        <v>0</v>
      </c>
    </row>
    <row r="30" spans="1:8" ht="30" customHeight="1" x14ac:dyDescent="0.2">
      <c r="A30" s="55"/>
      <c r="B30" s="56" t="str">
        <f>IFERROR(VLOOKUP($A30,A_Stammdaten!$A$33:$B$132,2,FALSE),"")</f>
        <v/>
      </c>
      <c r="C30" s="55"/>
      <c r="D30" s="57"/>
      <c r="E30" s="57"/>
      <c r="F30" s="57"/>
      <c r="G30" s="58">
        <f t="shared" si="3"/>
        <v>0</v>
      </c>
      <c r="H30" s="58">
        <f t="shared" si="4"/>
        <v>0</v>
      </c>
    </row>
    <row r="31" spans="1:8" ht="30" customHeight="1" x14ac:dyDescent="0.2">
      <c r="A31" s="55"/>
      <c r="B31" s="56" t="str">
        <f>IFERROR(VLOOKUP($A31,A_Stammdaten!$A$33:$B$132,2,FALSE),"")</f>
        <v/>
      </c>
      <c r="C31" s="55"/>
      <c r="D31" s="57"/>
      <c r="E31" s="57"/>
      <c r="F31" s="57"/>
      <c r="G31" s="58">
        <f t="shared" si="3"/>
        <v>0</v>
      </c>
      <c r="H31" s="58">
        <f t="shared" si="4"/>
        <v>0</v>
      </c>
    </row>
    <row r="32" spans="1:8" ht="30" customHeight="1" x14ac:dyDescent="0.2">
      <c r="A32" s="55"/>
      <c r="B32" s="56" t="str">
        <f>IFERROR(VLOOKUP($A32,A_Stammdaten!$A$33:$B$132,2,FALSE),"")</f>
        <v/>
      </c>
      <c r="C32" s="55"/>
      <c r="D32" s="57"/>
      <c r="E32" s="57"/>
      <c r="F32" s="57"/>
      <c r="G32" s="58">
        <f t="shared" si="3"/>
        <v>0</v>
      </c>
      <c r="H32" s="58">
        <f t="shared" si="4"/>
        <v>0</v>
      </c>
    </row>
    <row r="33" spans="1:8" ht="30" customHeight="1" x14ac:dyDescent="0.2">
      <c r="A33" s="55"/>
      <c r="B33" s="56" t="str">
        <f>IFERROR(VLOOKUP($A33,A_Stammdaten!$A$33:$B$132,2,FALSE),"")</f>
        <v/>
      </c>
      <c r="C33" s="55"/>
      <c r="D33" s="57"/>
      <c r="E33" s="57"/>
      <c r="F33" s="57"/>
      <c r="G33" s="58">
        <f t="shared" si="3"/>
        <v>0</v>
      </c>
      <c r="H33" s="58">
        <f t="shared" si="4"/>
        <v>0</v>
      </c>
    </row>
    <row r="34" spans="1:8" ht="30" customHeight="1" x14ac:dyDescent="0.2">
      <c r="A34" s="55"/>
      <c r="B34" s="56" t="str">
        <f>IFERROR(VLOOKUP($A34,A_Stammdaten!$A$33:$B$132,2,FALSE),"")</f>
        <v/>
      </c>
      <c r="C34" s="55"/>
      <c r="D34" s="57"/>
      <c r="E34" s="57"/>
      <c r="F34" s="57"/>
      <c r="G34" s="58">
        <f t="shared" si="3"/>
        <v>0</v>
      </c>
      <c r="H34" s="58">
        <f t="shared" si="4"/>
        <v>0</v>
      </c>
    </row>
    <row r="35" spans="1:8" ht="30" customHeight="1" x14ac:dyDescent="0.2">
      <c r="A35" s="55"/>
      <c r="B35" s="56" t="str">
        <f>IFERROR(VLOOKUP($A35,A_Stammdaten!$A$33:$B$132,2,FALSE),"")</f>
        <v/>
      </c>
      <c r="C35" s="55"/>
      <c r="D35" s="57"/>
      <c r="E35" s="57"/>
      <c r="F35" s="57"/>
      <c r="G35" s="58">
        <f t="shared" si="3"/>
        <v>0</v>
      </c>
      <c r="H35" s="58">
        <f t="shared" si="4"/>
        <v>0</v>
      </c>
    </row>
    <row r="36" spans="1:8" ht="30" customHeight="1" x14ac:dyDescent="0.2">
      <c r="A36" s="55"/>
      <c r="B36" s="56" t="str">
        <f>IFERROR(VLOOKUP($A36,A_Stammdaten!$A$33:$B$132,2,FALSE),"")</f>
        <v/>
      </c>
      <c r="C36" s="55"/>
      <c r="D36" s="57"/>
      <c r="E36" s="57"/>
      <c r="F36" s="57"/>
      <c r="G36" s="58">
        <f t="shared" si="3"/>
        <v>0</v>
      </c>
      <c r="H36" s="58">
        <f t="shared" si="4"/>
        <v>0</v>
      </c>
    </row>
    <row r="37" spans="1:8" ht="30" customHeight="1" x14ac:dyDescent="0.2">
      <c r="A37" s="55"/>
      <c r="B37" s="56" t="str">
        <f>IFERROR(VLOOKUP($A37,A_Stammdaten!$A$33:$B$132,2,FALSE),"")</f>
        <v/>
      </c>
      <c r="C37" s="55"/>
      <c r="D37" s="57"/>
      <c r="E37" s="57"/>
      <c r="F37" s="57"/>
      <c r="G37" s="58">
        <f t="shared" si="3"/>
        <v>0</v>
      </c>
      <c r="H37" s="58">
        <f t="shared" si="4"/>
        <v>0</v>
      </c>
    </row>
    <row r="38" spans="1:8" ht="30" customHeight="1" x14ac:dyDescent="0.2">
      <c r="A38" s="55"/>
      <c r="B38" s="56" t="str">
        <f>IFERROR(VLOOKUP($A38,A_Stammdaten!$A$33:$B$132,2,FALSE),"")</f>
        <v/>
      </c>
      <c r="C38" s="55"/>
      <c r="D38" s="57"/>
      <c r="E38" s="57"/>
      <c r="F38" s="57"/>
      <c r="G38" s="58">
        <f t="shared" si="3"/>
        <v>0</v>
      </c>
      <c r="H38" s="58">
        <f t="shared" si="4"/>
        <v>0</v>
      </c>
    </row>
    <row r="39" spans="1:8" ht="30" customHeight="1" x14ac:dyDescent="0.2">
      <c r="A39" s="55"/>
      <c r="B39" s="56" t="str">
        <f>IFERROR(VLOOKUP($A39,A_Stammdaten!$A$33:$B$132,2,FALSE),"")</f>
        <v/>
      </c>
      <c r="C39" s="55"/>
      <c r="D39" s="57"/>
      <c r="E39" s="57"/>
      <c r="F39" s="57"/>
      <c r="G39" s="58">
        <f t="shared" si="3"/>
        <v>0</v>
      </c>
      <c r="H39" s="58">
        <f t="shared" si="4"/>
        <v>0</v>
      </c>
    </row>
    <row r="40" spans="1:8" ht="30" customHeight="1" x14ac:dyDescent="0.2">
      <c r="A40" s="55"/>
      <c r="B40" s="56" t="str">
        <f>IFERROR(VLOOKUP($A40,A_Stammdaten!$A$33:$B$132,2,FALSE),"")</f>
        <v/>
      </c>
      <c r="C40" s="55"/>
      <c r="D40" s="57"/>
      <c r="E40" s="57"/>
      <c r="F40" s="57"/>
      <c r="G40" s="58">
        <f t="shared" si="3"/>
        <v>0</v>
      </c>
      <c r="H40" s="58">
        <f t="shared" si="4"/>
        <v>0</v>
      </c>
    </row>
    <row r="41" spans="1:8" ht="30" customHeight="1" x14ac:dyDescent="0.2">
      <c r="A41" s="55"/>
      <c r="B41" s="56" t="str">
        <f>IFERROR(VLOOKUP($A41,A_Stammdaten!$A$33:$B$132,2,FALSE),"")</f>
        <v/>
      </c>
      <c r="C41" s="55"/>
      <c r="D41" s="57"/>
      <c r="E41" s="57"/>
      <c r="F41" s="57"/>
      <c r="G41" s="58">
        <f t="shared" si="3"/>
        <v>0</v>
      </c>
      <c r="H41" s="58">
        <f t="shared" si="4"/>
        <v>0</v>
      </c>
    </row>
    <row r="42" spans="1:8" ht="30" customHeight="1" x14ac:dyDescent="0.2">
      <c r="A42" s="55"/>
      <c r="B42" s="56" t="str">
        <f>IFERROR(VLOOKUP($A42,A_Stammdaten!$A$33:$B$132,2,FALSE),"")</f>
        <v/>
      </c>
      <c r="C42" s="55"/>
      <c r="D42" s="57"/>
      <c r="E42" s="57"/>
      <c r="F42" s="57"/>
      <c r="G42" s="58">
        <f t="shared" si="3"/>
        <v>0</v>
      </c>
      <c r="H42" s="58">
        <f t="shared" si="4"/>
        <v>0</v>
      </c>
    </row>
    <row r="43" spans="1:8" ht="30" customHeight="1" x14ac:dyDescent="0.2">
      <c r="A43" s="55"/>
      <c r="B43" s="56" t="str">
        <f>IFERROR(VLOOKUP($A43,A_Stammdaten!$A$33:$B$132,2,FALSE),"")</f>
        <v/>
      </c>
      <c r="C43" s="55"/>
      <c r="D43" s="57"/>
      <c r="E43" s="57"/>
      <c r="F43" s="57"/>
      <c r="G43" s="58">
        <f t="shared" si="3"/>
        <v>0</v>
      </c>
      <c r="H43" s="58">
        <f t="shared" si="4"/>
        <v>0</v>
      </c>
    </row>
    <row r="44" spans="1:8" ht="30" customHeight="1" x14ac:dyDescent="0.2">
      <c r="A44" s="55"/>
      <c r="B44" s="56" t="str">
        <f>IFERROR(VLOOKUP($A44,A_Stammdaten!$A$33:$B$132,2,FALSE),"")</f>
        <v/>
      </c>
      <c r="C44" s="55"/>
      <c r="D44" s="57"/>
      <c r="E44" s="57"/>
      <c r="F44" s="57"/>
      <c r="G44" s="58">
        <f t="shared" si="3"/>
        <v>0</v>
      </c>
      <c r="H44" s="58">
        <f t="shared" si="4"/>
        <v>0</v>
      </c>
    </row>
    <row r="45" spans="1:8" ht="30" customHeight="1" x14ac:dyDescent="0.2">
      <c r="A45" s="55"/>
      <c r="B45" s="56" t="str">
        <f>IFERROR(VLOOKUP($A45,A_Stammdaten!$A$33:$B$132,2,FALSE),"")</f>
        <v/>
      </c>
      <c r="C45" s="55"/>
      <c r="D45" s="57"/>
      <c r="E45" s="57"/>
      <c r="F45" s="57"/>
      <c r="G45" s="58">
        <f t="shared" si="3"/>
        <v>0</v>
      </c>
      <c r="H45" s="58">
        <f t="shared" si="4"/>
        <v>0</v>
      </c>
    </row>
    <row r="46" spans="1:8" ht="30" customHeight="1" x14ac:dyDescent="0.2">
      <c r="A46" s="55"/>
      <c r="B46" s="56" t="str">
        <f>IFERROR(VLOOKUP($A46,A_Stammdaten!$A$33:$B$132,2,FALSE),"")</f>
        <v/>
      </c>
      <c r="C46" s="55"/>
      <c r="D46" s="57"/>
      <c r="E46" s="57"/>
      <c r="F46" s="57"/>
      <c r="G46" s="58">
        <f t="shared" si="3"/>
        <v>0</v>
      </c>
      <c r="H46" s="58">
        <f t="shared" si="4"/>
        <v>0</v>
      </c>
    </row>
    <row r="47" spans="1:8" ht="30" customHeight="1" x14ac:dyDescent="0.2">
      <c r="A47" s="55"/>
      <c r="B47" s="56" t="str">
        <f>IFERROR(VLOOKUP($A47,A_Stammdaten!$A$33:$B$132,2,FALSE),"")</f>
        <v/>
      </c>
      <c r="C47" s="55"/>
      <c r="D47" s="57"/>
      <c r="E47" s="57"/>
      <c r="F47" s="57"/>
      <c r="G47" s="58">
        <f t="shared" si="3"/>
        <v>0</v>
      </c>
      <c r="H47" s="58">
        <f t="shared" si="4"/>
        <v>0</v>
      </c>
    </row>
    <row r="48" spans="1:8" ht="30" customHeight="1" x14ac:dyDescent="0.2">
      <c r="A48" s="55"/>
      <c r="B48" s="56" t="str">
        <f>IFERROR(VLOOKUP($A48,A_Stammdaten!$A$33:$B$132,2,FALSE),"")</f>
        <v/>
      </c>
      <c r="C48" s="55"/>
      <c r="D48" s="57"/>
      <c r="E48" s="57"/>
      <c r="F48" s="57"/>
      <c r="G48" s="58">
        <f t="shared" si="3"/>
        <v>0</v>
      </c>
      <c r="H48" s="58">
        <f t="shared" si="4"/>
        <v>0</v>
      </c>
    </row>
    <row r="49" spans="1:8" ht="30" customHeight="1" x14ac:dyDescent="0.2">
      <c r="A49" s="55"/>
      <c r="B49" s="56" t="str">
        <f>IFERROR(VLOOKUP($A49,A_Stammdaten!$A$33:$B$132,2,FALSE),"")</f>
        <v/>
      </c>
      <c r="C49" s="55"/>
      <c r="D49" s="57"/>
      <c r="E49" s="57"/>
      <c r="F49" s="57"/>
      <c r="G49" s="58">
        <f t="shared" si="3"/>
        <v>0</v>
      </c>
      <c r="H49" s="58">
        <f t="shared" si="4"/>
        <v>0</v>
      </c>
    </row>
    <row r="50" spans="1:8" ht="30" customHeight="1" x14ac:dyDescent="0.2">
      <c r="A50" s="55"/>
      <c r="B50" s="56" t="str">
        <f>IFERROR(VLOOKUP($A50,A_Stammdaten!$A$33:$B$132,2,FALSE),"")</f>
        <v/>
      </c>
      <c r="C50" s="55"/>
      <c r="D50" s="57"/>
      <c r="E50" s="57"/>
      <c r="F50" s="57"/>
      <c r="G50" s="58">
        <f t="shared" si="3"/>
        <v>0</v>
      </c>
      <c r="H50" s="58">
        <f t="shared" si="4"/>
        <v>0</v>
      </c>
    </row>
    <row r="51" spans="1:8" ht="30" customHeight="1" x14ac:dyDescent="0.2">
      <c r="A51" s="55"/>
      <c r="B51" s="56" t="str">
        <f>IFERROR(VLOOKUP($A51,A_Stammdaten!$A$33:$B$132,2,FALSE),"")</f>
        <v/>
      </c>
      <c r="C51" s="55"/>
      <c r="D51" s="57"/>
      <c r="E51" s="57"/>
      <c r="F51" s="57"/>
      <c r="G51" s="58">
        <f t="shared" si="3"/>
        <v>0</v>
      </c>
      <c r="H51" s="58">
        <f t="shared" si="4"/>
        <v>0</v>
      </c>
    </row>
    <row r="52" spans="1:8" ht="30" customHeight="1" x14ac:dyDescent="0.2">
      <c r="A52" s="55"/>
      <c r="B52" s="56" t="str">
        <f>IFERROR(VLOOKUP($A52,A_Stammdaten!$A$33:$B$132,2,FALSE),"")</f>
        <v/>
      </c>
      <c r="C52" s="55"/>
      <c r="D52" s="57"/>
      <c r="E52" s="57"/>
      <c r="F52" s="57"/>
      <c r="G52" s="58">
        <f t="shared" si="3"/>
        <v>0</v>
      </c>
      <c r="H52" s="58">
        <f t="shared" si="4"/>
        <v>0</v>
      </c>
    </row>
    <row r="53" spans="1:8" ht="30" customHeight="1" x14ac:dyDescent="0.2">
      <c r="A53" s="55"/>
      <c r="B53" s="56" t="str">
        <f>IFERROR(VLOOKUP($A53,A_Stammdaten!$A$33:$B$132,2,FALSE),"")</f>
        <v/>
      </c>
      <c r="C53" s="55"/>
      <c r="D53" s="57"/>
      <c r="E53" s="57"/>
      <c r="F53" s="57"/>
      <c r="G53" s="58">
        <f t="shared" si="3"/>
        <v>0</v>
      </c>
      <c r="H53" s="58">
        <f t="shared" si="4"/>
        <v>0</v>
      </c>
    </row>
    <row r="54" spans="1:8" ht="30" customHeight="1" x14ac:dyDescent="0.2">
      <c r="A54" s="55"/>
      <c r="B54" s="56" t="str">
        <f>IFERROR(VLOOKUP($A54,A_Stammdaten!$A$33:$B$132,2,FALSE),"")</f>
        <v/>
      </c>
      <c r="C54" s="55"/>
      <c r="D54" s="57"/>
      <c r="E54" s="57"/>
      <c r="F54" s="57"/>
      <c r="G54" s="58">
        <f t="shared" si="3"/>
        <v>0</v>
      </c>
      <c r="H54" s="58">
        <f t="shared" si="4"/>
        <v>0</v>
      </c>
    </row>
    <row r="55" spans="1:8" ht="30" customHeight="1" x14ac:dyDescent="0.2">
      <c r="A55" s="55"/>
      <c r="B55" s="56" t="str">
        <f>IFERROR(VLOOKUP($A55,A_Stammdaten!$A$33:$B$132,2,FALSE),"")</f>
        <v/>
      </c>
      <c r="C55" s="55"/>
      <c r="D55" s="57"/>
      <c r="E55" s="57"/>
      <c r="F55" s="57"/>
      <c r="G55" s="58">
        <f t="shared" si="3"/>
        <v>0</v>
      </c>
      <c r="H55" s="58">
        <f t="shared" si="4"/>
        <v>0</v>
      </c>
    </row>
    <row r="56" spans="1:8" ht="30" customHeight="1" x14ac:dyDescent="0.2">
      <c r="A56" s="55"/>
      <c r="B56" s="56" t="str">
        <f>IFERROR(VLOOKUP($A56,A_Stammdaten!$A$33:$B$132,2,FALSE),"")</f>
        <v/>
      </c>
      <c r="C56" s="55"/>
      <c r="D56" s="57"/>
      <c r="E56" s="57"/>
      <c r="F56" s="57"/>
      <c r="G56" s="58">
        <f t="shared" si="3"/>
        <v>0</v>
      </c>
      <c r="H56" s="58">
        <f t="shared" si="4"/>
        <v>0</v>
      </c>
    </row>
    <row r="57" spans="1:8" ht="30" customHeight="1" x14ac:dyDescent="0.2">
      <c r="A57" s="55"/>
      <c r="B57" s="56" t="str">
        <f>IFERROR(VLOOKUP($A57,A_Stammdaten!$A$33:$B$132,2,FALSE),"")</f>
        <v/>
      </c>
      <c r="C57" s="55"/>
      <c r="D57" s="57"/>
      <c r="E57" s="57"/>
      <c r="F57" s="57"/>
      <c r="G57" s="58">
        <f t="shared" si="3"/>
        <v>0</v>
      </c>
      <c r="H57" s="58">
        <f t="shared" si="4"/>
        <v>0</v>
      </c>
    </row>
    <row r="58" spans="1:8" ht="30" customHeight="1" x14ac:dyDescent="0.2">
      <c r="A58" s="55"/>
      <c r="B58" s="56" t="str">
        <f>IFERROR(VLOOKUP($A58,A_Stammdaten!$A$33:$B$132,2,FALSE),"")</f>
        <v/>
      </c>
      <c r="C58" s="55"/>
      <c r="D58" s="57"/>
      <c r="E58" s="57"/>
      <c r="F58" s="57"/>
      <c r="G58" s="58">
        <f t="shared" si="3"/>
        <v>0</v>
      </c>
      <c r="H58" s="58">
        <f t="shared" si="4"/>
        <v>0</v>
      </c>
    </row>
    <row r="59" spans="1:8" ht="30" customHeight="1" x14ac:dyDescent="0.2">
      <c r="A59" s="55"/>
      <c r="B59" s="56" t="str">
        <f>IFERROR(VLOOKUP($A59,A_Stammdaten!$A$33:$B$132,2,FALSE),"")</f>
        <v/>
      </c>
      <c r="C59" s="55"/>
      <c r="D59" s="57"/>
      <c r="E59" s="57"/>
      <c r="F59" s="57"/>
      <c r="G59" s="58">
        <f t="shared" si="3"/>
        <v>0</v>
      </c>
      <c r="H59" s="58">
        <f t="shared" si="4"/>
        <v>0</v>
      </c>
    </row>
    <row r="60" spans="1:8" ht="30" customHeight="1" x14ac:dyDescent="0.2">
      <c r="A60" s="55"/>
      <c r="B60" s="56" t="str">
        <f>IFERROR(VLOOKUP($A60,A_Stammdaten!$A$33:$B$132,2,FALSE),"")</f>
        <v/>
      </c>
      <c r="C60" s="55"/>
      <c r="D60" s="57"/>
      <c r="E60" s="57"/>
      <c r="F60" s="57"/>
      <c r="G60" s="58">
        <f t="shared" si="3"/>
        <v>0</v>
      </c>
      <c r="H60" s="58">
        <f t="shared" si="4"/>
        <v>0</v>
      </c>
    </row>
    <row r="61" spans="1:8" ht="30" customHeight="1" x14ac:dyDescent="0.2">
      <c r="A61" s="55"/>
      <c r="B61" s="56" t="str">
        <f>IFERROR(VLOOKUP($A61,A_Stammdaten!$A$33:$B$132,2,FALSE),"")</f>
        <v/>
      </c>
      <c r="C61" s="55"/>
      <c r="D61" s="57"/>
      <c r="E61" s="57"/>
      <c r="F61" s="57"/>
      <c r="G61" s="58">
        <f t="shared" si="3"/>
        <v>0</v>
      </c>
      <c r="H61" s="58">
        <f t="shared" si="4"/>
        <v>0</v>
      </c>
    </row>
    <row r="62" spans="1:8" ht="30" customHeight="1" x14ac:dyDescent="0.2">
      <c r="A62" s="55"/>
      <c r="B62" s="56" t="str">
        <f>IFERROR(VLOOKUP($A62,A_Stammdaten!$A$33:$B$132,2,FALSE),"")</f>
        <v/>
      </c>
      <c r="C62" s="55"/>
      <c r="D62" s="57"/>
      <c r="E62" s="57"/>
      <c r="F62" s="57"/>
      <c r="G62" s="58">
        <f t="shared" si="3"/>
        <v>0</v>
      </c>
      <c r="H62" s="58">
        <f t="shared" si="4"/>
        <v>0</v>
      </c>
    </row>
    <row r="63" spans="1:8" ht="30" customHeight="1" x14ac:dyDescent="0.2">
      <c r="A63" s="55"/>
      <c r="B63" s="56" t="str">
        <f>IFERROR(VLOOKUP($A63,A_Stammdaten!$A$33:$B$132,2,FALSE),"")</f>
        <v/>
      </c>
      <c r="C63" s="55"/>
      <c r="D63" s="57"/>
      <c r="E63" s="57"/>
      <c r="F63" s="57"/>
      <c r="G63" s="58">
        <f t="shared" si="3"/>
        <v>0</v>
      </c>
      <c r="H63" s="58">
        <f t="shared" si="4"/>
        <v>0</v>
      </c>
    </row>
    <row r="64" spans="1:8" ht="30" customHeight="1" x14ac:dyDescent="0.2">
      <c r="A64" s="55"/>
      <c r="B64" s="56" t="str">
        <f>IFERROR(VLOOKUP($A64,A_Stammdaten!$A$33:$B$132,2,FALSE),"")</f>
        <v/>
      </c>
      <c r="C64" s="55"/>
      <c r="D64" s="57"/>
      <c r="E64" s="57"/>
      <c r="F64" s="57"/>
      <c r="G64" s="58">
        <f t="shared" si="3"/>
        <v>0</v>
      </c>
      <c r="H64" s="58">
        <f t="shared" si="4"/>
        <v>0</v>
      </c>
    </row>
    <row r="65" spans="1:8" ht="30" customHeight="1" x14ac:dyDescent="0.2">
      <c r="A65" s="55"/>
      <c r="B65" s="56" t="str">
        <f>IFERROR(VLOOKUP($A65,A_Stammdaten!$A$33:$B$132,2,FALSE),"")</f>
        <v/>
      </c>
      <c r="C65" s="55"/>
      <c r="D65" s="57"/>
      <c r="E65" s="57"/>
      <c r="F65" s="57"/>
      <c r="G65" s="58">
        <f t="shared" si="3"/>
        <v>0</v>
      </c>
      <c r="H65" s="58">
        <f t="shared" si="4"/>
        <v>0</v>
      </c>
    </row>
    <row r="66" spans="1:8" ht="30" customHeight="1" x14ac:dyDescent="0.2">
      <c r="A66" s="55"/>
      <c r="B66" s="56" t="str">
        <f>IFERROR(VLOOKUP($A66,A_Stammdaten!$A$33:$B$132,2,FALSE),"")</f>
        <v/>
      </c>
      <c r="C66" s="55"/>
      <c r="D66" s="57"/>
      <c r="E66" s="57"/>
      <c r="F66" s="57"/>
      <c r="G66" s="58">
        <f t="shared" si="3"/>
        <v>0</v>
      </c>
      <c r="H66" s="58">
        <f t="shared" si="4"/>
        <v>0</v>
      </c>
    </row>
    <row r="67" spans="1:8" ht="30" customHeight="1" x14ac:dyDescent="0.2">
      <c r="A67" s="55"/>
      <c r="B67" s="56" t="str">
        <f>IFERROR(VLOOKUP($A67,A_Stammdaten!$A$33:$B$132,2,FALSE),"")</f>
        <v/>
      </c>
      <c r="C67" s="55"/>
      <c r="D67" s="57"/>
      <c r="E67" s="57"/>
      <c r="F67" s="57"/>
      <c r="G67" s="58">
        <f t="shared" si="3"/>
        <v>0</v>
      </c>
      <c r="H67" s="58">
        <f t="shared" si="4"/>
        <v>0</v>
      </c>
    </row>
    <row r="68" spans="1:8" ht="30" customHeight="1" x14ac:dyDescent="0.2">
      <c r="A68" s="55"/>
      <c r="B68" s="56" t="str">
        <f>IFERROR(VLOOKUP($A68,A_Stammdaten!$A$33:$B$132,2,FALSE),"")</f>
        <v/>
      </c>
      <c r="C68" s="55"/>
      <c r="D68" s="57"/>
      <c r="E68" s="57"/>
      <c r="F68" s="57"/>
      <c r="G68" s="58">
        <f t="shared" si="3"/>
        <v>0</v>
      </c>
      <c r="H68" s="58">
        <f t="shared" si="4"/>
        <v>0</v>
      </c>
    </row>
    <row r="69" spans="1:8" ht="30" customHeight="1" x14ac:dyDescent="0.2">
      <c r="A69" s="55"/>
      <c r="B69" s="56" t="str">
        <f>IFERROR(VLOOKUP($A69,A_Stammdaten!$A$33:$B$132,2,FALSE),"")</f>
        <v/>
      </c>
      <c r="C69" s="55"/>
      <c r="D69" s="57"/>
      <c r="E69" s="57"/>
      <c r="F69" s="57"/>
      <c r="G69" s="58">
        <f t="shared" si="3"/>
        <v>0</v>
      </c>
      <c r="H69" s="58">
        <f t="shared" si="4"/>
        <v>0</v>
      </c>
    </row>
    <row r="70" spans="1:8" ht="30" customHeight="1" x14ac:dyDescent="0.2">
      <c r="A70" s="55"/>
      <c r="B70" s="56" t="str">
        <f>IFERROR(VLOOKUP($A70,A_Stammdaten!$A$33:$B$132,2,FALSE),"")</f>
        <v/>
      </c>
      <c r="C70" s="55"/>
      <c r="D70" s="57"/>
      <c r="E70" s="57"/>
      <c r="F70" s="57"/>
      <c r="G70" s="58">
        <f t="shared" si="3"/>
        <v>0</v>
      </c>
      <c r="H70" s="58">
        <f t="shared" si="4"/>
        <v>0</v>
      </c>
    </row>
    <row r="71" spans="1:8" ht="30" customHeight="1" x14ac:dyDescent="0.2">
      <c r="A71" s="55"/>
      <c r="B71" s="56" t="str">
        <f>IFERROR(VLOOKUP($A71,A_Stammdaten!$A$33:$B$132,2,FALSE),"")</f>
        <v/>
      </c>
      <c r="C71" s="55"/>
      <c r="D71" s="57"/>
      <c r="E71" s="57"/>
      <c r="F71" s="57"/>
      <c r="G71" s="58">
        <f t="shared" si="3"/>
        <v>0</v>
      </c>
      <c r="H71" s="58">
        <f t="shared" si="4"/>
        <v>0</v>
      </c>
    </row>
    <row r="72" spans="1:8" ht="30" customHeight="1" x14ac:dyDescent="0.2">
      <c r="A72" s="55"/>
      <c r="B72" s="56" t="str">
        <f>IFERROR(VLOOKUP($A72,A_Stammdaten!$A$33:$B$132,2,FALSE),"")</f>
        <v/>
      </c>
      <c r="C72" s="55"/>
      <c r="D72" s="57"/>
      <c r="E72" s="57"/>
      <c r="F72" s="57"/>
      <c r="G72" s="58">
        <f t="shared" si="3"/>
        <v>0</v>
      </c>
      <c r="H72" s="58">
        <f t="shared" si="4"/>
        <v>0</v>
      </c>
    </row>
    <row r="73" spans="1:8" ht="30" customHeight="1" x14ac:dyDescent="0.2">
      <c r="A73" s="55"/>
      <c r="B73" s="56" t="str">
        <f>IFERROR(VLOOKUP($A73,A_Stammdaten!$A$33:$B$132,2,FALSE),"")</f>
        <v/>
      </c>
      <c r="C73" s="55"/>
      <c r="D73" s="57"/>
      <c r="E73" s="57"/>
      <c r="F73" s="57"/>
      <c r="G73" s="58">
        <f t="shared" si="3"/>
        <v>0</v>
      </c>
      <c r="H73" s="58">
        <f t="shared" si="4"/>
        <v>0</v>
      </c>
    </row>
    <row r="74" spans="1:8" ht="30" customHeight="1" x14ac:dyDescent="0.2">
      <c r="A74" s="55"/>
      <c r="B74" s="56" t="str">
        <f>IFERROR(VLOOKUP($A74,A_Stammdaten!$A$33:$B$132,2,FALSE),"")</f>
        <v/>
      </c>
      <c r="C74" s="55"/>
      <c r="D74" s="57"/>
      <c r="E74" s="57"/>
      <c r="F74" s="57"/>
      <c r="G74" s="58">
        <f t="shared" si="3"/>
        <v>0</v>
      </c>
      <c r="H74" s="58">
        <f t="shared" si="4"/>
        <v>0</v>
      </c>
    </row>
    <row r="75" spans="1:8" ht="30" customHeight="1" x14ac:dyDescent="0.2">
      <c r="A75" s="55"/>
      <c r="B75" s="56" t="str">
        <f>IFERROR(VLOOKUP($A75,A_Stammdaten!$A$33:$B$132,2,FALSE),"")</f>
        <v/>
      </c>
      <c r="C75" s="55"/>
      <c r="D75" s="57"/>
      <c r="E75" s="57"/>
      <c r="F75" s="57"/>
      <c r="G75" s="58">
        <f t="shared" si="3"/>
        <v>0</v>
      </c>
      <c r="H75" s="58">
        <f t="shared" si="4"/>
        <v>0</v>
      </c>
    </row>
    <row r="76" spans="1:8" ht="30" customHeight="1" x14ac:dyDescent="0.2">
      <c r="A76" s="55"/>
      <c r="B76" s="56" t="str">
        <f>IFERROR(VLOOKUP($A76,A_Stammdaten!$A$33:$B$132,2,FALSE),"")</f>
        <v/>
      </c>
      <c r="C76" s="55"/>
      <c r="D76" s="57"/>
      <c r="E76" s="57"/>
      <c r="F76" s="57"/>
      <c r="G76" s="58">
        <f t="shared" si="3"/>
        <v>0</v>
      </c>
      <c r="H76" s="58">
        <f t="shared" si="4"/>
        <v>0</v>
      </c>
    </row>
    <row r="77" spans="1:8" ht="30" customHeight="1" x14ac:dyDescent="0.2">
      <c r="A77" s="55"/>
      <c r="B77" s="56" t="str">
        <f>IFERROR(VLOOKUP($A77,A_Stammdaten!$A$33:$B$132,2,FALSE),"")</f>
        <v/>
      </c>
      <c r="C77" s="55"/>
      <c r="D77" s="57"/>
      <c r="E77" s="57"/>
      <c r="F77" s="57"/>
      <c r="G77" s="58">
        <f t="shared" si="3"/>
        <v>0</v>
      </c>
      <c r="H77" s="58">
        <f t="shared" si="4"/>
        <v>0</v>
      </c>
    </row>
    <row r="78" spans="1:8" ht="30" customHeight="1" x14ac:dyDescent="0.2">
      <c r="A78" s="55"/>
      <c r="B78" s="56" t="str">
        <f>IFERROR(VLOOKUP($A78,A_Stammdaten!$A$33:$B$132,2,FALSE),"")</f>
        <v/>
      </c>
      <c r="C78" s="55"/>
      <c r="D78" s="57"/>
      <c r="E78" s="57"/>
      <c r="F78" s="57"/>
      <c r="G78" s="58">
        <f t="shared" si="3"/>
        <v>0</v>
      </c>
      <c r="H78" s="58">
        <f t="shared" si="4"/>
        <v>0</v>
      </c>
    </row>
    <row r="79" spans="1:8" ht="30" customHeight="1" x14ac:dyDescent="0.2">
      <c r="A79" s="55"/>
      <c r="B79" s="56" t="str">
        <f>IFERROR(VLOOKUP($A79,A_Stammdaten!$A$33:$B$132,2,FALSE),"")</f>
        <v/>
      </c>
      <c r="C79" s="55"/>
      <c r="D79" s="57"/>
      <c r="E79" s="57"/>
      <c r="F79" s="57"/>
      <c r="G79" s="58">
        <f t="shared" si="3"/>
        <v>0</v>
      </c>
      <c r="H79" s="58">
        <f t="shared" si="4"/>
        <v>0</v>
      </c>
    </row>
    <row r="80" spans="1:8" ht="30" customHeight="1" x14ac:dyDescent="0.2">
      <c r="A80" s="55"/>
      <c r="B80" s="56" t="str">
        <f>IFERROR(VLOOKUP($A80,A_Stammdaten!$A$33:$B$132,2,FALSE),"")</f>
        <v/>
      </c>
      <c r="C80" s="55"/>
      <c r="D80" s="57"/>
      <c r="E80" s="57"/>
      <c r="F80" s="57"/>
      <c r="G80" s="58">
        <f t="shared" si="3"/>
        <v>0</v>
      </c>
      <c r="H80" s="58">
        <f t="shared" si="4"/>
        <v>0</v>
      </c>
    </row>
    <row r="81" spans="1:8" ht="30" customHeight="1" x14ac:dyDescent="0.2">
      <c r="A81" s="55"/>
      <c r="B81" s="56" t="str">
        <f>IFERROR(VLOOKUP($A81,A_Stammdaten!$A$33:$B$132,2,FALSE),"")</f>
        <v/>
      </c>
      <c r="C81" s="55"/>
      <c r="D81" s="57"/>
      <c r="E81" s="57"/>
      <c r="F81" s="57"/>
      <c r="G81" s="58">
        <f t="shared" si="3"/>
        <v>0</v>
      </c>
      <c r="H81" s="58">
        <f t="shared" si="4"/>
        <v>0</v>
      </c>
    </row>
    <row r="82" spans="1:8" ht="30" customHeight="1" x14ac:dyDescent="0.2">
      <c r="A82" s="55"/>
      <c r="B82" s="56" t="str">
        <f>IFERROR(VLOOKUP($A82,A_Stammdaten!$A$33:$B$132,2,FALSE),"")</f>
        <v/>
      </c>
      <c r="C82" s="55"/>
      <c r="D82" s="57"/>
      <c r="E82" s="57"/>
      <c r="F82" s="57"/>
      <c r="G82" s="58">
        <f t="shared" si="3"/>
        <v>0</v>
      </c>
      <c r="H82" s="58">
        <f t="shared" si="4"/>
        <v>0</v>
      </c>
    </row>
    <row r="83" spans="1:8" ht="30" customHeight="1" x14ac:dyDescent="0.2">
      <c r="A83" s="55"/>
      <c r="B83" s="56" t="str">
        <f>IFERROR(VLOOKUP($A83,A_Stammdaten!$A$33:$B$132,2,FALSE),"")</f>
        <v/>
      </c>
      <c r="C83" s="55"/>
      <c r="D83" s="57"/>
      <c r="E83" s="57"/>
      <c r="F83" s="57"/>
      <c r="G83" s="58">
        <f t="shared" si="3"/>
        <v>0</v>
      </c>
      <c r="H83" s="58">
        <f t="shared" si="4"/>
        <v>0</v>
      </c>
    </row>
    <row r="84" spans="1:8" ht="30" customHeight="1" x14ac:dyDescent="0.2">
      <c r="A84" s="55"/>
      <c r="B84" s="56" t="str">
        <f>IFERROR(VLOOKUP($A84,A_Stammdaten!$A$33:$B$132,2,FALSE),"")</f>
        <v/>
      </c>
      <c r="C84" s="55"/>
      <c r="D84" s="57"/>
      <c r="E84" s="57"/>
      <c r="F84" s="57"/>
      <c r="G84" s="58">
        <f t="shared" si="3"/>
        <v>0</v>
      </c>
      <c r="H84" s="58">
        <f t="shared" si="4"/>
        <v>0</v>
      </c>
    </row>
    <row r="85" spans="1:8" ht="30" customHeight="1" x14ac:dyDescent="0.2">
      <c r="A85" s="55"/>
      <c r="B85" s="56" t="str">
        <f>IFERROR(VLOOKUP($A85,A_Stammdaten!$A$33:$B$132,2,FALSE),"")</f>
        <v/>
      </c>
      <c r="C85" s="55"/>
      <c r="D85" s="57"/>
      <c r="E85" s="57"/>
      <c r="F85" s="57"/>
      <c r="G85" s="58">
        <f t="shared" si="3"/>
        <v>0</v>
      </c>
      <c r="H85" s="58">
        <f t="shared" si="4"/>
        <v>0</v>
      </c>
    </row>
    <row r="86" spans="1:8" ht="30" customHeight="1" x14ac:dyDescent="0.2">
      <c r="A86" s="55"/>
      <c r="B86" s="56" t="str">
        <f>IFERROR(VLOOKUP($A86,A_Stammdaten!$A$33:$B$132,2,FALSE),"")</f>
        <v/>
      </c>
      <c r="C86" s="55"/>
      <c r="D86" s="57"/>
      <c r="E86" s="57"/>
      <c r="F86" s="57"/>
      <c r="G86" s="58">
        <f t="shared" ref="G86:G149" si="5">D86+E86-F86</f>
        <v>0</v>
      </c>
      <c r="H86" s="58">
        <f t="shared" ref="H86:H149" si="6">AVERAGE(IF(D86="",0,D86),G86)</f>
        <v>0</v>
      </c>
    </row>
    <row r="87" spans="1:8" ht="30" customHeight="1" x14ac:dyDescent="0.2">
      <c r="A87" s="55"/>
      <c r="B87" s="56" t="str">
        <f>IFERROR(VLOOKUP($A87,A_Stammdaten!$A$33:$B$132,2,FALSE),"")</f>
        <v/>
      </c>
      <c r="C87" s="55"/>
      <c r="D87" s="57"/>
      <c r="E87" s="57"/>
      <c r="F87" s="57"/>
      <c r="G87" s="58">
        <f t="shared" si="5"/>
        <v>0</v>
      </c>
      <c r="H87" s="58">
        <f t="shared" si="6"/>
        <v>0</v>
      </c>
    </row>
    <row r="88" spans="1:8" ht="30" customHeight="1" x14ac:dyDescent="0.2">
      <c r="A88" s="55"/>
      <c r="B88" s="56" t="str">
        <f>IFERROR(VLOOKUP($A88,A_Stammdaten!$A$33:$B$132,2,FALSE),"")</f>
        <v/>
      </c>
      <c r="C88" s="55"/>
      <c r="D88" s="57"/>
      <c r="E88" s="57"/>
      <c r="F88" s="57"/>
      <c r="G88" s="58">
        <f t="shared" si="5"/>
        <v>0</v>
      </c>
      <c r="H88" s="58">
        <f t="shared" si="6"/>
        <v>0</v>
      </c>
    </row>
    <row r="89" spans="1:8" ht="30" customHeight="1" x14ac:dyDescent="0.2">
      <c r="A89" s="55"/>
      <c r="B89" s="56" t="str">
        <f>IFERROR(VLOOKUP($A89,A_Stammdaten!$A$33:$B$132,2,FALSE),"")</f>
        <v/>
      </c>
      <c r="C89" s="55"/>
      <c r="D89" s="57"/>
      <c r="E89" s="57"/>
      <c r="F89" s="57"/>
      <c r="G89" s="58">
        <f t="shared" si="5"/>
        <v>0</v>
      </c>
      <c r="H89" s="58">
        <f t="shared" si="6"/>
        <v>0</v>
      </c>
    </row>
    <row r="90" spans="1:8" ht="30" customHeight="1" x14ac:dyDescent="0.2">
      <c r="A90" s="55"/>
      <c r="B90" s="56" t="str">
        <f>IFERROR(VLOOKUP($A90,A_Stammdaten!$A$33:$B$132,2,FALSE),"")</f>
        <v/>
      </c>
      <c r="C90" s="55"/>
      <c r="D90" s="57"/>
      <c r="E90" s="57"/>
      <c r="F90" s="57"/>
      <c r="G90" s="58">
        <f t="shared" si="5"/>
        <v>0</v>
      </c>
      <c r="H90" s="58">
        <f t="shared" si="6"/>
        <v>0</v>
      </c>
    </row>
    <row r="91" spans="1:8" ht="30" customHeight="1" x14ac:dyDescent="0.2">
      <c r="A91" s="55"/>
      <c r="B91" s="56" t="str">
        <f>IFERROR(VLOOKUP($A91,A_Stammdaten!$A$33:$B$132,2,FALSE),"")</f>
        <v/>
      </c>
      <c r="C91" s="55"/>
      <c r="D91" s="57"/>
      <c r="E91" s="57"/>
      <c r="F91" s="57"/>
      <c r="G91" s="58">
        <f t="shared" si="5"/>
        <v>0</v>
      </c>
      <c r="H91" s="58">
        <f t="shared" si="6"/>
        <v>0</v>
      </c>
    </row>
    <row r="92" spans="1:8" ht="30" customHeight="1" x14ac:dyDescent="0.2">
      <c r="A92" s="55"/>
      <c r="B92" s="56" t="str">
        <f>IFERROR(VLOOKUP($A92,A_Stammdaten!$A$33:$B$132,2,FALSE),"")</f>
        <v/>
      </c>
      <c r="C92" s="55"/>
      <c r="D92" s="57"/>
      <c r="E92" s="57"/>
      <c r="F92" s="57"/>
      <c r="G92" s="58">
        <f t="shared" si="5"/>
        <v>0</v>
      </c>
      <c r="H92" s="58">
        <f t="shared" si="6"/>
        <v>0</v>
      </c>
    </row>
    <row r="93" spans="1:8" ht="30" customHeight="1" x14ac:dyDescent="0.2">
      <c r="A93" s="55"/>
      <c r="B93" s="56" t="str">
        <f>IFERROR(VLOOKUP($A93,A_Stammdaten!$A$33:$B$132,2,FALSE),"")</f>
        <v/>
      </c>
      <c r="C93" s="55"/>
      <c r="D93" s="57"/>
      <c r="E93" s="57"/>
      <c r="F93" s="57"/>
      <c r="G93" s="58">
        <f t="shared" si="5"/>
        <v>0</v>
      </c>
      <c r="H93" s="58">
        <f t="shared" si="6"/>
        <v>0</v>
      </c>
    </row>
    <row r="94" spans="1:8" ht="30" customHeight="1" x14ac:dyDescent="0.2">
      <c r="A94" s="55"/>
      <c r="B94" s="56" t="str">
        <f>IFERROR(VLOOKUP($A94,A_Stammdaten!$A$33:$B$132,2,FALSE),"")</f>
        <v/>
      </c>
      <c r="C94" s="55"/>
      <c r="D94" s="57"/>
      <c r="E94" s="57"/>
      <c r="F94" s="57"/>
      <c r="G94" s="58">
        <f t="shared" si="5"/>
        <v>0</v>
      </c>
      <c r="H94" s="58">
        <f t="shared" si="6"/>
        <v>0</v>
      </c>
    </row>
    <row r="95" spans="1:8" ht="30" customHeight="1" x14ac:dyDescent="0.2">
      <c r="A95" s="55"/>
      <c r="B95" s="56" t="str">
        <f>IFERROR(VLOOKUP($A95,A_Stammdaten!$A$33:$B$132,2,FALSE),"")</f>
        <v/>
      </c>
      <c r="C95" s="55"/>
      <c r="D95" s="57"/>
      <c r="E95" s="57"/>
      <c r="F95" s="57"/>
      <c r="G95" s="58">
        <f t="shared" si="5"/>
        <v>0</v>
      </c>
      <c r="H95" s="58">
        <f t="shared" si="6"/>
        <v>0</v>
      </c>
    </row>
    <row r="96" spans="1:8" ht="30" customHeight="1" x14ac:dyDescent="0.2">
      <c r="A96" s="55"/>
      <c r="B96" s="56" t="str">
        <f>IFERROR(VLOOKUP($A96,A_Stammdaten!$A$33:$B$132,2,FALSE),"")</f>
        <v/>
      </c>
      <c r="C96" s="55"/>
      <c r="D96" s="57"/>
      <c r="E96" s="57"/>
      <c r="F96" s="57"/>
      <c r="G96" s="58">
        <f t="shared" si="5"/>
        <v>0</v>
      </c>
      <c r="H96" s="58">
        <f t="shared" si="6"/>
        <v>0</v>
      </c>
    </row>
    <row r="97" spans="1:8" ht="30" customHeight="1" x14ac:dyDescent="0.2">
      <c r="A97" s="55"/>
      <c r="B97" s="56" t="str">
        <f>IFERROR(VLOOKUP($A97,A_Stammdaten!$A$33:$B$132,2,FALSE),"")</f>
        <v/>
      </c>
      <c r="C97" s="55"/>
      <c r="D97" s="57"/>
      <c r="E97" s="57"/>
      <c r="F97" s="57"/>
      <c r="G97" s="58">
        <f t="shared" si="5"/>
        <v>0</v>
      </c>
      <c r="H97" s="58">
        <f t="shared" si="6"/>
        <v>0</v>
      </c>
    </row>
    <row r="98" spans="1:8" ht="30" customHeight="1" x14ac:dyDescent="0.2">
      <c r="A98" s="55"/>
      <c r="B98" s="56" t="str">
        <f>IFERROR(VLOOKUP($A98,A_Stammdaten!$A$33:$B$132,2,FALSE),"")</f>
        <v/>
      </c>
      <c r="C98" s="55"/>
      <c r="D98" s="57"/>
      <c r="E98" s="57"/>
      <c r="F98" s="57"/>
      <c r="G98" s="58">
        <f t="shared" si="5"/>
        <v>0</v>
      </c>
      <c r="H98" s="58">
        <f t="shared" si="6"/>
        <v>0</v>
      </c>
    </row>
    <row r="99" spans="1:8" ht="30" customHeight="1" x14ac:dyDescent="0.2">
      <c r="A99" s="55"/>
      <c r="B99" s="56" t="str">
        <f>IFERROR(VLOOKUP($A99,A_Stammdaten!$A$33:$B$132,2,FALSE),"")</f>
        <v/>
      </c>
      <c r="C99" s="55"/>
      <c r="D99" s="57"/>
      <c r="E99" s="57"/>
      <c r="F99" s="57"/>
      <c r="G99" s="58">
        <f t="shared" si="5"/>
        <v>0</v>
      </c>
      <c r="H99" s="58">
        <f t="shared" si="6"/>
        <v>0</v>
      </c>
    </row>
    <row r="100" spans="1:8" ht="30" customHeight="1" x14ac:dyDescent="0.2">
      <c r="A100" s="55"/>
      <c r="B100" s="56" t="str">
        <f>IFERROR(VLOOKUP($A100,A_Stammdaten!$A$33:$B$132,2,FALSE),"")</f>
        <v/>
      </c>
      <c r="C100" s="55"/>
      <c r="D100" s="57"/>
      <c r="E100" s="57"/>
      <c r="F100" s="57"/>
      <c r="G100" s="58">
        <f t="shared" si="5"/>
        <v>0</v>
      </c>
      <c r="H100" s="58">
        <f t="shared" si="6"/>
        <v>0</v>
      </c>
    </row>
    <row r="101" spans="1:8" ht="30" customHeight="1" x14ac:dyDescent="0.2">
      <c r="A101" s="55"/>
      <c r="B101" s="56" t="str">
        <f>IFERROR(VLOOKUP($A101,A_Stammdaten!$A$33:$B$132,2,FALSE),"")</f>
        <v/>
      </c>
      <c r="C101" s="55"/>
      <c r="D101" s="57"/>
      <c r="E101" s="57"/>
      <c r="F101" s="57"/>
      <c r="G101" s="58">
        <f t="shared" si="5"/>
        <v>0</v>
      </c>
      <c r="H101" s="58">
        <f t="shared" si="6"/>
        <v>0</v>
      </c>
    </row>
    <row r="102" spans="1:8" ht="30" customHeight="1" x14ac:dyDescent="0.2">
      <c r="A102" s="55"/>
      <c r="B102" s="56" t="str">
        <f>IFERROR(VLOOKUP($A102,A_Stammdaten!$A$33:$B$132,2,FALSE),"")</f>
        <v/>
      </c>
      <c r="C102" s="55"/>
      <c r="D102" s="57"/>
      <c r="E102" s="57"/>
      <c r="F102" s="57"/>
      <c r="G102" s="58">
        <f t="shared" si="5"/>
        <v>0</v>
      </c>
      <c r="H102" s="58">
        <f t="shared" si="6"/>
        <v>0</v>
      </c>
    </row>
    <row r="103" spans="1:8" ht="30" customHeight="1" x14ac:dyDescent="0.2">
      <c r="A103" s="55"/>
      <c r="B103" s="56" t="str">
        <f>IFERROR(VLOOKUP($A103,A_Stammdaten!$A$33:$B$132,2,FALSE),"")</f>
        <v/>
      </c>
      <c r="C103" s="55"/>
      <c r="D103" s="57"/>
      <c r="E103" s="57"/>
      <c r="F103" s="57"/>
      <c r="G103" s="58">
        <f t="shared" si="5"/>
        <v>0</v>
      </c>
      <c r="H103" s="58">
        <f t="shared" si="6"/>
        <v>0</v>
      </c>
    </row>
    <row r="104" spans="1:8" ht="30" customHeight="1" x14ac:dyDescent="0.2">
      <c r="A104" s="55"/>
      <c r="B104" s="56" t="str">
        <f>IFERROR(VLOOKUP($A104,A_Stammdaten!$A$33:$B$132,2,FALSE),"")</f>
        <v/>
      </c>
      <c r="C104" s="55"/>
      <c r="D104" s="57"/>
      <c r="E104" s="57"/>
      <c r="F104" s="57"/>
      <c r="G104" s="58">
        <f t="shared" si="5"/>
        <v>0</v>
      </c>
      <c r="H104" s="58">
        <f t="shared" si="6"/>
        <v>0</v>
      </c>
    </row>
    <row r="105" spans="1:8" ht="30" customHeight="1" x14ac:dyDescent="0.2">
      <c r="A105" s="55"/>
      <c r="B105" s="56" t="str">
        <f>IFERROR(VLOOKUP($A105,A_Stammdaten!$A$33:$B$132,2,FALSE),"")</f>
        <v/>
      </c>
      <c r="C105" s="55"/>
      <c r="D105" s="57"/>
      <c r="E105" s="57"/>
      <c r="F105" s="57"/>
      <c r="G105" s="58">
        <f t="shared" si="5"/>
        <v>0</v>
      </c>
      <c r="H105" s="58">
        <f t="shared" si="6"/>
        <v>0</v>
      </c>
    </row>
    <row r="106" spans="1:8" ht="30" customHeight="1" x14ac:dyDescent="0.2">
      <c r="A106" s="55"/>
      <c r="B106" s="56" t="str">
        <f>IFERROR(VLOOKUP($A106,A_Stammdaten!$A$33:$B$132,2,FALSE),"")</f>
        <v/>
      </c>
      <c r="C106" s="55"/>
      <c r="D106" s="57"/>
      <c r="E106" s="57"/>
      <c r="F106" s="57"/>
      <c r="G106" s="58">
        <f t="shared" si="5"/>
        <v>0</v>
      </c>
      <c r="H106" s="58">
        <f t="shared" si="6"/>
        <v>0</v>
      </c>
    </row>
    <row r="107" spans="1:8" ht="30" customHeight="1" x14ac:dyDescent="0.2">
      <c r="A107" s="55"/>
      <c r="B107" s="56" t="str">
        <f>IFERROR(VLOOKUP($A107,A_Stammdaten!$A$33:$B$132,2,FALSE),"")</f>
        <v/>
      </c>
      <c r="C107" s="55"/>
      <c r="D107" s="57"/>
      <c r="E107" s="57"/>
      <c r="F107" s="57"/>
      <c r="G107" s="58">
        <f t="shared" si="5"/>
        <v>0</v>
      </c>
      <c r="H107" s="58">
        <f t="shared" si="6"/>
        <v>0</v>
      </c>
    </row>
    <row r="108" spans="1:8" ht="30" customHeight="1" x14ac:dyDescent="0.2">
      <c r="A108" s="55"/>
      <c r="B108" s="56" t="str">
        <f>IFERROR(VLOOKUP($A108,A_Stammdaten!$A$33:$B$132,2,FALSE),"")</f>
        <v/>
      </c>
      <c r="C108" s="55"/>
      <c r="D108" s="57"/>
      <c r="E108" s="57"/>
      <c r="F108" s="57"/>
      <c r="G108" s="58">
        <f t="shared" si="5"/>
        <v>0</v>
      </c>
      <c r="H108" s="58">
        <f t="shared" si="6"/>
        <v>0</v>
      </c>
    </row>
    <row r="109" spans="1:8" ht="30" customHeight="1" x14ac:dyDescent="0.2">
      <c r="A109" s="55"/>
      <c r="B109" s="56" t="str">
        <f>IFERROR(VLOOKUP($A109,A_Stammdaten!$A$33:$B$132,2,FALSE),"")</f>
        <v/>
      </c>
      <c r="C109" s="55"/>
      <c r="D109" s="57"/>
      <c r="E109" s="57"/>
      <c r="F109" s="57"/>
      <c r="G109" s="58">
        <f t="shared" si="5"/>
        <v>0</v>
      </c>
      <c r="H109" s="58">
        <f t="shared" si="6"/>
        <v>0</v>
      </c>
    </row>
    <row r="110" spans="1:8" ht="30" customHeight="1" x14ac:dyDescent="0.2">
      <c r="A110" s="55"/>
      <c r="B110" s="56" t="str">
        <f>IFERROR(VLOOKUP($A110,A_Stammdaten!$A$33:$B$132,2,FALSE),"")</f>
        <v/>
      </c>
      <c r="C110" s="55"/>
      <c r="D110" s="57"/>
      <c r="E110" s="57"/>
      <c r="F110" s="57"/>
      <c r="G110" s="58">
        <f t="shared" si="5"/>
        <v>0</v>
      </c>
      <c r="H110" s="58">
        <f t="shared" si="6"/>
        <v>0</v>
      </c>
    </row>
    <row r="111" spans="1:8" ht="30" customHeight="1" x14ac:dyDescent="0.2">
      <c r="A111" s="55"/>
      <c r="B111" s="56" t="str">
        <f>IFERROR(VLOOKUP($A111,A_Stammdaten!$A$33:$B$132,2,FALSE),"")</f>
        <v/>
      </c>
      <c r="C111" s="55"/>
      <c r="D111" s="57"/>
      <c r="E111" s="57"/>
      <c r="F111" s="57"/>
      <c r="G111" s="58">
        <f t="shared" si="5"/>
        <v>0</v>
      </c>
      <c r="H111" s="58">
        <f t="shared" si="6"/>
        <v>0</v>
      </c>
    </row>
    <row r="112" spans="1:8" ht="30" customHeight="1" x14ac:dyDescent="0.2">
      <c r="A112" s="55"/>
      <c r="B112" s="56" t="str">
        <f>IFERROR(VLOOKUP($A112,A_Stammdaten!$A$33:$B$132,2,FALSE),"")</f>
        <v/>
      </c>
      <c r="C112" s="55"/>
      <c r="D112" s="57"/>
      <c r="E112" s="57"/>
      <c r="F112" s="57"/>
      <c r="G112" s="58">
        <f t="shared" si="5"/>
        <v>0</v>
      </c>
      <c r="H112" s="58">
        <f t="shared" si="6"/>
        <v>0</v>
      </c>
    </row>
    <row r="113" spans="1:8" ht="30" customHeight="1" x14ac:dyDescent="0.2">
      <c r="A113" s="55"/>
      <c r="B113" s="56" t="str">
        <f>IFERROR(VLOOKUP($A113,A_Stammdaten!$A$33:$B$132,2,FALSE),"")</f>
        <v/>
      </c>
      <c r="C113" s="55"/>
      <c r="D113" s="57"/>
      <c r="E113" s="57"/>
      <c r="F113" s="57"/>
      <c r="G113" s="58">
        <f t="shared" si="5"/>
        <v>0</v>
      </c>
      <c r="H113" s="58">
        <f t="shared" si="6"/>
        <v>0</v>
      </c>
    </row>
    <row r="114" spans="1:8" ht="30" customHeight="1" x14ac:dyDescent="0.2">
      <c r="A114" s="55"/>
      <c r="B114" s="56" t="str">
        <f>IFERROR(VLOOKUP($A114,A_Stammdaten!$A$33:$B$132,2,FALSE),"")</f>
        <v/>
      </c>
      <c r="C114" s="55"/>
      <c r="D114" s="57"/>
      <c r="E114" s="57"/>
      <c r="F114" s="57"/>
      <c r="G114" s="58">
        <f t="shared" si="5"/>
        <v>0</v>
      </c>
      <c r="H114" s="58">
        <f t="shared" si="6"/>
        <v>0</v>
      </c>
    </row>
    <row r="115" spans="1:8" ht="30" customHeight="1" x14ac:dyDescent="0.2">
      <c r="A115" s="55"/>
      <c r="B115" s="56" t="str">
        <f>IFERROR(VLOOKUP($A115,A_Stammdaten!$A$33:$B$132,2,FALSE),"")</f>
        <v/>
      </c>
      <c r="C115" s="55"/>
      <c r="D115" s="57"/>
      <c r="E115" s="57"/>
      <c r="F115" s="57"/>
      <c r="G115" s="58">
        <f t="shared" si="5"/>
        <v>0</v>
      </c>
      <c r="H115" s="58">
        <f t="shared" si="6"/>
        <v>0</v>
      </c>
    </row>
    <row r="116" spans="1:8" ht="30" customHeight="1" x14ac:dyDescent="0.2">
      <c r="A116" s="55"/>
      <c r="B116" s="56" t="str">
        <f>IFERROR(VLOOKUP($A116,A_Stammdaten!$A$33:$B$132,2,FALSE),"")</f>
        <v/>
      </c>
      <c r="C116" s="55"/>
      <c r="D116" s="57"/>
      <c r="E116" s="57"/>
      <c r="F116" s="57"/>
      <c r="G116" s="58">
        <f t="shared" si="5"/>
        <v>0</v>
      </c>
      <c r="H116" s="58">
        <f t="shared" si="6"/>
        <v>0</v>
      </c>
    </row>
    <row r="117" spans="1:8" ht="30" customHeight="1" x14ac:dyDescent="0.2">
      <c r="A117" s="55"/>
      <c r="B117" s="56" t="str">
        <f>IFERROR(VLOOKUP($A117,A_Stammdaten!$A$33:$B$132,2,FALSE),"")</f>
        <v/>
      </c>
      <c r="C117" s="55"/>
      <c r="D117" s="57"/>
      <c r="E117" s="57"/>
      <c r="F117" s="57"/>
      <c r="G117" s="58">
        <f t="shared" si="5"/>
        <v>0</v>
      </c>
      <c r="H117" s="58">
        <f t="shared" si="6"/>
        <v>0</v>
      </c>
    </row>
    <row r="118" spans="1:8" ht="30" customHeight="1" x14ac:dyDescent="0.2">
      <c r="A118" s="55"/>
      <c r="B118" s="56" t="str">
        <f>IFERROR(VLOOKUP($A118,A_Stammdaten!$A$33:$B$132,2,FALSE),"")</f>
        <v/>
      </c>
      <c r="C118" s="55"/>
      <c r="D118" s="57"/>
      <c r="E118" s="57"/>
      <c r="F118" s="57"/>
      <c r="G118" s="58">
        <f t="shared" si="5"/>
        <v>0</v>
      </c>
      <c r="H118" s="58">
        <f t="shared" si="6"/>
        <v>0</v>
      </c>
    </row>
    <row r="119" spans="1:8" ht="30" customHeight="1" x14ac:dyDescent="0.2">
      <c r="A119" s="55"/>
      <c r="B119" s="56" t="str">
        <f>IFERROR(VLOOKUP($A119,A_Stammdaten!$A$33:$B$132,2,FALSE),"")</f>
        <v/>
      </c>
      <c r="C119" s="55"/>
      <c r="D119" s="57"/>
      <c r="E119" s="57"/>
      <c r="F119" s="57"/>
      <c r="G119" s="58">
        <f t="shared" si="5"/>
        <v>0</v>
      </c>
      <c r="H119" s="58">
        <f t="shared" si="6"/>
        <v>0</v>
      </c>
    </row>
    <row r="120" spans="1:8" ht="30" customHeight="1" x14ac:dyDescent="0.2">
      <c r="A120" s="55"/>
      <c r="B120" s="56" t="str">
        <f>IFERROR(VLOOKUP($A120,A_Stammdaten!$A$33:$B$132,2,FALSE),"")</f>
        <v/>
      </c>
      <c r="C120" s="55"/>
      <c r="D120" s="57"/>
      <c r="E120" s="57"/>
      <c r="F120" s="57"/>
      <c r="G120" s="58">
        <f t="shared" si="5"/>
        <v>0</v>
      </c>
      <c r="H120" s="58">
        <f t="shared" si="6"/>
        <v>0</v>
      </c>
    </row>
    <row r="121" spans="1:8" ht="30" customHeight="1" x14ac:dyDescent="0.2">
      <c r="A121" s="55"/>
      <c r="B121" s="56" t="str">
        <f>IFERROR(VLOOKUP($A121,A_Stammdaten!$A$33:$B$132,2,FALSE),"")</f>
        <v/>
      </c>
      <c r="C121" s="55"/>
      <c r="D121" s="57"/>
      <c r="E121" s="57"/>
      <c r="F121" s="57"/>
      <c r="G121" s="58">
        <f t="shared" si="5"/>
        <v>0</v>
      </c>
      <c r="H121" s="58">
        <f t="shared" si="6"/>
        <v>0</v>
      </c>
    </row>
    <row r="122" spans="1:8" ht="30" customHeight="1" x14ac:dyDescent="0.2">
      <c r="A122" s="55"/>
      <c r="B122" s="56" t="str">
        <f>IFERROR(VLOOKUP($A122,A_Stammdaten!$A$33:$B$132,2,FALSE),"")</f>
        <v/>
      </c>
      <c r="C122" s="55"/>
      <c r="D122" s="57"/>
      <c r="E122" s="57"/>
      <c r="F122" s="57"/>
      <c r="G122" s="58">
        <f t="shared" si="5"/>
        <v>0</v>
      </c>
      <c r="H122" s="58">
        <f t="shared" si="6"/>
        <v>0</v>
      </c>
    </row>
    <row r="123" spans="1:8" ht="30" customHeight="1" x14ac:dyDescent="0.2">
      <c r="A123" s="55"/>
      <c r="B123" s="56" t="str">
        <f>IFERROR(VLOOKUP($A123,A_Stammdaten!$A$33:$B$132,2,FALSE),"")</f>
        <v/>
      </c>
      <c r="C123" s="55"/>
      <c r="D123" s="57"/>
      <c r="E123" s="57"/>
      <c r="F123" s="57"/>
      <c r="G123" s="58">
        <f t="shared" si="5"/>
        <v>0</v>
      </c>
      <c r="H123" s="58">
        <f t="shared" si="6"/>
        <v>0</v>
      </c>
    </row>
    <row r="124" spans="1:8" ht="30" customHeight="1" x14ac:dyDescent="0.2">
      <c r="A124" s="55"/>
      <c r="B124" s="56" t="str">
        <f>IFERROR(VLOOKUP($A124,A_Stammdaten!$A$33:$B$132,2,FALSE),"")</f>
        <v/>
      </c>
      <c r="C124" s="55"/>
      <c r="D124" s="57"/>
      <c r="E124" s="57"/>
      <c r="F124" s="57"/>
      <c r="G124" s="58">
        <f t="shared" si="5"/>
        <v>0</v>
      </c>
      <c r="H124" s="58">
        <f t="shared" si="6"/>
        <v>0</v>
      </c>
    </row>
    <row r="125" spans="1:8" ht="30" customHeight="1" x14ac:dyDescent="0.2">
      <c r="A125" s="55"/>
      <c r="B125" s="56" t="str">
        <f>IFERROR(VLOOKUP($A125,A_Stammdaten!$A$33:$B$132,2,FALSE),"")</f>
        <v/>
      </c>
      <c r="C125" s="55"/>
      <c r="D125" s="57"/>
      <c r="E125" s="57"/>
      <c r="F125" s="57"/>
      <c r="G125" s="58">
        <f t="shared" si="5"/>
        <v>0</v>
      </c>
      <c r="H125" s="58">
        <f t="shared" si="6"/>
        <v>0</v>
      </c>
    </row>
    <row r="126" spans="1:8" ht="30" customHeight="1" x14ac:dyDescent="0.2">
      <c r="A126" s="55"/>
      <c r="B126" s="56" t="str">
        <f>IFERROR(VLOOKUP($A126,A_Stammdaten!$A$33:$B$132,2,FALSE),"")</f>
        <v/>
      </c>
      <c r="C126" s="55"/>
      <c r="D126" s="57"/>
      <c r="E126" s="57"/>
      <c r="F126" s="57"/>
      <c r="G126" s="58">
        <f t="shared" si="5"/>
        <v>0</v>
      </c>
      <c r="H126" s="58">
        <f t="shared" si="6"/>
        <v>0</v>
      </c>
    </row>
    <row r="127" spans="1:8" ht="30" customHeight="1" x14ac:dyDescent="0.2">
      <c r="A127" s="55"/>
      <c r="B127" s="56" t="str">
        <f>IFERROR(VLOOKUP($A127,A_Stammdaten!$A$33:$B$132,2,FALSE),"")</f>
        <v/>
      </c>
      <c r="C127" s="55"/>
      <c r="D127" s="57"/>
      <c r="E127" s="57"/>
      <c r="F127" s="57"/>
      <c r="G127" s="58">
        <f t="shared" si="5"/>
        <v>0</v>
      </c>
      <c r="H127" s="58">
        <f t="shared" si="6"/>
        <v>0</v>
      </c>
    </row>
    <row r="128" spans="1:8" ht="30" customHeight="1" x14ac:dyDescent="0.2">
      <c r="A128" s="55"/>
      <c r="B128" s="56" t="str">
        <f>IFERROR(VLOOKUP($A128,A_Stammdaten!$A$33:$B$132,2,FALSE),"")</f>
        <v/>
      </c>
      <c r="C128" s="55"/>
      <c r="D128" s="57"/>
      <c r="E128" s="57"/>
      <c r="F128" s="57"/>
      <c r="G128" s="58">
        <f t="shared" si="5"/>
        <v>0</v>
      </c>
      <c r="H128" s="58">
        <f t="shared" si="6"/>
        <v>0</v>
      </c>
    </row>
    <row r="129" spans="1:8" ht="30" customHeight="1" x14ac:dyDescent="0.2">
      <c r="A129" s="55"/>
      <c r="B129" s="56" t="str">
        <f>IFERROR(VLOOKUP($A129,A_Stammdaten!$A$33:$B$132,2,FALSE),"")</f>
        <v/>
      </c>
      <c r="C129" s="55"/>
      <c r="D129" s="57"/>
      <c r="E129" s="57"/>
      <c r="F129" s="57"/>
      <c r="G129" s="58">
        <f t="shared" si="5"/>
        <v>0</v>
      </c>
      <c r="H129" s="58">
        <f t="shared" si="6"/>
        <v>0</v>
      </c>
    </row>
    <row r="130" spans="1:8" ht="30" customHeight="1" x14ac:dyDescent="0.2">
      <c r="A130" s="55"/>
      <c r="B130" s="56" t="str">
        <f>IFERROR(VLOOKUP($A130,A_Stammdaten!$A$33:$B$132,2,FALSE),"")</f>
        <v/>
      </c>
      <c r="C130" s="55"/>
      <c r="D130" s="57"/>
      <c r="E130" s="57"/>
      <c r="F130" s="57"/>
      <c r="G130" s="58">
        <f t="shared" si="5"/>
        <v>0</v>
      </c>
      <c r="H130" s="58">
        <f t="shared" si="6"/>
        <v>0</v>
      </c>
    </row>
    <row r="131" spans="1:8" ht="30" customHeight="1" x14ac:dyDescent="0.2">
      <c r="A131" s="55"/>
      <c r="B131" s="56" t="str">
        <f>IFERROR(VLOOKUP($A131,A_Stammdaten!$A$33:$B$132,2,FALSE),"")</f>
        <v/>
      </c>
      <c r="C131" s="55"/>
      <c r="D131" s="57"/>
      <c r="E131" s="57"/>
      <c r="F131" s="57"/>
      <c r="G131" s="58">
        <f t="shared" si="5"/>
        <v>0</v>
      </c>
      <c r="H131" s="58">
        <f t="shared" si="6"/>
        <v>0</v>
      </c>
    </row>
    <row r="132" spans="1:8" ht="30" customHeight="1" x14ac:dyDescent="0.2">
      <c r="A132" s="55"/>
      <c r="B132" s="56" t="str">
        <f>IFERROR(VLOOKUP($A132,A_Stammdaten!$A$33:$B$132,2,FALSE),"")</f>
        <v/>
      </c>
      <c r="C132" s="55"/>
      <c r="D132" s="57"/>
      <c r="E132" s="57"/>
      <c r="F132" s="57"/>
      <c r="G132" s="58">
        <f t="shared" si="5"/>
        <v>0</v>
      </c>
      <c r="H132" s="58">
        <f t="shared" si="6"/>
        <v>0</v>
      </c>
    </row>
    <row r="133" spans="1:8" ht="30" customHeight="1" x14ac:dyDescent="0.2">
      <c r="A133" s="55"/>
      <c r="B133" s="56" t="str">
        <f>IFERROR(VLOOKUP($A133,A_Stammdaten!$A$33:$B$132,2,FALSE),"")</f>
        <v/>
      </c>
      <c r="C133" s="55"/>
      <c r="D133" s="57"/>
      <c r="E133" s="57"/>
      <c r="F133" s="57"/>
      <c r="G133" s="58">
        <f t="shared" si="5"/>
        <v>0</v>
      </c>
      <c r="H133" s="58">
        <f t="shared" si="6"/>
        <v>0</v>
      </c>
    </row>
    <row r="134" spans="1:8" ht="30" customHeight="1" x14ac:dyDescent="0.2">
      <c r="A134" s="55"/>
      <c r="B134" s="56" t="str">
        <f>IFERROR(VLOOKUP($A134,A_Stammdaten!$A$33:$B$132,2,FALSE),"")</f>
        <v/>
      </c>
      <c r="C134" s="55"/>
      <c r="D134" s="57"/>
      <c r="E134" s="57"/>
      <c r="F134" s="57"/>
      <c r="G134" s="58">
        <f t="shared" si="5"/>
        <v>0</v>
      </c>
      <c r="H134" s="58">
        <f t="shared" si="6"/>
        <v>0</v>
      </c>
    </row>
    <row r="135" spans="1:8" ht="30" customHeight="1" x14ac:dyDescent="0.2">
      <c r="A135" s="55"/>
      <c r="B135" s="56" t="str">
        <f>IFERROR(VLOOKUP($A135,A_Stammdaten!$A$33:$B$132,2,FALSE),"")</f>
        <v/>
      </c>
      <c r="C135" s="55"/>
      <c r="D135" s="57"/>
      <c r="E135" s="57"/>
      <c r="F135" s="57"/>
      <c r="G135" s="58">
        <f t="shared" si="5"/>
        <v>0</v>
      </c>
      <c r="H135" s="58">
        <f t="shared" si="6"/>
        <v>0</v>
      </c>
    </row>
    <row r="136" spans="1:8" ht="30" customHeight="1" x14ac:dyDescent="0.2">
      <c r="A136" s="55"/>
      <c r="B136" s="56" t="str">
        <f>IFERROR(VLOOKUP($A136,A_Stammdaten!$A$33:$B$132,2,FALSE),"")</f>
        <v/>
      </c>
      <c r="C136" s="55"/>
      <c r="D136" s="57"/>
      <c r="E136" s="57"/>
      <c r="F136" s="57"/>
      <c r="G136" s="58">
        <f t="shared" si="5"/>
        <v>0</v>
      </c>
      <c r="H136" s="58">
        <f t="shared" si="6"/>
        <v>0</v>
      </c>
    </row>
    <row r="137" spans="1:8" ht="30" customHeight="1" x14ac:dyDescent="0.2">
      <c r="A137" s="55"/>
      <c r="B137" s="56" t="str">
        <f>IFERROR(VLOOKUP($A137,A_Stammdaten!$A$33:$B$132,2,FALSE),"")</f>
        <v/>
      </c>
      <c r="C137" s="55"/>
      <c r="D137" s="57"/>
      <c r="E137" s="57"/>
      <c r="F137" s="57"/>
      <c r="G137" s="58">
        <f t="shared" si="5"/>
        <v>0</v>
      </c>
      <c r="H137" s="58">
        <f t="shared" si="6"/>
        <v>0</v>
      </c>
    </row>
    <row r="138" spans="1:8" ht="30" customHeight="1" x14ac:dyDescent="0.2">
      <c r="A138" s="55"/>
      <c r="B138" s="56" t="str">
        <f>IFERROR(VLOOKUP($A138,A_Stammdaten!$A$33:$B$132,2,FALSE),"")</f>
        <v/>
      </c>
      <c r="C138" s="55"/>
      <c r="D138" s="57"/>
      <c r="E138" s="57"/>
      <c r="F138" s="57"/>
      <c r="G138" s="58">
        <f t="shared" si="5"/>
        <v>0</v>
      </c>
      <c r="H138" s="58">
        <f t="shared" si="6"/>
        <v>0</v>
      </c>
    </row>
    <row r="139" spans="1:8" ht="30" customHeight="1" x14ac:dyDescent="0.2">
      <c r="A139" s="55"/>
      <c r="B139" s="56" t="str">
        <f>IFERROR(VLOOKUP($A139,A_Stammdaten!$A$33:$B$132,2,FALSE),"")</f>
        <v/>
      </c>
      <c r="C139" s="55"/>
      <c r="D139" s="57"/>
      <c r="E139" s="57"/>
      <c r="F139" s="57"/>
      <c r="G139" s="58">
        <f t="shared" si="5"/>
        <v>0</v>
      </c>
      <c r="H139" s="58">
        <f t="shared" si="6"/>
        <v>0</v>
      </c>
    </row>
    <row r="140" spans="1:8" ht="30" customHeight="1" x14ac:dyDescent="0.2">
      <c r="A140" s="55"/>
      <c r="B140" s="56" t="str">
        <f>IFERROR(VLOOKUP($A140,A_Stammdaten!$A$33:$B$132,2,FALSE),"")</f>
        <v/>
      </c>
      <c r="C140" s="55"/>
      <c r="D140" s="57"/>
      <c r="E140" s="57"/>
      <c r="F140" s="57"/>
      <c r="G140" s="58">
        <f t="shared" si="5"/>
        <v>0</v>
      </c>
      <c r="H140" s="58">
        <f t="shared" si="6"/>
        <v>0</v>
      </c>
    </row>
    <row r="141" spans="1:8" ht="30" customHeight="1" x14ac:dyDescent="0.2">
      <c r="A141" s="55"/>
      <c r="B141" s="56" t="str">
        <f>IFERROR(VLOOKUP($A141,A_Stammdaten!$A$33:$B$132,2,FALSE),"")</f>
        <v/>
      </c>
      <c r="C141" s="55"/>
      <c r="D141" s="57"/>
      <c r="E141" s="57"/>
      <c r="F141" s="57"/>
      <c r="G141" s="58">
        <f t="shared" si="5"/>
        <v>0</v>
      </c>
      <c r="H141" s="58">
        <f t="shared" si="6"/>
        <v>0</v>
      </c>
    </row>
    <row r="142" spans="1:8" ht="30" customHeight="1" x14ac:dyDescent="0.2">
      <c r="A142" s="55"/>
      <c r="B142" s="56" t="str">
        <f>IFERROR(VLOOKUP($A142,A_Stammdaten!$A$33:$B$132,2,FALSE),"")</f>
        <v/>
      </c>
      <c r="C142" s="55"/>
      <c r="D142" s="57"/>
      <c r="E142" s="57"/>
      <c r="F142" s="57"/>
      <c r="G142" s="58">
        <f t="shared" si="5"/>
        <v>0</v>
      </c>
      <c r="H142" s="58">
        <f t="shared" si="6"/>
        <v>0</v>
      </c>
    </row>
    <row r="143" spans="1:8" ht="30" customHeight="1" x14ac:dyDescent="0.2">
      <c r="A143" s="55"/>
      <c r="B143" s="56" t="str">
        <f>IFERROR(VLOOKUP($A143,A_Stammdaten!$A$33:$B$132,2,FALSE),"")</f>
        <v/>
      </c>
      <c r="C143" s="55"/>
      <c r="D143" s="57"/>
      <c r="E143" s="57"/>
      <c r="F143" s="57"/>
      <c r="G143" s="58">
        <f t="shared" si="5"/>
        <v>0</v>
      </c>
      <c r="H143" s="58">
        <f t="shared" si="6"/>
        <v>0</v>
      </c>
    </row>
    <row r="144" spans="1:8" ht="30" customHeight="1" x14ac:dyDescent="0.2">
      <c r="A144" s="55"/>
      <c r="B144" s="56" t="str">
        <f>IFERROR(VLOOKUP($A144,A_Stammdaten!$A$33:$B$132,2,FALSE),"")</f>
        <v/>
      </c>
      <c r="C144" s="55"/>
      <c r="D144" s="57"/>
      <c r="E144" s="57"/>
      <c r="F144" s="57"/>
      <c r="G144" s="58">
        <f t="shared" si="5"/>
        <v>0</v>
      </c>
      <c r="H144" s="58">
        <f t="shared" si="6"/>
        <v>0</v>
      </c>
    </row>
    <row r="145" spans="1:8" ht="30" customHeight="1" x14ac:dyDescent="0.2">
      <c r="A145" s="55"/>
      <c r="B145" s="56" t="str">
        <f>IFERROR(VLOOKUP($A145,A_Stammdaten!$A$33:$B$132,2,FALSE),"")</f>
        <v/>
      </c>
      <c r="C145" s="55"/>
      <c r="D145" s="57"/>
      <c r="E145" s="57"/>
      <c r="F145" s="57"/>
      <c r="G145" s="58">
        <f t="shared" si="5"/>
        <v>0</v>
      </c>
      <c r="H145" s="58">
        <f t="shared" si="6"/>
        <v>0</v>
      </c>
    </row>
    <row r="146" spans="1:8" ht="30" customHeight="1" x14ac:dyDescent="0.2">
      <c r="A146" s="55"/>
      <c r="B146" s="56" t="str">
        <f>IFERROR(VLOOKUP($A146,A_Stammdaten!$A$33:$B$132,2,FALSE),"")</f>
        <v/>
      </c>
      <c r="C146" s="55"/>
      <c r="D146" s="57"/>
      <c r="E146" s="57"/>
      <c r="F146" s="57"/>
      <c r="G146" s="58">
        <f t="shared" si="5"/>
        <v>0</v>
      </c>
      <c r="H146" s="58">
        <f t="shared" si="6"/>
        <v>0</v>
      </c>
    </row>
    <row r="147" spans="1:8" ht="30" customHeight="1" x14ac:dyDescent="0.2">
      <c r="A147" s="55"/>
      <c r="B147" s="56" t="str">
        <f>IFERROR(VLOOKUP($A147,A_Stammdaten!$A$33:$B$132,2,FALSE),"")</f>
        <v/>
      </c>
      <c r="C147" s="55"/>
      <c r="D147" s="57"/>
      <c r="E147" s="57"/>
      <c r="F147" s="57"/>
      <c r="G147" s="58">
        <f t="shared" si="5"/>
        <v>0</v>
      </c>
      <c r="H147" s="58">
        <f t="shared" si="6"/>
        <v>0</v>
      </c>
    </row>
    <row r="148" spans="1:8" ht="30" customHeight="1" x14ac:dyDescent="0.2">
      <c r="A148" s="55"/>
      <c r="B148" s="56" t="str">
        <f>IFERROR(VLOOKUP($A148,A_Stammdaten!$A$33:$B$132,2,FALSE),"")</f>
        <v/>
      </c>
      <c r="C148" s="55"/>
      <c r="D148" s="57"/>
      <c r="E148" s="57"/>
      <c r="F148" s="57"/>
      <c r="G148" s="58">
        <f t="shared" si="5"/>
        <v>0</v>
      </c>
      <c r="H148" s="58">
        <f t="shared" si="6"/>
        <v>0</v>
      </c>
    </row>
    <row r="149" spans="1:8" ht="30" customHeight="1" x14ac:dyDescent="0.2">
      <c r="A149" s="55"/>
      <c r="B149" s="56" t="str">
        <f>IFERROR(VLOOKUP($A149,A_Stammdaten!$A$33:$B$132,2,FALSE),"")</f>
        <v/>
      </c>
      <c r="C149" s="55"/>
      <c r="D149" s="57"/>
      <c r="E149" s="57"/>
      <c r="F149" s="57"/>
      <c r="G149" s="58">
        <f t="shared" si="5"/>
        <v>0</v>
      </c>
      <c r="H149" s="58">
        <f t="shared" si="6"/>
        <v>0</v>
      </c>
    </row>
    <row r="150" spans="1:8" ht="30" customHeight="1" x14ac:dyDescent="0.2">
      <c r="A150" s="55"/>
      <c r="B150" s="56" t="str">
        <f>IFERROR(VLOOKUP($A150,A_Stammdaten!$A$33:$B$132,2,FALSE),"")</f>
        <v/>
      </c>
      <c r="C150" s="55"/>
      <c r="D150" s="57"/>
      <c r="E150" s="57"/>
      <c r="F150" s="57"/>
      <c r="G150" s="58">
        <f t="shared" ref="G150:G200" si="7">D150+E150-F150</f>
        <v>0</v>
      </c>
      <c r="H150" s="58">
        <f t="shared" ref="H150:H200" si="8">AVERAGE(IF(D150="",0,D150),G150)</f>
        <v>0</v>
      </c>
    </row>
    <row r="151" spans="1:8" ht="30" customHeight="1" x14ac:dyDescent="0.2">
      <c r="A151" s="55"/>
      <c r="B151" s="56" t="str">
        <f>IFERROR(VLOOKUP($A151,A_Stammdaten!$A$33:$B$132,2,FALSE),"")</f>
        <v/>
      </c>
      <c r="C151" s="55"/>
      <c r="D151" s="57"/>
      <c r="E151" s="57"/>
      <c r="F151" s="57"/>
      <c r="G151" s="58">
        <f t="shared" si="7"/>
        <v>0</v>
      </c>
      <c r="H151" s="58">
        <f t="shared" si="8"/>
        <v>0</v>
      </c>
    </row>
    <row r="152" spans="1:8" ht="30" customHeight="1" x14ac:dyDescent="0.2">
      <c r="A152" s="55"/>
      <c r="B152" s="56" t="str">
        <f>IFERROR(VLOOKUP($A152,A_Stammdaten!$A$33:$B$132,2,FALSE),"")</f>
        <v/>
      </c>
      <c r="C152" s="55"/>
      <c r="D152" s="57"/>
      <c r="E152" s="57"/>
      <c r="F152" s="57"/>
      <c r="G152" s="58">
        <f t="shared" si="7"/>
        <v>0</v>
      </c>
      <c r="H152" s="58">
        <f t="shared" si="8"/>
        <v>0</v>
      </c>
    </row>
    <row r="153" spans="1:8" ht="30" customHeight="1" x14ac:dyDescent="0.2">
      <c r="A153" s="55"/>
      <c r="B153" s="56" t="str">
        <f>IFERROR(VLOOKUP($A153,A_Stammdaten!$A$33:$B$132,2,FALSE),"")</f>
        <v/>
      </c>
      <c r="C153" s="55"/>
      <c r="D153" s="57"/>
      <c r="E153" s="57"/>
      <c r="F153" s="57"/>
      <c r="G153" s="58">
        <f t="shared" si="7"/>
        <v>0</v>
      </c>
      <c r="H153" s="58">
        <f t="shared" si="8"/>
        <v>0</v>
      </c>
    </row>
    <row r="154" spans="1:8" ht="30" customHeight="1" x14ac:dyDescent="0.2">
      <c r="A154" s="55"/>
      <c r="B154" s="56" t="str">
        <f>IFERROR(VLOOKUP($A154,A_Stammdaten!$A$33:$B$132,2,FALSE),"")</f>
        <v/>
      </c>
      <c r="C154" s="55"/>
      <c r="D154" s="57"/>
      <c r="E154" s="57"/>
      <c r="F154" s="57"/>
      <c r="G154" s="58">
        <f t="shared" si="7"/>
        <v>0</v>
      </c>
      <c r="H154" s="58">
        <f t="shared" si="8"/>
        <v>0</v>
      </c>
    </row>
    <row r="155" spans="1:8" ht="30" customHeight="1" x14ac:dyDescent="0.2">
      <c r="A155" s="55"/>
      <c r="B155" s="56" t="str">
        <f>IFERROR(VLOOKUP($A155,A_Stammdaten!$A$33:$B$132,2,FALSE),"")</f>
        <v/>
      </c>
      <c r="C155" s="55"/>
      <c r="D155" s="57"/>
      <c r="E155" s="57"/>
      <c r="F155" s="57"/>
      <c r="G155" s="58">
        <f t="shared" si="7"/>
        <v>0</v>
      </c>
      <c r="H155" s="58">
        <f t="shared" si="8"/>
        <v>0</v>
      </c>
    </row>
    <row r="156" spans="1:8" ht="30" customHeight="1" x14ac:dyDescent="0.2">
      <c r="A156" s="55"/>
      <c r="B156" s="56" t="str">
        <f>IFERROR(VLOOKUP($A156,A_Stammdaten!$A$33:$B$132,2,FALSE),"")</f>
        <v/>
      </c>
      <c r="C156" s="55"/>
      <c r="D156" s="57"/>
      <c r="E156" s="57"/>
      <c r="F156" s="57"/>
      <c r="G156" s="58">
        <f t="shared" si="7"/>
        <v>0</v>
      </c>
      <c r="H156" s="58">
        <f t="shared" si="8"/>
        <v>0</v>
      </c>
    </row>
    <row r="157" spans="1:8" ht="30" customHeight="1" x14ac:dyDescent="0.2">
      <c r="A157" s="55"/>
      <c r="B157" s="56" t="str">
        <f>IFERROR(VLOOKUP($A157,A_Stammdaten!$A$33:$B$132,2,FALSE),"")</f>
        <v/>
      </c>
      <c r="C157" s="55"/>
      <c r="D157" s="57"/>
      <c r="E157" s="57"/>
      <c r="F157" s="57"/>
      <c r="G157" s="58">
        <f t="shared" si="7"/>
        <v>0</v>
      </c>
      <c r="H157" s="58">
        <f t="shared" si="8"/>
        <v>0</v>
      </c>
    </row>
    <row r="158" spans="1:8" ht="30" customHeight="1" x14ac:dyDescent="0.2">
      <c r="A158" s="55"/>
      <c r="B158" s="56" t="str">
        <f>IFERROR(VLOOKUP($A158,A_Stammdaten!$A$33:$B$132,2,FALSE),"")</f>
        <v/>
      </c>
      <c r="C158" s="55"/>
      <c r="D158" s="57"/>
      <c r="E158" s="57"/>
      <c r="F158" s="57"/>
      <c r="G158" s="58">
        <f t="shared" si="7"/>
        <v>0</v>
      </c>
      <c r="H158" s="58">
        <f t="shared" si="8"/>
        <v>0</v>
      </c>
    </row>
    <row r="159" spans="1:8" ht="30" customHeight="1" x14ac:dyDescent="0.2">
      <c r="A159" s="55"/>
      <c r="B159" s="56" t="str">
        <f>IFERROR(VLOOKUP($A159,A_Stammdaten!$A$33:$B$132,2,FALSE),"")</f>
        <v/>
      </c>
      <c r="C159" s="55"/>
      <c r="D159" s="57"/>
      <c r="E159" s="57"/>
      <c r="F159" s="57"/>
      <c r="G159" s="58">
        <f t="shared" si="7"/>
        <v>0</v>
      </c>
      <c r="H159" s="58">
        <f t="shared" si="8"/>
        <v>0</v>
      </c>
    </row>
    <row r="160" spans="1:8" ht="30" customHeight="1" x14ac:dyDescent="0.2">
      <c r="A160" s="55"/>
      <c r="B160" s="56" t="str">
        <f>IFERROR(VLOOKUP($A160,A_Stammdaten!$A$33:$B$132,2,FALSE),"")</f>
        <v/>
      </c>
      <c r="C160" s="55"/>
      <c r="D160" s="57"/>
      <c r="E160" s="57"/>
      <c r="F160" s="57"/>
      <c r="G160" s="58">
        <f t="shared" si="7"/>
        <v>0</v>
      </c>
      <c r="H160" s="58">
        <f t="shared" si="8"/>
        <v>0</v>
      </c>
    </row>
    <row r="161" spans="1:8" ht="30" customHeight="1" x14ac:dyDescent="0.2">
      <c r="A161" s="55"/>
      <c r="B161" s="56" t="str">
        <f>IFERROR(VLOOKUP($A161,A_Stammdaten!$A$33:$B$132,2,FALSE),"")</f>
        <v/>
      </c>
      <c r="C161" s="55"/>
      <c r="D161" s="57"/>
      <c r="E161" s="57"/>
      <c r="F161" s="57"/>
      <c r="G161" s="58">
        <f t="shared" si="7"/>
        <v>0</v>
      </c>
      <c r="H161" s="58">
        <f t="shared" si="8"/>
        <v>0</v>
      </c>
    </row>
    <row r="162" spans="1:8" ht="30" customHeight="1" x14ac:dyDescent="0.2">
      <c r="A162" s="55"/>
      <c r="B162" s="56" t="str">
        <f>IFERROR(VLOOKUP($A162,A_Stammdaten!$A$33:$B$132,2,FALSE),"")</f>
        <v/>
      </c>
      <c r="C162" s="55"/>
      <c r="D162" s="57"/>
      <c r="E162" s="57"/>
      <c r="F162" s="57"/>
      <c r="G162" s="58">
        <f t="shared" si="7"/>
        <v>0</v>
      </c>
      <c r="H162" s="58">
        <f t="shared" si="8"/>
        <v>0</v>
      </c>
    </row>
    <row r="163" spans="1:8" ht="30" customHeight="1" x14ac:dyDescent="0.2">
      <c r="A163" s="55"/>
      <c r="B163" s="56" t="str">
        <f>IFERROR(VLOOKUP($A163,A_Stammdaten!$A$33:$B$132,2,FALSE),"")</f>
        <v/>
      </c>
      <c r="C163" s="55"/>
      <c r="D163" s="57"/>
      <c r="E163" s="57"/>
      <c r="F163" s="57"/>
      <c r="G163" s="58">
        <f t="shared" si="7"/>
        <v>0</v>
      </c>
      <c r="H163" s="58">
        <f t="shared" si="8"/>
        <v>0</v>
      </c>
    </row>
    <row r="164" spans="1:8" ht="30" customHeight="1" x14ac:dyDescent="0.2">
      <c r="A164" s="55"/>
      <c r="B164" s="56" t="str">
        <f>IFERROR(VLOOKUP($A164,A_Stammdaten!$A$33:$B$132,2,FALSE),"")</f>
        <v/>
      </c>
      <c r="C164" s="55"/>
      <c r="D164" s="57"/>
      <c r="E164" s="57"/>
      <c r="F164" s="57"/>
      <c r="G164" s="58">
        <f t="shared" si="7"/>
        <v>0</v>
      </c>
      <c r="H164" s="58">
        <f t="shared" si="8"/>
        <v>0</v>
      </c>
    </row>
    <row r="165" spans="1:8" ht="30" customHeight="1" x14ac:dyDescent="0.2">
      <c r="A165" s="55"/>
      <c r="B165" s="56" t="str">
        <f>IFERROR(VLOOKUP($A165,A_Stammdaten!$A$33:$B$132,2,FALSE),"")</f>
        <v/>
      </c>
      <c r="C165" s="55"/>
      <c r="D165" s="57"/>
      <c r="E165" s="57"/>
      <c r="F165" s="57"/>
      <c r="G165" s="58">
        <f t="shared" si="7"/>
        <v>0</v>
      </c>
      <c r="H165" s="58">
        <f t="shared" si="8"/>
        <v>0</v>
      </c>
    </row>
    <row r="166" spans="1:8" ht="30" customHeight="1" x14ac:dyDescent="0.2">
      <c r="A166" s="55"/>
      <c r="B166" s="56" t="str">
        <f>IFERROR(VLOOKUP($A166,A_Stammdaten!$A$33:$B$132,2,FALSE),"")</f>
        <v/>
      </c>
      <c r="C166" s="55"/>
      <c r="D166" s="57"/>
      <c r="E166" s="57"/>
      <c r="F166" s="57"/>
      <c r="G166" s="58">
        <f t="shared" si="7"/>
        <v>0</v>
      </c>
      <c r="H166" s="58">
        <f t="shared" si="8"/>
        <v>0</v>
      </c>
    </row>
    <row r="167" spans="1:8" ht="30" customHeight="1" x14ac:dyDescent="0.2">
      <c r="A167" s="55"/>
      <c r="B167" s="56" t="str">
        <f>IFERROR(VLOOKUP($A167,A_Stammdaten!$A$33:$B$132,2,FALSE),"")</f>
        <v/>
      </c>
      <c r="C167" s="55"/>
      <c r="D167" s="57"/>
      <c r="E167" s="57"/>
      <c r="F167" s="57"/>
      <c r="G167" s="58">
        <f t="shared" si="7"/>
        <v>0</v>
      </c>
      <c r="H167" s="58">
        <f t="shared" si="8"/>
        <v>0</v>
      </c>
    </row>
    <row r="168" spans="1:8" ht="30" customHeight="1" x14ac:dyDescent="0.2">
      <c r="A168" s="55"/>
      <c r="B168" s="56" t="str">
        <f>IFERROR(VLOOKUP($A168,A_Stammdaten!$A$33:$B$132,2,FALSE),"")</f>
        <v/>
      </c>
      <c r="C168" s="55"/>
      <c r="D168" s="57"/>
      <c r="E168" s="57"/>
      <c r="F168" s="57"/>
      <c r="G168" s="58">
        <f t="shared" si="7"/>
        <v>0</v>
      </c>
      <c r="H168" s="58">
        <f t="shared" si="8"/>
        <v>0</v>
      </c>
    </row>
    <row r="169" spans="1:8" ht="30" customHeight="1" x14ac:dyDescent="0.2">
      <c r="A169" s="55"/>
      <c r="B169" s="56" t="str">
        <f>IFERROR(VLOOKUP($A169,A_Stammdaten!$A$33:$B$132,2,FALSE),"")</f>
        <v/>
      </c>
      <c r="C169" s="55"/>
      <c r="D169" s="57"/>
      <c r="E169" s="57"/>
      <c r="F169" s="57"/>
      <c r="G169" s="58">
        <f t="shared" si="7"/>
        <v>0</v>
      </c>
      <c r="H169" s="58">
        <f t="shared" si="8"/>
        <v>0</v>
      </c>
    </row>
    <row r="170" spans="1:8" ht="30" customHeight="1" x14ac:dyDescent="0.2">
      <c r="A170" s="55"/>
      <c r="B170" s="56" t="str">
        <f>IFERROR(VLOOKUP($A170,A_Stammdaten!$A$33:$B$132,2,FALSE),"")</f>
        <v/>
      </c>
      <c r="C170" s="55"/>
      <c r="D170" s="57"/>
      <c r="E170" s="57"/>
      <c r="F170" s="57"/>
      <c r="G170" s="58">
        <f t="shared" si="7"/>
        <v>0</v>
      </c>
      <c r="H170" s="58">
        <f t="shared" si="8"/>
        <v>0</v>
      </c>
    </row>
    <row r="171" spans="1:8" ht="30" customHeight="1" x14ac:dyDescent="0.2">
      <c r="A171" s="55"/>
      <c r="B171" s="56" t="str">
        <f>IFERROR(VLOOKUP($A171,A_Stammdaten!$A$33:$B$132,2,FALSE),"")</f>
        <v/>
      </c>
      <c r="C171" s="55"/>
      <c r="D171" s="57"/>
      <c r="E171" s="57"/>
      <c r="F171" s="57"/>
      <c r="G171" s="58">
        <f t="shared" si="7"/>
        <v>0</v>
      </c>
      <c r="H171" s="58">
        <f t="shared" si="8"/>
        <v>0</v>
      </c>
    </row>
    <row r="172" spans="1:8" ht="30" customHeight="1" x14ac:dyDescent="0.2">
      <c r="A172" s="55"/>
      <c r="B172" s="56" t="str">
        <f>IFERROR(VLOOKUP($A172,A_Stammdaten!$A$33:$B$132,2,FALSE),"")</f>
        <v/>
      </c>
      <c r="C172" s="55"/>
      <c r="D172" s="57"/>
      <c r="E172" s="57"/>
      <c r="F172" s="57"/>
      <c r="G172" s="58">
        <f t="shared" si="7"/>
        <v>0</v>
      </c>
      <c r="H172" s="58">
        <f t="shared" si="8"/>
        <v>0</v>
      </c>
    </row>
    <row r="173" spans="1:8" ht="30" customHeight="1" x14ac:dyDescent="0.2">
      <c r="A173" s="55"/>
      <c r="B173" s="56" t="str">
        <f>IFERROR(VLOOKUP($A173,A_Stammdaten!$A$33:$B$132,2,FALSE),"")</f>
        <v/>
      </c>
      <c r="C173" s="55"/>
      <c r="D173" s="57"/>
      <c r="E173" s="57"/>
      <c r="F173" s="57"/>
      <c r="G173" s="58">
        <f t="shared" si="7"/>
        <v>0</v>
      </c>
      <c r="H173" s="58">
        <f t="shared" si="8"/>
        <v>0</v>
      </c>
    </row>
    <row r="174" spans="1:8" ht="30" customHeight="1" x14ac:dyDescent="0.2">
      <c r="A174" s="55"/>
      <c r="B174" s="56" t="str">
        <f>IFERROR(VLOOKUP($A174,A_Stammdaten!$A$33:$B$132,2,FALSE),"")</f>
        <v/>
      </c>
      <c r="C174" s="55"/>
      <c r="D174" s="57"/>
      <c r="E174" s="57"/>
      <c r="F174" s="57"/>
      <c r="G174" s="58">
        <f t="shared" si="7"/>
        <v>0</v>
      </c>
      <c r="H174" s="58">
        <f t="shared" si="8"/>
        <v>0</v>
      </c>
    </row>
    <row r="175" spans="1:8" ht="30" customHeight="1" x14ac:dyDescent="0.2">
      <c r="A175" s="55"/>
      <c r="B175" s="56" t="str">
        <f>IFERROR(VLOOKUP($A175,A_Stammdaten!$A$33:$B$132,2,FALSE),"")</f>
        <v/>
      </c>
      <c r="C175" s="55"/>
      <c r="D175" s="57"/>
      <c r="E175" s="57"/>
      <c r="F175" s="57"/>
      <c r="G175" s="58">
        <f t="shared" si="7"/>
        <v>0</v>
      </c>
      <c r="H175" s="58">
        <f t="shared" si="8"/>
        <v>0</v>
      </c>
    </row>
    <row r="176" spans="1:8" ht="30" customHeight="1" x14ac:dyDescent="0.2">
      <c r="A176" s="55"/>
      <c r="B176" s="56" t="str">
        <f>IFERROR(VLOOKUP($A176,A_Stammdaten!$A$33:$B$132,2,FALSE),"")</f>
        <v/>
      </c>
      <c r="C176" s="55"/>
      <c r="D176" s="57"/>
      <c r="E176" s="57"/>
      <c r="F176" s="57"/>
      <c r="G176" s="58">
        <f t="shared" si="7"/>
        <v>0</v>
      </c>
      <c r="H176" s="58">
        <f t="shared" si="8"/>
        <v>0</v>
      </c>
    </row>
    <row r="177" spans="1:8" ht="30" customHeight="1" x14ac:dyDescent="0.2">
      <c r="A177" s="55"/>
      <c r="B177" s="56" t="str">
        <f>IFERROR(VLOOKUP($A177,A_Stammdaten!$A$33:$B$132,2,FALSE),"")</f>
        <v/>
      </c>
      <c r="C177" s="55"/>
      <c r="D177" s="57"/>
      <c r="E177" s="57"/>
      <c r="F177" s="57"/>
      <c r="G177" s="58">
        <f t="shared" si="7"/>
        <v>0</v>
      </c>
      <c r="H177" s="58">
        <f t="shared" si="8"/>
        <v>0</v>
      </c>
    </row>
    <row r="178" spans="1:8" ht="30" customHeight="1" x14ac:dyDescent="0.2">
      <c r="A178" s="55"/>
      <c r="B178" s="56" t="str">
        <f>IFERROR(VLOOKUP($A178,A_Stammdaten!$A$33:$B$132,2,FALSE),"")</f>
        <v/>
      </c>
      <c r="C178" s="55"/>
      <c r="D178" s="57"/>
      <c r="E178" s="57"/>
      <c r="F178" s="57"/>
      <c r="G178" s="58">
        <f t="shared" si="7"/>
        <v>0</v>
      </c>
      <c r="H178" s="58">
        <f t="shared" si="8"/>
        <v>0</v>
      </c>
    </row>
    <row r="179" spans="1:8" ht="30" customHeight="1" x14ac:dyDescent="0.2">
      <c r="A179" s="55"/>
      <c r="B179" s="56" t="str">
        <f>IFERROR(VLOOKUP($A179,A_Stammdaten!$A$33:$B$132,2,FALSE),"")</f>
        <v/>
      </c>
      <c r="C179" s="55"/>
      <c r="D179" s="57"/>
      <c r="E179" s="57"/>
      <c r="F179" s="57"/>
      <c r="G179" s="58">
        <f t="shared" si="7"/>
        <v>0</v>
      </c>
      <c r="H179" s="58">
        <f t="shared" si="8"/>
        <v>0</v>
      </c>
    </row>
    <row r="180" spans="1:8" ht="30" customHeight="1" x14ac:dyDescent="0.2">
      <c r="A180" s="55"/>
      <c r="B180" s="56" t="str">
        <f>IFERROR(VLOOKUP($A180,A_Stammdaten!$A$33:$B$132,2,FALSE),"")</f>
        <v/>
      </c>
      <c r="C180" s="55"/>
      <c r="D180" s="57"/>
      <c r="E180" s="57"/>
      <c r="F180" s="57"/>
      <c r="G180" s="58">
        <f t="shared" si="7"/>
        <v>0</v>
      </c>
      <c r="H180" s="58">
        <f t="shared" si="8"/>
        <v>0</v>
      </c>
    </row>
    <row r="181" spans="1:8" ht="30" customHeight="1" x14ac:dyDescent="0.2">
      <c r="A181" s="55"/>
      <c r="B181" s="56" t="str">
        <f>IFERROR(VLOOKUP($A181,A_Stammdaten!$A$33:$B$132,2,FALSE),"")</f>
        <v/>
      </c>
      <c r="C181" s="55"/>
      <c r="D181" s="57"/>
      <c r="E181" s="57"/>
      <c r="F181" s="57"/>
      <c r="G181" s="58">
        <f t="shared" si="7"/>
        <v>0</v>
      </c>
      <c r="H181" s="58">
        <f t="shared" si="8"/>
        <v>0</v>
      </c>
    </row>
    <row r="182" spans="1:8" ht="30" customHeight="1" x14ac:dyDescent="0.2">
      <c r="A182" s="55"/>
      <c r="B182" s="56" t="str">
        <f>IFERROR(VLOOKUP($A182,A_Stammdaten!$A$33:$B$132,2,FALSE),"")</f>
        <v/>
      </c>
      <c r="C182" s="55"/>
      <c r="D182" s="57"/>
      <c r="E182" s="57"/>
      <c r="F182" s="57"/>
      <c r="G182" s="58">
        <f t="shared" si="7"/>
        <v>0</v>
      </c>
      <c r="H182" s="58">
        <f t="shared" si="8"/>
        <v>0</v>
      </c>
    </row>
    <row r="183" spans="1:8" ht="30" customHeight="1" x14ac:dyDescent="0.2">
      <c r="A183" s="55"/>
      <c r="B183" s="56" t="str">
        <f>IFERROR(VLOOKUP($A183,A_Stammdaten!$A$33:$B$132,2,FALSE),"")</f>
        <v/>
      </c>
      <c r="C183" s="55"/>
      <c r="D183" s="57"/>
      <c r="E183" s="57"/>
      <c r="F183" s="57"/>
      <c r="G183" s="58">
        <f t="shared" si="7"/>
        <v>0</v>
      </c>
      <c r="H183" s="58">
        <f t="shared" si="8"/>
        <v>0</v>
      </c>
    </row>
    <row r="184" spans="1:8" ht="30" customHeight="1" x14ac:dyDescent="0.2">
      <c r="A184" s="55"/>
      <c r="B184" s="56" t="str">
        <f>IFERROR(VLOOKUP($A184,A_Stammdaten!$A$33:$B$132,2,FALSE),"")</f>
        <v/>
      </c>
      <c r="C184" s="55"/>
      <c r="D184" s="57"/>
      <c r="E184" s="57"/>
      <c r="F184" s="57"/>
      <c r="G184" s="58">
        <f t="shared" si="7"/>
        <v>0</v>
      </c>
      <c r="H184" s="58">
        <f t="shared" si="8"/>
        <v>0</v>
      </c>
    </row>
    <row r="185" spans="1:8" ht="30" customHeight="1" x14ac:dyDescent="0.2">
      <c r="A185" s="55"/>
      <c r="B185" s="56" t="str">
        <f>IFERROR(VLOOKUP($A185,A_Stammdaten!$A$33:$B$132,2,FALSE),"")</f>
        <v/>
      </c>
      <c r="C185" s="55"/>
      <c r="D185" s="57"/>
      <c r="E185" s="57"/>
      <c r="F185" s="57"/>
      <c r="G185" s="58">
        <f t="shared" si="7"/>
        <v>0</v>
      </c>
      <c r="H185" s="58">
        <f t="shared" si="8"/>
        <v>0</v>
      </c>
    </row>
    <row r="186" spans="1:8" ht="30" customHeight="1" x14ac:dyDescent="0.2">
      <c r="A186" s="55"/>
      <c r="B186" s="56" t="str">
        <f>IFERROR(VLOOKUP($A186,A_Stammdaten!$A$33:$B$132,2,FALSE),"")</f>
        <v/>
      </c>
      <c r="C186" s="55"/>
      <c r="D186" s="57"/>
      <c r="E186" s="57"/>
      <c r="F186" s="57"/>
      <c r="G186" s="58">
        <f t="shared" si="7"/>
        <v>0</v>
      </c>
      <c r="H186" s="58">
        <f t="shared" si="8"/>
        <v>0</v>
      </c>
    </row>
    <row r="187" spans="1:8" ht="30" customHeight="1" x14ac:dyDescent="0.2">
      <c r="A187" s="55"/>
      <c r="B187" s="56" t="str">
        <f>IFERROR(VLOOKUP($A187,A_Stammdaten!$A$33:$B$132,2,FALSE),"")</f>
        <v/>
      </c>
      <c r="C187" s="55"/>
      <c r="D187" s="57"/>
      <c r="E187" s="57"/>
      <c r="F187" s="57"/>
      <c r="G187" s="58">
        <f t="shared" si="7"/>
        <v>0</v>
      </c>
      <c r="H187" s="58">
        <f t="shared" si="8"/>
        <v>0</v>
      </c>
    </row>
    <row r="188" spans="1:8" ht="30" customHeight="1" x14ac:dyDescent="0.2">
      <c r="A188" s="55"/>
      <c r="B188" s="56" t="str">
        <f>IFERROR(VLOOKUP($A188,A_Stammdaten!$A$33:$B$132,2,FALSE),"")</f>
        <v/>
      </c>
      <c r="C188" s="55"/>
      <c r="D188" s="57"/>
      <c r="E188" s="57"/>
      <c r="F188" s="57"/>
      <c r="G188" s="58">
        <f t="shared" si="7"/>
        <v>0</v>
      </c>
      <c r="H188" s="58">
        <f t="shared" si="8"/>
        <v>0</v>
      </c>
    </row>
    <row r="189" spans="1:8" ht="30" customHeight="1" x14ac:dyDescent="0.2">
      <c r="A189" s="55"/>
      <c r="B189" s="56" t="str">
        <f>IFERROR(VLOOKUP($A189,A_Stammdaten!$A$33:$B$132,2,FALSE),"")</f>
        <v/>
      </c>
      <c r="C189" s="55"/>
      <c r="D189" s="57"/>
      <c r="E189" s="57"/>
      <c r="F189" s="57"/>
      <c r="G189" s="58">
        <f t="shared" si="7"/>
        <v>0</v>
      </c>
      <c r="H189" s="58">
        <f t="shared" si="8"/>
        <v>0</v>
      </c>
    </row>
    <row r="190" spans="1:8" ht="30" customHeight="1" x14ac:dyDescent="0.2">
      <c r="A190" s="55"/>
      <c r="B190" s="56" t="str">
        <f>IFERROR(VLOOKUP($A190,A_Stammdaten!$A$33:$B$132,2,FALSE),"")</f>
        <v/>
      </c>
      <c r="C190" s="55"/>
      <c r="D190" s="57"/>
      <c r="E190" s="57"/>
      <c r="F190" s="57"/>
      <c r="G190" s="58">
        <f t="shared" si="7"/>
        <v>0</v>
      </c>
      <c r="H190" s="58">
        <f t="shared" si="8"/>
        <v>0</v>
      </c>
    </row>
    <row r="191" spans="1:8" ht="30" customHeight="1" x14ac:dyDescent="0.2">
      <c r="A191" s="55"/>
      <c r="B191" s="56" t="str">
        <f>IFERROR(VLOOKUP($A191,A_Stammdaten!$A$33:$B$132,2,FALSE),"")</f>
        <v/>
      </c>
      <c r="C191" s="55"/>
      <c r="D191" s="57"/>
      <c r="E191" s="57"/>
      <c r="F191" s="57"/>
      <c r="G191" s="58">
        <f t="shared" si="7"/>
        <v>0</v>
      </c>
      <c r="H191" s="58">
        <f t="shared" si="8"/>
        <v>0</v>
      </c>
    </row>
    <row r="192" spans="1:8" ht="30" customHeight="1" x14ac:dyDescent="0.2">
      <c r="A192" s="55"/>
      <c r="B192" s="56" t="str">
        <f>IFERROR(VLOOKUP($A192,A_Stammdaten!$A$33:$B$132,2,FALSE),"")</f>
        <v/>
      </c>
      <c r="C192" s="55"/>
      <c r="D192" s="57"/>
      <c r="E192" s="57"/>
      <c r="F192" s="57"/>
      <c r="G192" s="58">
        <f t="shared" si="7"/>
        <v>0</v>
      </c>
      <c r="H192" s="58">
        <f t="shared" si="8"/>
        <v>0</v>
      </c>
    </row>
    <row r="193" spans="1:8" ht="30" customHeight="1" x14ac:dyDescent="0.2">
      <c r="A193" s="55"/>
      <c r="B193" s="56" t="str">
        <f>IFERROR(VLOOKUP($A193,A_Stammdaten!$A$33:$B$132,2,FALSE),"")</f>
        <v/>
      </c>
      <c r="C193" s="55"/>
      <c r="D193" s="57"/>
      <c r="E193" s="57"/>
      <c r="F193" s="57"/>
      <c r="G193" s="58">
        <f t="shared" si="7"/>
        <v>0</v>
      </c>
      <c r="H193" s="58">
        <f t="shared" si="8"/>
        <v>0</v>
      </c>
    </row>
    <row r="194" spans="1:8" ht="30" customHeight="1" x14ac:dyDescent="0.2">
      <c r="A194" s="55"/>
      <c r="B194" s="56" t="str">
        <f>IFERROR(VLOOKUP($A194,A_Stammdaten!$A$33:$B$132,2,FALSE),"")</f>
        <v/>
      </c>
      <c r="C194" s="55"/>
      <c r="D194" s="57"/>
      <c r="E194" s="57"/>
      <c r="F194" s="57"/>
      <c r="G194" s="58">
        <f t="shared" si="7"/>
        <v>0</v>
      </c>
      <c r="H194" s="58">
        <f t="shared" si="8"/>
        <v>0</v>
      </c>
    </row>
    <row r="195" spans="1:8" ht="30" customHeight="1" x14ac:dyDescent="0.2">
      <c r="A195" s="55"/>
      <c r="B195" s="56" t="str">
        <f>IFERROR(VLOOKUP($A195,A_Stammdaten!$A$33:$B$132,2,FALSE),"")</f>
        <v/>
      </c>
      <c r="C195" s="55"/>
      <c r="D195" s="57"/>
      <c r="E195" s="57"/>
      <c r="F195" s="57"/>
      <c r="G195" s="58">
        <f t="shared" si="7"/>
        <v>0</v>
      </c>
      <c r="H195" s="58">
        <f t="shared" si="8"/>
        <v>0</v>
      </c>
    </row>
    <row r="196" spans="1:8" ht="30" customHeight="1" x14ac:dyDescent="0.2">
      <c r="A196" s="55"/>
      <c r="B196" s="56" t="str">
        <f>IFERROR(VLOOKUP($A196,A_Stammdaten!$A$33:$B$132,2,FALSE),"")</f>
        <v/>
      </c>
      <c r="C196" s="55"/>
      <c r="D196" s="57"/>
      <c r="E196" s="57"/>
      <c r="F196" s="57"/>
      <c r="G196" s="58">
        <f t="shared" si="7"/>
        <v>0</v>
      </c>
      <c r="H196" s="58">
        <f t="shared" si="8"/>
        <v>0</v>
      </c>
    </row>
    <row r="197" spans="1:8" ht="30" customHeight="1" x14ac:dyDescent="0.2">
      <c r="A197" s="55"/>
      <c r="B197" s="56" t="str">
        <f>IFERROR(VLOOKUP($A197,A_Stammdaten!$A$33:$B$132,2,FALSE),"")</f>
        <v/>
      </c>
      <c r="C197" s="55"/>
      <c r="D197" s="57"/>
      <c r="E197" s="57"/>
      <c r="F197" s="57"/>
      <c r="G197" s="58">
        <f t="shared" si="7"/>
        <v>0</v>
      </c>
      <c r="H197" s="58">
        <f t="shared" si="8"/>
        <v>0</v>
      </c>
    </row>
    <row r="198" spans="1:8" ht="30" customHeight="1" x14ac:dyDescent="0.2">
      <c r="A198" s="55"/>
      <c r="B198" s="56" t="str">
        <f>IFERROR(VLOOKUP($A198,A_Stammdaten!$A$33:$B$132,2,FALSE),"")</f>
        <v/>
      </c>
      <c r="C198" s="55"/>
      <c r="D198" s="57"/>
      <c r="E198" s="57"/>
      <c r="F198" s="57"/>
      <c r="G198" s="58">
        <f t="shared" si="7"/>
        <v>0</v>
      </c>
      <c r="H198" s="58">
        <f t="shared" si="8"/>
        <v>0</v>
      </c>
    </row>
    <row r="199" spans="1:8" ht="30" customHeight="1" x14ac:dyDescent="0.2">
      <c r="A199" s="55"/>
      <c r="B199" s="56" t="str">
        <f>IFERROR(VLOOKUP($A199,A_Stammdaten!$A$33:$B$132,2,FALSE),"")</f>
        <v/>
      </c>
      <c r="C199" s="55"/>
      <c r="D199" s="57"/>
      <c r="E199" s="57"/>
      <c r="F199" s="57"/>
      <c r="G199" s="58">
        <f t="shared" si="7"/>
        <v>0</v>
      </c>
      <c r="H199" s="58">
        <f t="shared" si="8"/>
        <v>0</v>
      </c>
    </row>
    <row r="200" spans="1:8" ht="30" customHeight="1" x14ac:dyDescent="0.2">
      <c r="A200" s="55"/>
      <c r="B200" s="56" t="str">
        <f>IFERROR(VLOOKUP($A200,A_Stammdaten!$A$33:$B$132,2,FALSE),"")</f>
        <v/>
      </c>
      <c r="C200" s="55"/>
      <c r="D200" s="57"/>
      <c r="E200" s="57"/>
      <c r="F200" s="57"/>
      <c r="G200" s="58">
        <f t="shared" si="7"/>
        <v>0</v>
      </c>
      <c r="H200" s="58">
        <f t="shared" si="8"/>
        <v>0</v>
      </c>
    </row>
  </sheetData>
  <conditionalFormatting sqref="F5:F1000">
    <cfRule type="expression" dxfId="1" priority="3">
      <formula>$C5=0</formula>
    </cfRule>
  </conditionalFormatting>
  <pageMargins left="0.70866141732283472" right="0.70866141732283472" top="0.78740157480314965" bottom="0.78740157480314965" header="0.31496062992125984" footer="0.31496062992125984"/>
  <pageSetup paperSize="9" scale="55" orientation="portrait" r:id="rId1"/>
  <rowBreaks count="4" manualBreakCount="4">
    <brk id="40" max="16383" man="1"/>
    <brk id="80" max="16383" man="1"/>
    <brk id="120" max="16383" man="1"/>
    <brk id="160" max="16383" man="1"/>
  </rowBreaks>
  <extLst>
    <ext xmlns:x14="http://schemas.microsoft.com/office/spreadsheetml/2009/9/main" uri="{78C0D931-6437-407d-A8EE-F0AAD7539E65}">
      <x14:conditionalFormattings>
        <x14:conditionalFormatting xmlns:xm="http://schemas.microsoft.com/office/excel/2006/main">
          <x14:cfRule type="expression" priority="1" id="{C1959623-5B3E-49EC-B541-CD1ECC48C8B6}">
            <xm:f>OR($C5=0,$C5=A_Stammdaten!$B$9)</xm:f>
            <x14:dxf>
              <fill>
                <patternFill>
                  <bgColor theme="0" tint="-0.14996795556505021"/>
                </patternFill>
              </fill>
            </x14:dxf>
          </x14:cfRule>
          <xm:sqref>D5:D1000</xm:sqref>
        </x14:conditionalFormatting>
        <x14:conditionalFormatting xmlns:xm="http://schemas.microsoft.com/office/excel/2006/main">
          <x14:cfRule type="expression" priority="2" id="{0A698145-3569-443D-B83B-B0C8803947FC}">
            <xm:f>$C5&lt;&gt;A_Stammdaten!$B$9</xm:f>
            <x14:dxf>
              <fill>
                <patternFill>
                  <bgColor theme="0" tint="-0.14996795556505021"/>
                </patternFill>
              </fill>
            </x14:dxf>
          </x14:cfRule>
          <xm:sqref>E5:E1000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A_Stammdaten!$A$33:$A$132</xm:f>
          </x14:formula1>
          <xm:sqref>A5:A200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E">
    <tabColor rgb="FFFFFFCC"/>
  </sheetPr>
  <dimension ref="A1:C65"/>
  <sheetViews>
    <sheetView showGridLines="0" zoomScaleNormal="100" workbookViewId="0">
      <pane ySplit="15" topLeftCell="A16" activePane="bottomLeft" state="frozen"/>
      <selection pane="bottomLeft" activeCell="A16" sqref="A16"/>
    </sheetView>
  </sheetViews>
  <sheetFormatPr baseColWidth="10" defaultRowHeight="14.25" x14ac:dyDescent="0.2"/>
  <cols>
    <col min="1" max="1" width="30.7109375" style="46" customWidth="1"/>
    <col min="2" max="2" width="12.7109375" style="46" customWidth="1"/>
    <col min="3" max="3" width="120.7109375" style="46" customWidth="1"/>
    <col min="4" max="16384" width="11.42578125" style="46"/>
  </cols>
  <sheetData>
    <row r="1" spans="1:3" ht="15" x14ac:dyDescent="0.25">
      <c r="A1" s="183" t="s">
        <v>49</v>
      </c>
      <c r="B1" s="9"/>
      <c r="C1" s="10"/>
    </row>
    <row r="2" spans="1:3" x14ac:dyDescent="0.2">
      <c r="A2" s="184" t="s">
        <v>46</v>
      </c>
      <c r="B2" s="9"/>
      <c r="C2" s="9"/>
    </row>
    <row r="3" spans="1:3" x14ac:dyDescent="0.2">
      <c r="A3" s="184"/>
      <c r="B3" s="9"/>
      <c r="C3" s="9"/>
    </row>
    <row r="4" spans="1:3" ht="15" x14ac:dyDescent="0.2">
      <c r="A4" s="185" t="s">
        <v>106</v>
      </c>
      <c r="B4" s="186"/>
      <c r="C4" s="186" t="s">
        <v>2</v>
      </c>
    </row>
    <row r="5" spans="1:3" x14ac:dyDescent="0.2">
      <c r="A5" s="187" t="s">
        <v>107</v>
      </c>
      <c r="B5" s="188"/>
      <c r="C5" s="9"/>
    </row>
    <row r="6" spans="1:3" x14ac:dyDescent="0.2">
      <c r="A6" s="189" t="s">
        <v>108</v>
      </c>
      <c r="B6" s="190"/>
      <c r="C6" s="191"/>
    </row>
    <row r="7" spans="1:3" x14ac:dyDescent="0.2">
      <c r="A7" s="189" t="s">
        <v>109</v>
      </c>
      <c r="B7" s="190"/>
      <c r="C7" s="191"/>
    </row>
    <row r="8" spans="1:3" x14ac:dyDescent="0.2">
      <c r="A8" s="189" t="s">
        <v>110</v>
      </c>
      <c r="B8" s="190"/>
      <c r="C8" s="191"/>
    </row>
    <row r="9" spans="1:3" x14ac:dyDescent="0.2">
      <c r="A9" s="187"/>
      <c r="B9" s="188"/>
      <c r="C9" s="9"/>
    </row>
    <row r="10" spans="1:3" x14ac:dyDescent="0.2">
      <c r="A10" s="47" t="s">
        <v>111</v>
      </c>
      <c r="B10" s="48"/>
      <c r="C10" s="49" t="s">
        <v>11</v>
      </c>
    </row>
    <row r="11" spans="1:3" x14ac:dyDescent="0.2">
      <c r="A11" s="189" t="s">
        <v>112</v>
      </c>
      <c r="B11" s="190"/>
      <c r="C11" s="191"/>
    </row>
    <row r="12" spans="1:3" x14ac:dyDescent="0.2">
      <c r="A12" s="50"/>
      <c r="B12" s="50"/>
    </row>
    <row r="13" spans="1:3" s="51" customFormat="1" ht="30" customHeight="1" x14ac:dyDescent="0.2">
      <c r="A13" s="243" t="s">
        <v>113</v>
      </c>
      <c r="B13" s="244"/>
      <c r="C13" s="192"/>
    </row>
    <row r="14" spans="1:3" x14ac:dyDescent="0.2">
      <c r="A14" s="9"/>
      <c r="B14" s="9"/>
      <c r="C14" s="9"/>
    </row>
    <row r="15" spans="1:3" ht="15" x14ac:dyDescent="0.2">
      <c r="A15" s="193" t="s">
        <v>47</v>
      </c>
      <c r="B15" s="193" t="s">
        <v>48</v>
      </c>
      <c r="C15" s="193" t="s">
        <v>2</v>
      </c>
    </row>
    <row r="16" spans="1:3" ht="20.100000000000001" customHeight="1" x14ac:dyDescent="0.2">
      <c r="A16" s="194" t="s">
        <v>11</v>
      </c>
      <c r="B16" s="195"/>
      <c r="C16" s="191"/>
    </row>
    <row r="17" spans="1:3" ht="20.100000000000001" customHeight="1" x14ac:dyDescent="0.2">
      <c r="A17" s="194" t="s">
        <v>11</v>
      </c>
      <c r="B17" s="195"/>
      <c r="C17" s="191"/>
    </row>
    <row r="18" spans="1:3" ht="20.100000000000001" customHeight="1" x14ac:dyDescent="0.2">
      <c r="A18" s="194" t="s">
        <v>11</v>
      </c>
      <c r="B18" s="195"/>
      <c r="C18" s="191"/>
    </row>
    <row r="19" spans="1:3" ht="20.100000000000001" customHeight="1" x14ac:dyDescent="0.2">
      <c r="A19" s="194" t="s">
        <v>11</v>
      </c>
      <c r="B19" s="195"/>
      <c r="C19" s="191"/>
    </row>
    <row r="20" spans="1:3" ht="20.100000000000001" customHeight="1" x14ac:dyDescent="0.2">
      <c r="A20" s="194" t="s">
        <v>11</v>
      </c>
      <c r="B20" s="195"/>
      <c r="C20" s="191"/>
    </row>
    <row r="21" spans="1:3" ht="20.100000000000001" customHeight="1" x14ac:dyDescent="0.2">
      <c r="A21" s="194" t="s">
        <v>11</v>
      </c>
      <c r="B21" s="195"/>
      <c r="C21" s="191"/>
    </row>
    <row r="22" spans="1:3" ht="20.100000000000001" customHeight="1" x14ac:dyDescent="0.2">
      <c r="A22" s="194" t="s">
        <v>11</v>
      </c>
      <c r="B22" s="195"/>
      <c r="C22" s="191"/>
    </row>
    <row r="23" spans="1:3" ht="20.100000000000001" customHeight="1" x14ac:dyDescent="0.2">
      <c r="A23" s="194" t="s">
        <v>11</v>
      </c>
      <c r="B23" s="195"/>
      <c r="C23" s="191"/>
    </row>
    <row r="24" spans="1:3" ht="20.100000000000001" customHeight="1" x14ac:dyDescent="0.2">
      <c r="A24" s="194" t="s">
        <v>11</v>
      </c>
      <c r="B24" s="195"/>
      <c r="C24" s="191"/>
    </row>
    <row r="25" spans="1:3" ht="20.100000000000001" customHeight="1" x14ac:dyDescent="0.2">
      <c r="A25" s="194" t="s">
        <v>11</v>
      </c>
      <c r="B25" s="195"/>
      <c r="C25" s="191"/>
    </row>
    <row r="26" spans="1:3" ht="20.100000000000001" customHeight="1" x14ac:dyDescent="0.2">
      <c r="A26" s="194" t="s">
        <v>11</v>
      </c>
      <c r="B26" s="195"/>
      <c r="C26" s="191"/>
    </row>
    <row r="27" spans="1:3" ht="20.100000000000001" customHeight="1" x14ac:dyDescent="0.2">
      <c r="A27" s="194" t="s">
        <v>11</v>
      </c>
      <c r="B27" s="195"/>
      <c r="C27" s="191"/>
    </row>
    <row r="28" spans="1:3" ht="20.100000000000001" customHeight="1" x14ac:dyDescent="0.2">
      <c r="A28" s="194" t="s">
        <v>11</v>
      </c>
      <c r="B28" s="195"/>
      <c r="C28" s="191"/>
    </row>
    <row r="29" spans="1:3" ht="20.100000000000001" customHeight="1" x14ac:dyDescent="0.2">
      <c r="A29" s="194" t="s">
        <v>11</v>
      </c>
      <c r="B29" s="195"/>
      <c r="C29" s="191"/>
    </row>
    <row r="30" spans="1:3" ht="20.100000000000001" customHeight="1" x14ac:dyDescent="0.2">
      <c r="A30" s="194" t="s">
        <v>11</v>
      </c>
      <c r="B30" s="195"/>
      <c r="C30" s="191"/>
    </row>
    <row r="31" spans="1:3" ht="20.100000000000001" customHeight="1" x14ac:dyDescent="0.2">
      <c r="A31" s="194" t="s">
        <v>11</v>
      </c>
      <c r="B31" s="195"/>
      <c r="C31" s="191"/>
    </row>
    <row r="32" spans="1:3" ht="20.100000000000001" customHeight="1" x14ac:dyDescent="0.2">
      <c r="A32" s="194" t="s">
        <v>11</v>
      </c>
      <c r="B32" s="195"/>
      <c r="C32" s="191"/>
    </row>
    <row r="33" spans="1:3" ht="20.100000000000001" customHeight="1" x14ac:dyDescent="0.2">
      <c r="A33" s="194" t="s">
        <v>11</v>
      </c>
      <c r="B33" s="195"/>
      <c r="C33" s="191"/>
    </row>
    <row r="34" spans="1:3" ht="20.100000000000001" customHeight="1" x14ac:dyDescent="0.2">
      <c r="A34" s="194" t="s">
        <v>11</v>
      </c>
      <c r="B34" s="195"/>
      <c r="C34" s="191"/>
    </row>
    <row r="35" spans="1:3" ht="20.100000000000001" customHeight="1" x14ac:dyDescent="0.2">
      <c r="A35" s="194" t="s">
        <v>11</v>
      </c>
      <c r="B35" s="195"/>
      <c r="C35" s="191"/>
    </row>
    <row r="36" spans="1:3" ht="20.100000000000001" customHeight="1" x14ac:dyDescent="0.2">
      <c r="A36" s="194" t="s">
        <v>11</v>
      </c>
      <c r="B36" s="195"/>
      <c r="C36" s="191"/>
    </row>
    <row r="37" spans="1:3" ht="20.100000000000001" customHeight="1" x14ac:dyDescent="0.2">
      <c r="A37" s="194" t="s">
        <v>11</v>
      </c>
      <c r="B37" s="195"/>
      <c r="C37" s="191"/>
    </row>
    <row r="38" spans="1:3" ht="20.100000000000001" customHeight="1" x14ac:dyDescent="0.2">
      <c r="A38" s="194" t="s">
        <v>11</v>
      </c>
      <c r="B38" s="195"/>
      <c r="C38" s="191"/>
    </row>
    <row r="39" spans="1:3" ht="20.100000000000001" customHeight="1" x14ac:dyDescent="0.2">
      <c r="A39" s="194" t="s">
        <v>11</v>
      </c>
      <c r="B39" s="195"/>
      <c r="C39" s="191"/>
    </row>
    <row r="40" spans="1:3" ht="20.100000000000001" customHeight="1" x14ac:dyDescent="0.2">
      <c r="A40" s="194" t="s">
        <v>11</v>
      </c>
      <c r="B40" s="195"/>
      <c r="C40" s="191"/>
    </row>
    <row r="41" spans="1:3" ht="20.100000000000001" customHeight="1" x14ac:dyDescent="0.2">
      <c r="A41" s="194" t="s">
        <v>11</v>
      </c>
      <c r="B41" s="195"/>
      <c r="C41" s="191"/>
    </row>
    <row r="42" spans="1:3" ht="20.100000000000001" customHeight="1" x14ac:dyDescent="0.2">
      <c r="A42" s="194" t="s">
        <v>11</v>
      </c>
      <c r="B42" s="195"/>
      <c r="C42" s="191"/>
    </row>
    <row r="43" spans="1:3" ht="20.100000000000001" customHeight="1" x14ac:dyDescent="0.2">
      <c r="A43" s="194" t="s">
        <v>11</v>
      </c>
      <c r="B43" s="195"/>
      <c r="C43" s="191"/>
    </row>
    <row r="44" spans="1:3" ht="20.100000000000001" customHeight="1" x14ac:dyDescent="0.2">
      <c r="A44" s="194" t="s">
        <v>11</v>
      </c>
      <c r="B44" s="195"/>
      <c r="C44" s="191"/>
    </row>
    <row r="45" spans="1:3" ht="20.100000000000001" customHeight="1" x14ac:dyDescent="0.2">
      <c r="A45" s="194" t="s">
        <v>11</v>
      </c>
      <c r="B45" s="195"/>
      <c r="C45" s="191"/>
    </row>
    <row r="46" spans="1:3" ht="20.100000000000001" customHeight="1" x14ac:dyDescent="0.2">
      <c r="A46" s="194" t="s">
        <v>11</v>
      </c>
      <c r="B46" s="195"/>
      <c r="C46" s="191"/>
    </row>
    <row r="47" spans="1:3" ht="20.100000000000001" customHeight="1" x14ac:dyDescent="0.2">
      <c r="A47" s="194" t="s">
        <v>11</v>
      </c>
      <c r="B47" s="195"/>
      <c r="C47" s="191"/>
    </row>
    <row r="48" spans="1:3" ht="20.100000000000001" customHeight="1" x14ac:dyDescent="0.2">
      <c r="A48" s="194" t="s">
        <v>11</v>
      </c>
      <c r="B48" s="195"/>
      <c r="C48" s="191"/>
    </row>
    <row r="49" spans="1:3" ht="20.100000000000001" customHeight="1" x14ac:dyDescent="0.2">
      <c r="A49" s="194" t="s">
        <v>11</v>
      </c>
      <c r="B49" s="195"/>
      <c r="C49" s="191"/>
    </row>
    <row r="50" spans="1:3" ht="20.100000000000001" customHeight="1" x14ac:dyDescent="0.2">
      <c r="A50" s="194" t="s">
        <v>11</v>
      </c>
      <c r="B50" s="195"/>
      <c r="C50" s="191"/>
    </row>
    <row r="51" spans="1:3" ht="20.100000000000001" customHeight="1" x14ac:dyDescent="0.2">
      <c r="A51" s="194" t="s">
        <v>11</v>
      </c>
      <c r="B51" s="195"/>
      <c r="C51" s="191"/>
    </row>
    <row r="52" spans="1:3" ht="20.100000000000001" customHeight="1" x14ac:dyDescent="0.2">
      <c r="A52" s="194" t="s">
        <v>11</v>
      </c>
      <c r="B52" s="195"/>
      <c r="C52" s="191"/>
    </row>
    <row r="53" spans="1:3" ht="20.100000000000001" customHeight="1" x14ac:dyDescent="0.2">
      <c r="A53" s="194" t="s">
        <v>11</v>
      </c>
      <c r="B53" s="195"/>
      <c r="C53" s="191"/>
    </row>
    <row r="54" spans="1:3" ht="20.100000000000001" customHeight="1" x14ac:dyDescent="0.2">
      <c r="A54" s="194" t="s">
        <v>11</v>
      </c>
      <c r="B54" s="195"/>
      <c r="C54" s="191"/>
    </row>
    <row r="55" spans="1:3" ht="20.100000000000001" customHeight="1" x14ac:dyDescent="0.2">
      <c r="A55" s="194" t="s">
        <v>11</v>
      </c>
      <c r="B55" s="195"/>
      <c r="C55" s="191"/>
    </row>
    <row r="56" spans="1:3" ht="20.100000000000001" customHeight="1" x14ac:dyDescent="0.2">
      <c r="A56" s="194" t="s">
        <v>11</v>
      </c>
      <c r="B56" s="195"/>
      <c r="C56" s="191"/>
    </row>
    <row r="57" spans="1:3" ht="20.100000000000001" customHeight="1" x14ac:dyDescent="0.2">
      <c r="A57" s="194" t="s">
        <v>11</v>
      </c>
      <c r="B57" s="195"/>
      <c r="C57" s="191"/>
    </row>
    <row r="58" spans="1:3" ht="20.100000000000001" customHeight="1" x14ac:dyDescent="0.2">
      <c r="A58" s="194" t="s">
        <v>11</v>
      </c>
      <c r="B58" s="195"/>
      <c r="C58" s="191"/>
    </row>
    <row r="59" spans="1:3" ht="20.100000000000001" customHeight="1" x14ac:dyDescent="0.2">
      <c r="A59" s="194" t="s">
        <v>11</v>
      </c>
      <c r="B59" s="195"/>
      <c r="C59" s="191"/>
    </row>
    <row r="60" spans="1:3" ht="20.100000000000001" customHeight="1" x14ac:dyDescent="0.2">
      <c r="A60" s="194" t="s">
        <v>11</v>
      </c>
      <c r="B60" s="195"/>
      <c r="C60" s="191"/>
    </row>
    <row r="61" spans="1:3" ht="20.100000000000001" customHeight="1" x14ac:dyDescent="0.2">
      <c r="A61" s="194" t="s">
        <v>11</v>
      </c>
      <c r="B61" s="195"/>
      <c r="C61" s="191"/>
    </row>
    <row r="62" spans="1:3" ht="20.100000000000001" customHeight="1" x14ac:dyDescent="0.2">
      <c r="A62" s="194" t="s">
        <v>11</v>
      </c>
      <c r="B62" s="195"/>
      <c r="C62" s="191"/>
    </row>
    <row r="63" spans="1:3" ht="20.100000000000001" customHeight="1" x14ac:dyDescent="0.2">
      <c r="A63" s="194" t="s">
        <v>11</v>
      </c>
      <c r="B63" s="195"/>
      <c r="C63" s="191"/>
    </row>
    <row r="64" spans="1:3" ht="20.100000000000001" customHeight="1" x14ac:dyDescent="0.2">
      <c r="A64" s="194" t="s">
        <v>11</v>
      </c>
      <c r="B64" s="195"/>
      <c r="C64" s="191"/>
    </row>
    <row r="65" spans="1:3" ht="20.100000000000001" customHeight="1" x14ac:dyDescent="0.2">
      <c r="A65" s="194" t="s">
        <v>11</v>
      </c>
      <c r="B65" s="195"/>
      <c r="C65" s="191"/>
    </row>
  </sheetData>
  <mergeCells count="1">
    <mergeCell ref="A13:B13"/>
  </mergeCells>
  <dataValidations count="2">
    <dataValidation type="list" allowBlank="1" showInputMessage="1" showErrorMessage="1" sqref="A16:A65" xr:uid="{00000000-0002-0000-0500-000000000000}">
      <formula1>"bitte wählen, A_Stammdaten,B_KKAuf,C_AiB"</formula1>
    </dataValidation>
    <dataValidation type="list" allowBlank="1" showInputMessage="1" showErrorMessage="1" sqref="C10" xr:uid="{3E70F1F2-AD95-4A87-A9FD-287B1943B4DE}">
      <formula1>"Ja,Nein,bitte wählen"</formula1>
    </dataValidation>
  </dataValidations>
  <pageMargins left="0.7" right="0.7" top="0.78740157499999996" bottom="0.78740157499999996" header="0.3" footer="0.3"/>
  <pageSetup paperSize="9" scale="55" orientation="portrait" r:id="rId1"/>
  <extLst>
    <ext xmlns:x14="http://schemas.microsoft.com/office/spreadsheetml/2009/9/main" uri="{78C0D931-6437-407d-A8EE-F0AAD7539E65}">
      <x14:conditionalFormattings>
        <x14:conditionalFormatting xmlns:xm="http://schemas.microsoft.com/office/excel/2006/main">
          <x14:cfRule type="expression" priority="1" id="{2F9EFF01-2057-41A9-9CA0-BBA89C3605DC}">
            <xm:f>A_Stammdaten!$D$29&lt;&gt;"Falls ja, bitte Tabellenblatt 'E_Erläuterung' beachten"</xm:f>
            <x14:dxf>
              <fill>
                <patternFill patternType="solid">
                  <bgColor theme="1"/>
                </patternFill>
              </fill>
            </x14:dxf>
          </x14:cfRule>
          <xm:sqref>A5:C13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en"/>
  <dimension ref="A1:AG44"/>
  <sheetViews>
    <sheetView showGridLines="0" topLeftCell="C1" zoomScaleNormal="100" workbookViewId="0">
      <selection activeCell="O15" sqref="O15"/>
    </sheetView>
  </sheetViews>
  <sheetFormatPr baseColWidth="10" defaultRowHeight="14.25" outlineLevelCol="1" x14ac:dyDescent="0.2"/>
  <cols>
    <col min="1" max="1" width="11.7109375" style="65" hidden="1" customWidth="1" outlineLevel="1"/>
    <col min="2" max="2" width="49.5703125" style="65" hidden="1" customWidth="1" outlineLevel="1"/>
    <col min="3" max="3" width="2.7109375" style="3" customWidth="1" collapsed="1"/>
    <col min="4" max="4" width="13.7109375" style="3" customWidth="1"/>
    <col min="5" max="9" width="11.7109375" style="3" customWidth="1"/>
    <col min="10" max="10" width="2.7109375" style="3" customWidth="1"/>
    <col min="11" max="11" width="13.7109375" style="3" customWidth="1"/>
    <col min="12" max="16" width="11.7109375" style="3" customWidth="1"/>
    <col min="17" max="17" width="2.7109375" style="3" customWidth="1"/>
    <col min="18" max="18" width="13.7109375" style="3" customWidth="1"/>
    <col min="19" max="23" width="11.7109375" style="3" customWidth="1"/>
    <col min="24" max="24" width="2.7109375" style="3" customWidth="1"/>
    <col min="25" max="25" width="13.7109375" style="3" customWidth="1"/>
    <col min="26" max="30" width="11.7109375" style="3" customWidth="1"/>
    <col min="31" max="16384" width="11.42578125" style="3"/>
  </cols>
  <sheetData>
    <row r="1" spans="1:33" ht="20.100000000000001" customHeight="1" x14ac:dyDescent="0.25">
      <c r="A1" s="59" t="s">
        <v>6</v>
      </c>
      <c r="B1" s="60" t="s">
        <v>24</v>
      </c>
      <c r="D1" s="46" t="s">
        <v>97</v>
      </c>
      <c r="E1" s="61">
        <v>0.4</v>
      </c>
    </row>
    <row r="2" spans="1:33" ht="20.100000000000001" customHeight="1" x14ac:dyDescent="0.2">
      <c r="A2" s="62">
        <v>2024</v>
      </c>
      <c r="B2" s="63" t="s">
        <v>32</v>
      </c>
      <c r="D2" s="46" t="s">
        <v>98</v>
      </c>
      <c r="E2" s="61">
        <v>0.6</v>
      </c>
    </row>
    <row r="3" spans="1:33" ht="20.100000000000001" customHeight="1" x14ac:dyDescent="0.2">
      <c r="A3" s="62">
        <v>2025</v>
      </c>
      <c r="B3" s="63" t="s">
        <v>35</v>
      </c>
      <c r="D3" s="46"/>
      <c r="E3" s="64">
        <v>2</v>
      </c>
    </row>
    <row r="4" spans="1:33" ht="20.100000000000001" customHeight="1" thickBot="1" x14ac:dyDescent="0.25">
      <c r="A4" s="62">
        <v>2026</v>
      </c>
      <c r="B4" s="63" t="s">
        <v>36</v>
      </c>
    </row>
    <row r="5" spans="1:33" ht="20.100000000000001" customHeight="1" x14ac:dyDescent="0.25">
      <c r="A5" s="62">
        <v>2027</v>
      </c>
      <c r="B5" s="63" t="s">
        <v>38</v>
      </c>
      <c r="D5" s="196"/>
      <c r="E5" s="197"/>
      <c r="F5" s="197"/>
      <c r="G5" s="197"/>
      <c r="H5" s="197"/>
      <c r="I5" s="197"/>
      <c r="J5" s="197" t="s">
        <v>81</v>
      </c>
      <c r="K5" s="197"/>
      <c r="L5" s="197"/>
      <c r="M5" s="197"/>
      <c r="N5" s="197"/>
      <c r="O5" s="197"/>
      <c r="P5" s="198"/>
      <c r="R5" s="196"/>
      <c r="S5" s="197"/>
      <c r="T5" s="197"/>
      <c r="U5" s="197"/>
      <c r="V5" s="197"/>
      <c r="W5" s="197"/>
      <c r="X5" s="197" t="s">
        <v>99</v>
      </c>
      <c r="Y5" s="197"/>
      <c r="Z5" s="197"/>
      <c r="AA5" s="197"/>
      <c r="AB5" s="197"/>
      <c r="AC5" s="197"/>
      <c r="AD5" s="198"/>
      <c r="AG5" s="178"/>
    </row>
    <row r="6" spans="1:33" ht="20.100000000000001" customHeight="1" x14ac:dyDescent="0.25">
      <c r="A6" s="62">
        <v>2028</v>
      </c>
      <c r="B6" s="63" t="s">
        <v>39</v>
      </c>
      <c r="D6" s="199"/>
      <c r="E6" s="200"/>
      <c r="F6" s="200"/>
      <c r="G6" s="200"/>
      <c r="H6" s="200"/>
      <c r="I6" s="200"/>
      <c r="J6" s="200"/>
      <c r="K6" s="200"/>
      <c r="L6" s="200"/>
      <c r="M6" s="200"/>
      <c r="N6" s="200"/>
      <c r="O6" s="200"/>
      <c r="P6" s="201"/>
      <c r="R6" s="199"/>
      <c r="S6" s="200"/>
      <c r="T6" s="200"/>
      <c r="U6" s="200"/>
      <c r="V6" s="200"/>
      <c r="W6" s="200"/>
      <c r="X6" s="200"/>
      <c r="Y6" s="200"/>
      <c r="Z6" s="200"/>
      <c r="AA6" s="200"/>
      <c r="AB6" s="200"/>
      <c r="AC6" s="200"/>
      <c r="AD6" s="201"/>
    </row>
    <row r="7" spans="1:33" ht="20.100000000000001" customHeight="1" x14ac:dyDescent="0.25">
      <c r="B7" s="63" t="s">
        <v>40</v>
      </c>
      <c r="D7" s="202"/>
      <c r="E7" s="203"/>
      <c r="F7" s="203"/>
      <c r="G7" s="203"/>
      <c r="H7" s="203"/>
      <c r="I7" s="203"/>
      <c r="J7" s="203"/>
      <c r="K7" s="203"/>
      <c r="L7" s="203"/>
      <c r="M7" s="203"/>
      <c r="N7" s="203"/>
      <c r="O7" s="203"/>
      <c r="P7" s="204"/>
      <c r="R7" s="202"/>
      <c r="S7" s="203"/>
      <c r="T7" s="203"/>
      <c r="U7" s="203"/>
      <c r="V7" s="203"/>
      <c r="W7" s="203"/>
      <c r="X7" s="203"/>
      <c r="Y7" s="203"/>
      <c r="Z7" s="203"/>
      <c r="AA7" s="203"/>
      <c r="AB7" s="203"/>
      <c r="AC7" s="203"/>
      <c r="AD7" s="204"/>
    </row>
    <row r="8" spans="1:33" ht="15.75" thickBot="1" x14ac:dyDescent="0.3">
      <c r="B8" s="66"/>
      <c r="D8" s="205" t="s">
        <v>94</v>
      </c>
      <c r="E8" s="206"/>
      <c r="F8" s="206" t="s">
        <v>82</v>
      </c>
      <c r="G8" s="206"/>
      <c r="H8" s="206"/>
      <c r="I8" s="206"/>
      <c r="J8" s="206"/>
      <c r="K8" s="206" t="s">
        <v>94</v>
      </c>
      <c r="L8" s="206"/>
      <c r="M8" s="206" t="s">
        <v>82</v>
      </c>
      <c r="N8" s="206"/>
      <c r="O8" s="206"/>
      <c r="P8" s="207"/>
      <c r="R8" s="205" t="s">
        <v>94</v>
      </c>
      <c r="S8" s="206"/>
      <c r="T8" s="206" t="s">
        <v>82</v>
      </c>
      <c r="U8" s="206"/>
      <c r="V8" s="206"/>
      <c r="W8" s="206"/>
      <c r="X8" s="206"/>
      <c r="Y8" s="206" t="s">
        <v>94</v>
      </c>
      <c r="Z8" s="206"/>
      <c r="AA8" s="206" t="s">
        <v>82</v>
      </c>
      <c r="AB8" s="206"/>
      <c r="AC8" s="206"/>
      <c r="AD8" s="207"/>
    </row>
    <row r="9" spans="1:33" ht="15" thickTop="1" x14ac:dyDescent="0.2">
      <c r="D9" s="67" t="s">
        <v>83</v>
      </c>
      <c r="E9" s="68">
        <v>45107</v>
      </c>
      <c r="F9" s="68">
        <v>45473</v>
      </c>
      <c r="G9" s="68">
        <v>45838</v>
      </c>
      <c r="H9" s="69">
        <v>46203</v>
      </c>
      <c r="I9" s="69">
        <v>46568</v>
      </c>
      <c r="J9" s="70"/>
      <c r="K9" s="71" t="s">
        <v>83</v>
      </c>
      <c r="L9" s="68">
        <v>45107</v>
      </c>
      <c r="M9" s="68">
        <v>45473</v>
      </c>
      <c r="N9" s="68">
        <v>45838</v>
      </c>
      <c r="O9" s="68">
        <v>46203</v>
      </c>
      <c r="P9" s="72">
        <v>46568</v>
      </c>
      <c r="R9" s="67" t="s">
        <v>83</v>
      </c>
      <c r="S9" s="68">
        <v>45107</v>
      </c>
      <c r="T9" s="68">
        <v>45473</v>
      </c>
      <c r="U9" s="68">
        <v>45838</v>
      </c>
      <c r="V9" s="68">
        <v>46203</v>
      </c>
      <c r="W9" s="69">
        <v>46568</v>
      </c>
      <c r="X9" s="70"/>
      <c r="Y9" s="71" t="s">
        <v>83</v>
      </c>
      <c r="Z9" s="68">
        <v>45107</v>
      </c>
      <c r="AA9" s="68">
        <v>45473</v>
      </c>
      <c r="AB9" s="68">
        <v>45838</v>
      </c>
      <c r="AC9" s="68">
        <v>46203</v>
      </c>
      <c r="AD9" s="72">
        <v>46568</v>
      </c>
    </row>
    <row r="10" spans="1:33" x14ac:dyDescent="0.2">
      <c r="D10" s="73" t="s">
        <v>84</v>
      </c>
      <c r="E10" s="74">
        <v>2024</v>
      </c>
      <c r="F10" s="74">
        <v>2025</v>
      </c>
      <c r="G10" s="74">
        <v>2026</v>
      </c>
      <c r="H10" s="75">
        <v>2027</v>
      </c>
      <c r="I10" s="75">
        <v>2028</v>
      </c>
      <c r="J10" s="70"/>
      <c r="K10" s="76" t="s">
        <v>84</v>
      </c>
      <c r="L10" s="74">
        <v>2024</v>
      </c>
      <c r="M10" s="74">
        <v>2025</v>
      </c>
      <c r="N10" s="74">
        <v>2026</v>
      </c>
      <c r="O10" s="74">
        <v>2027</v>
      </c>
      <c r="P10" s="77">
        <v>2028</v>
      </c>
      <c r="R10" s="73" t="s">
        <v>84</v>
      </c>
      <c r="S10" s="74">
        <v>2024</v>
      </c>
      <c r="T10" s="74">
        <v>2025</v>
      </c>
      <c r="U10" s="74">
        <v>2026</v>
      </c>
      <c r="V10" s="74">
        <v>2027</v>
      </c>
      <c r="W10" s="75">
        <v>2028</v>
      </c>
      <c r="X10" s="70"/>
      <c r="Y10" s="76" t="s">
        <v>84</v>
      </c>
      <c r="Z10" s="74">
        <v>2024</v>
      </c>
      <c r="AA10" s="74">
        <v>2025</v>
      </c>
      <c r="AB10" s="74">
        <v>2026</v>
      </c>
      <c r="AC10" s="74">
        <v>2027</v>
      </c>
      <c r="AD10" s="77">
        <v>2028</v>
      </c>
    </row>
    <row r="11" spans="1:33" x14ac:dyDescent="0.2">
      <c r="D11" s="73" t="s">
        <v>85</v>
      </c>
      <c r="E11" s="74"/>
      <c r="F11" s="74"/>
      <c r="G11" s="74"/>
      <c r="H11" s="74"/>
      <c r="I11" s="75"/>
      <c r="J11" s="70"/>
      <c r="K11" s="76" t="s">
        <v>85</v>
      </c>
      <c r="L11" s="74"/>
      <c r="M11" s="74"/>
      <c r="N11" s="74"/>
      <c r="O11" s="74"/>
      <c r="P11" s="77"/>
      <c r="R11" s="73" t="s">
        <v>85</v>
      </c>
      <c r="S11" s="74"/>
      <c r="T11" s="74"/>
      <c r="U11" s="74"/>
      <c r="V11" s="74"/>
      <c r="W11" s="75"/>
      <c r="X11" s="70"/>
      <c r="Y11" s="76" t="s">
        <v>85</v>
      </c>
      <c r="Z11" s="74"/>
      <c r="AA11" s="74"/>
      <c r="AB11" s="74"/>
      <c r="AC11" s="74"/>
      <c r="AD11" s="77"/>
    </row>
    <row r="12" spans="1:33" x14ac:dyDescent="0.2">
      <c r="D12" s="73">
        <v>2022</v>
      </c>
      <c r="E12" s="78" t="s">
        <v>86</v>
      </c>
      <c r="F12" s="78" t="s">
        <v>86</v>
      </c>
      <c r="G12" s="78" t="s">
        <v>86</v>
      </c>
      <c r="H12" s="78" t="s">
        <v>86</v>
      </c>
      <c r="I12" s="79" t="s">
        <v>86</v>
      </c>
      <c r="J12" s="70"/>
      <c r="K12" s="76">
        <v>2022</v>
      </c>
      <c r="L12" s="78">
        <v>5.0700000000000002E-2</v>
      </c>
      <c r="M12" s="78">
        <v>5.0700000000000002E-2</v>
      </c>
      <c r="N12" s="78">
        <v>5.0700000000000002E-2</v>
      </c>
      <c r="O12" s="78">
        <v>5.0700000000000002E-2</v>
      </c>
      <c r="P12" s="80">
        <v>5.0700000000000002E-2</v>
      </c>
      <c r="R12" s="73">
        <v>2022</v>
      </c>
      <c r="S12" s="78" t="s">
        <v>86</v>
      </c>
      <c r="T12" s="78" t="s">
        <v>86</v>
      </c>
      <c r="U12" s="78" t="s">
        <v>86</v>
      </c>
      <c r="V12" s="78" t="s">
        <v>86</v>
      </c>
      <c r="W12" s="79" t="s">
        <v>86</v>
      </c>
      <c r="X12" s="70"/>
      <c r="Y12" s="76">
        <v>2022</v>
      </c>
      <c r="Z12" s="78">
        <v>5.0700000000000002E-2</v>
      </c>
      <c r="AA12" s="78">
        <v>5.0700000000000002E-2</v>
      </c>
      <c r="AB12" s="78">
        <v>5.0700000000000002E-2</v>
      </c>
      <c r="AC12" s="78">
        <v>5.0700000000000002E-2</v>
      </c>
      <c r="AD12" s="80">
        <v>5.0700000000000002E-2</v>
      </c>
    </row>
    <row r="13" spans="1:33" x14ac:dyDescent="0.2">
      <c r="D13" s="73">
        <v>2023</v>
      </c>
      <c r="E13" s="78" t="s">
        <v>86</v>
      </c>
      <c r="F13" s="78" t="s">
        <v>86</v>
      </c>
      <c r="G13" s="78" t="s">
        <v>86</v>
      </c>
      <c r="H13" s="78" t="s">
        <v>86</v>
      </c>
      <c r="I13" s="79" t="s">
        <v>86</v>
      </c>
      <c r="J13" s="70"/>
      <c r="K13" s="76">
        <v>2023</v>
      </c>
      <c r="L13" s="78">
        <v>5.0700000000000002E-2</v>
      </c>
      <c r="M13" s="78">
        <v>5.0700000000000002E-2</v>
      </c>
      <c r="N13" s="78">
        <v>5.0700000000000002E-2</v>
      </c>
      <c r="O13" s="78">
        <v>5.0700000000000002E-2</v>
      </c>
      <c r="P13" s="80">
        <v>5.0700000000000002E-2</v>
      </c>
      <c r="R13" s="73">
        <v>2023</v>
      </c>
      <c r="S13" s="78" t="s">
        <v>86</v>
      </c>
      <c r="T13" s="78" t="s">
        <v>86</v>
      </c>
      <c r="U13" s="78" t="s">
        <v>86</v>
      </c>
      <c r="V13" s="78" t="s">
        <v>86</v>
      </c>
      <c r="W13" s="79" t="s">
        <v>86</v>
      </c>
      <c r="X13" s="70"/>
      <c r="Y13" s="76">
        <v>2023</v>
      </c>
      <c r="Z13" s="78">
        <v>5.0700000000000002E-2</v>
      </c>
      <c r="AA13" s="78">
        <v>5.0700000000000002E-2</v>
      </c>
      <c r="AB13" s="78">
        <v>5.0700000000000002E-2</v>
      </c>
      <c r="AC13" s="78">
        <v>5.0700000000000002E-2</v>
      </c>
      <c r="AD13" s="80">
        <v>5.0700000000000002E-2</v>
      </c>
    </row>
    <row r="14" spans="1:33" x14ac:dyDescent="0.2">
      <c r="D14" s="73">
        <v>2024</v>
      </c>
      <c r="E14" s="81" t="s">
        <v>87</v>
      </c>
      <c r="F14" s="81" t="s">
        <v>88</v>
      </c>
      <c r="G14" s="82" t="s">
        <v>89</v>
      </c>
      <c r="H14" s="83" t="s">
        <v>89</v>
      </c>
      <c r="I14" s="83" t="s">
        <v>89</v>
      </c>
      <c r="J14" s="70"/>
      <c r="K14" s="76">
        <v>2024</v>
      </c>
      <c r="L14" s="81">
        <v>7.0999999999999994E-2</v>
      </c>
      <c r="M14" s="81">
        <v>6.9500000000000006E-2</v>
      </c>
      <c r="N14" s="84">
        <v>6.93E-2</v>
      </c>
      <c r="O14" s="85">
        <v>6.93E-2</v>
      </c>
      <c r="P14" s="86">
        <v>6.93E-2</v>
      </c>
      <c r="R14" s="73">
        <v>2024</v>
      </c>
      <c r="S14" s="81" t="s">
        <v>87</v>
      </c>
      <c r="T14" s="87" t="s">
        <v>88</v>
      </c>
      <c r="U14" s="87" t="s">
        <v>90</v>
      </c>
      <c r="V14" s="88" t="s">
        <v>92</v>
      </c>
      <c r="W14" s="88" t="s">
        <v>101</v>
      </c>
      <c r="X14" s="70"/>
      <c r="Y14" s="76">
        <v>2024</v>
      </c>
      <c r="Z14" s="81">
        <v>7.0999999999999994E-2</v>
      </c>
      <c r="AA14" s="81">
        <v>6.9500000000000006E-2</v>
      </c>
      <c r="AB14" s="89">
        <v>7.0000000000000007E-2</v>
      </c>
      <c r="AC14" s="89">
        <v>7.2599999999999998E-2</v>
      </c>
      <c r="AD14" s="90"/>
    </row>
    <row r="15" spans="1:33" x14ac:dyDescent="0.2">
      <c r="D15" s="73">
        <v>2025</v>
      </c>
      <c r="E15" s="91"/>
      <c r="F15" s="87" t="s">
        <v>88</v>
      </c>
      <c r="G15" s="87" t="s">
        <v>90</v>
      </c>
      <c r="H15" s="83" t="s">
        <v>91</v>
      </c>
      <c r="I15" s="83" t="s">
        <v>91</v>
      </c>
      <c r="J15" s="70"/>
      <c r="K15" s="76">
        <v>2025</v>
      </c>
      <c r="L15" s="91"/>
      <c r="M15" s="81">
        <v>6.9500000000000006E-2</v>
      </c>
      <c r="N15" s="89">
        <v>7.0000000000000007E-2</v>
      </c>
      <c r="O15" s="85">
        <v>7.0099999999999996E-2</v>
      </c>
      <c r="P15" s="86">
        <v>7.0099999999999996E-2</v>
      </c>
      <c r="R15" s="73">
        <v>2025</v>
      </c>
      <c r="S15" s="91"/>
      <c r="T15" s="87" t="s">
        <v>88</v>
      </c>
      <c r="U15" s="87" t="s">
        <v>90</v>
      </c>
      <c r="V15" s="88" t="s">
        <v>92</v>
      </c>
      <c r="W15" s="88" t="s">
        <v>101</v>
      </c>
      <c r="X15" s="70"/>
      <c r="Y15" s="76">
        <v>2025</v>
      </c>
      <c r="Z15" s="91"/>
      <c r="AA15" s="81">
        <v>6.9500000000000006E-2</v>
      </c>
      <c r="AB15" s="89">
        <v>7.0000000000000007E-2</v>
      </c>
      <c r="AC15" s="89">
        <v>7.2599999999999998E-2</v>
      </c>
      <c r="AD15" s="90"/>
    </row>
    <row r="16" spans="1:33" x14ac:dyDescent="0.2">
      <c r="D16" s="73">
        <v>2026</v>
      </c>
      <c r="E16" s="91"/>
      <c r="F16" s="91"/>
      <c r="G16" s="87" t="s">
        <v>90</v>
      </c>
      <c r="H16" s="88" t="s">
        <v>92</v>
      </c>
      <c r="I16" s="83" t="s">
        <v>100</v>
      </c>
      <c r="J16" s="70"/>
      <c r="K16" s="76">
        <v>2026</v>
      </c>
      <c r="L16" s="91"/>
      <c r="M16" s="91"/>
      <c r="N16" s="89">
        <v>7.0000000000000007E-2</v>
      </c>
      <c r="O16" s="89">
        <v>7.2599999999999998E-2</v>
      </c>
      <c r="P16" s="86"/>
      <c r="R16" s="73">
        <v>2026</v>
      </c>
      <c r="S16" s="91"/>
      <c r="T16" s="91"/>
      <c r="U16" s="87" t="s">
        <v>90</v>
      </c>
      <c r="V16" s="88" t="s">
        <v>92</v>
      </c>
      <c r="W16" s="88" t="s">
        <v>101</v>
      </c>
      <c r="X16" s="70"/>
      <c r="Y16" s="76">
        <v>2026</v>
      </c>
      <c r="Z16" s="91"/>
      <c r="AA16" s="91"/>
      <c r="AB16" s="89">
        <v>7.0000000000000007E-2</v>
      </c>
      <c r="AC16" s="89">
        <v>7.2599999999999998E-2</v>
      </c>
      <c r="AD16" s="90"/>
    </row>
    <row r="17" spans="4:30" x14ac:dyDescent="0.2">
      <c r="D17" s="92">
        <v>2027</v>
      </c>
      <c r="E17" s="91"/>
      <c r="F17" s="91"/>
      <c r="G17" s="91"/>
      <c r="H17" s="87" t="s">
        <v>92</v>
      </c>
      <c r="I17" s="88" t="s">
        <v>101</v>
      </c>
      <c r="J17" s="70"/>
      <c r="K17" s="76">
        <v>2027</v>
      </c>
      <c r="L17" s="91"/>
      <c r="M17" s="91"/>
      <c r="N17" s="93"/>
      <c r="O17" s="89">
        <v>7.2599999999999998E-2</v>
      </c>
      <c r="P17" s="90"/>
      <c r="R17" s="73">
        <v>2027</v>
      </c>
      <c r="S17" s="91"/>
      <c r="T17" s="91"/>
      <c r="U17" s="91"/>
      <c r="V17" s="87" t="s">
        <v>92</v>
      </c>
      <c r="W17" s="88" t="s">
        <v>101</v>
      </c>
      <c r="X17" s="70"/>
      <c r="Y17" s="76">
        <v>2027</v>
      </c>
      <c r="Z17" s="94"/>
      <c r="AA17" s="94"/>
      <c r="AB17" s="95"/>
      <c r="AC17" s="89">
        <v>7.2599999999999998E-2</v>
      </c>
      <c r="AD17" s="90"/>
    </row>
    <row r="18" spans="4:30" x14ac:dyDescent="0.2">
      <c r="D18" s="92">
        <v>2028</v>
      </c>
      <c r="E18" s="94"/>
      <c r="F18" s="94"/>
      <c r="G18" s="94"/>
      <c r="H18" s="94"/>
      <c r="I18" s="96" t="s">
        <v>101</v>
      </c>
      <c r="J18" s="70"/>
      <c r="K18" s="97">
        <v>2028</v>
      </c>
      <c r="L18" s="94"/>
      <c r="M18" s="94"/>
      <c r="N18" s="95"/>
      <c r="O18" s="95"/>
      <c r="P18" s="98"/>
      <c r="R18" s="92">
        <v>2028</v>
      </c>
      <c r="S18" s="94"/>
      <c r="T18" s="94"/>
      <c r="U18" s="94"/>
      <c r="V18" s="94"/>
      <c r="W18" s="96" t="s">
        <v>101</v>
      </c>
      <c r="X18" s="70"/>
      <c r="Y18" s="97">
        <v>2028</v>
      </c>
      <c r="Z18" s="94"/>
      <c r="AA18" s="94"/>
      <c r="AB18" s="95"/>
      <c r="AC18" s="95"/>
      <c r="AD18" s="98"/>
    </row>
    <row r="19" spans="4:30" x14ac:dyDescent="0.2">
      <c r="D19" s="99"/>
      <c r="E19" s="70"/>
      <c r="F19" s="70"/>
      <c r="G19" s="70"/>
      <c r="H19" s="70"/>
      <c r="I19" s="70"/>
      <c r="J19" s="70"/>
      <c r="K19" s="70"/>
      <c r="L19" s="70"/>
      <c r="M19" s="70"/>
      <c r="N19" s="70"/>
      <c r="O19" s="70"/>
      <c r="P19" s="100"/>
      <c r="R19" s="99"/>
      <c r="S19" s="70"/>
      <c r="T19" s="70"/>
      <c r="U19" s="70"/>
      <c r="V19" s="70"/>
      <c r="W19" s="70"/>
      <c r="X19" s="70"/>
      <c r="Y19" s="70"/>
      <c r="Z19" s="70"/>
      <c r="AA19" s="70"/>
      <c r="AB19" s="70"/>
      <c r="AC19" s="70"/>
      <c r="AD19" s="100"/>
    </row>
    <row r="20" spans="4:30" x14ac:dyDescent="0.2">
      <c r="D20" s="99"/>
      <c r="E20" s="70"/>
      <c r="F20" s="70"/>
      <c r="G20" s="70"/>
      <c r="H20" s="70"/>
      <c r="I20" s="70"/>
      <c r="J20" s="70"/>
      <c r="K20" s="70"/>
      <c r="L20" s="70"/>
      <c r="M20" s="70"/>
      <c r="N20" s="70"/>
      <c r="O20" s="70"/>
      <c r="P20" s="100"/>
      <c r="R20" s="99"/>
      <c r="S20" s="70"/>
      <c r="T20" s="70"/>
      <c r="U20" s="70"/>
      <c r="V20" s="70"/>
      <c r="W20" s="70"/>
      <c r="X20" s="70"/>
      <c r="Y20" s="70"/>
      <c r="Z20" s="70"/>
      <c r="AA20" s="70"/>
      <c r="AB20" s="70"/>
      <c r="AC20" s="70"/>
      <c r="AD20" s="100"/>
    </row>
    <row r="21" spans="4:30" ht="15.75" thickBot="1" x14ac:dyDescent="0.3">
      <c r="D21" s="205" t="s">
        <v>94</v>
      </c>
      <c r="E21" s="206"/>
      <c r="F21" s="206" t="s">
        <v>93</v>
      </c>
      <c r="G21" s="206"/>
      <c r="H21" s="206"/>
      <c r="I21" s="206"/>
      <c r="J21" s="206"/>
      <c r="K21" s="206" t="s">
        <v>94</v>
      </c>
      <c r="L21" s="206"/>
      <c r="M21" s="206" t="s">
        <v>93</v>
      </c>
      <c r="N21" s="206"/>
      <c r="O21" s="206"/>
      <c r="P21" s="207"/>
      <c r="R21" s="205" t="s">
        <v>94</v>
      </c>
      <c r="S21" s="206"/>
      <c r="T21" s="206" t="s">
        <v>93</v>
      </c>
      <c r="U21" s="206"/>
      <c r="V21" s="206"/>
      <c r="W21" s="206"/>
      <c r="X21" s="206"/>
      <c r="Y21" s="206" t="s">
        <v>94</v>
      </c>
      <c r="Z21" s="206"/>
      <c r="AA21" s="206" t="s">
        <v>93</v>
      </c>
      <c r="AB21" s="206"/>
      <c r="AC21" s="206"/>
      <c r="AD21" s="207"/>
    </row>
    <row r="22" spans="4:30" ht="15" thickTop="1" x14ac:dyDescent="0.2">
      <c r="D22" s="67" t="s">
        <v>83</v>
      </c>
      <c r="E22" s="68">
        <v>45107</v>
      </c>
      <c r="F22" s="68">
        <v>45473</v>
      </c>
      <c r="G22" s="68">
        <v>45838</v>
      </c>
      <c r="H22" s="68">
        <v>46203</v>
      </c>
      <c r="I22" s="69">
        <v>46568</v>
      </c>
      <c r="J22" s="70"/>
      <c r="K22" s="71" t="s">
        <v>83</v>
      </c>
      <c r="L22" s="68">
        <v>45107</v>
      </c>
      <c r="M22" s="68">
        <v>45473</v>
      </c>
      <c r="N22" s="68">
        <v>45838</v>
      </c>
      <c r="O22" s="68">
        <v>46203</v>
      </c>
      <c r="P22" s="72">
        <v>46568</v>
      </c>
      <c r="R22" s="67" t="s">
        <v>83</v>
      </c>
      <c r="S22" s="68">
        <v>45107</v>
      </c>
      <c r="T22" s="68">
        <v>45473</v>
      </c>
      <c r="U22" s="68">
        <v>45838</v>
      </c>
      <c r="V22" s="68">
        <v>46203</v>
      </c>
      <c r="W22" s="69">
        <v>46568</v>
      </c>
      <c r="X22" s="70"/>
      <c r="Y22" s="71" t="s">
        <v>83</v>
      </c>
      <c r="Z22" s="68">
        <v>45107</v>
      </c>
      <c r="AA22" s="68">
        <v>45473</v>
      </c>
      <c r="AB22" s="68">
        <v>45838</v>
      </c>
      <c r="AC22" s="68">
        <v>46203</v>
      </c>
      <c r="AD22" s="72">
        <v>46568</v>
      </c>
    </row>
    <row r="23" spans="4:30" x14ac:dyDescent="0.2">
      <c r="D23" s="73" t="s">
        <v>84</v>
      </c>
      <c r="E23" s="74">
        <v>2024</v>
      </c>
      <c r="F23" s="74">
        <v>2025</v>
      </c>
      <c r="G23" s="74">
        <v>2026</v>
      </c>
      <c r="H23" s="74">
        <v>2027</v>
      </c>
      <c r="I23" s="75">
        <v>2028</v>
      </c>
      <c r="J23" s="70"/>
      <c r="K23" s="76" t="s">
        <v>84</v>
      </c>
      <c r="L23" s="74">
        <v>2024</v>
      </c>
      <c r="M23" s="74">
        <v>2025</v>
      </c>
      <c r="N23" s="74">
        <v>2026</v>
      </c>
      <c r="O23" s="74">
        <v>2027</v>
      </c>
      <c r="P23" s="77">
        <v>2028</v>
      </c>
      <c r="R23" s="73" t="s">
        <v>84</v>
      </c>
      <c r="S23" s="74">
        <v>2024</v>
      </c>
      <c r="T23" s="74">
        <v>2025</v>
      </c>
      <c r="U23" s="74">
        <v>2026</v>
      </c>
      <c r="V23" s="74">
        <v>2027</v>
      </c>
      <c r="W23" s="75">
        <v>2028</v>
      </c>
      <c r="X23" s="70"/>
      <c r="Y23" s="76" t="s">
        <v>84</v>
      </c>
      <c r="Z23" s="74">
        <v>2024</v>
      </c>
      <c r="AA23" s="74">
        <v>2025</v>
      </c>
      <c r="AB23" s="74">
        <v>2026</v>
      </c>
      <c r="AC23" s="74">
        <v>2027</v>
      </c>
      <c r="AD23" s="77">
        <v>2028</v>
      </c>
    </row>
    <row r="24" spans="4:30" x14ac:dyDescent="0.2">
      <c r="D24" s="73" t="s">
        <v>85</v>
      </c>
      <c r="E24" s="74"/>
      <c r="F24" s="74"/>
      <c r="G24" s="74"/>
      <c r="H24" s="74"/>
      <c r="I24" s="75"/>
      <c r="J24" s="70"/>
      <c r="K24" s="76" t="s">
        <v>85</v>
      </c>
      <c r="L24" s="74"/>
      <c r="M24" s="74"/>
      <c r="N24" s="74"/>
      <c r="O24" s="74"/>
      <c r="P24" s="77"/>
      <c r="R24" s="73" t="s">
        <v>85</v>
      </c>
      <c r="S24" s="74"/>
      <c r="T24" s="74"/>
      <c r="U24" s="74"/>
      <c r="V24" s="74"/>
      <c r="W24" s="75"/>
      <c r="X24" s="70"/>
      <c r="Y24" s="76" t="s">
        <v>85</v>
      </c>
      <c r="Z24" s="74"/>
      <c r="AA24" s="74"/>
      <c r="AB24" s="74"/>
      <c r="AC24" s="74"/>
      <c r="AD24" s="77"/>
    </row>
    <row r="25" spans="4:30" x14ac:dyDescent="0.2">
      <c r="D25" s="73">
        <v>2022</v>
      </c>
      <c r="E25" s="78" t="s">
        <v>95</v>
      </c>
      <c r="F25" s="78" t="s">
        <v>95</v>
      </c>
      <c r="G25" s="78" t="s">
        <v>95</v>
      </c>
      <c r="H25" s="78" t="s">
        <v>95</v>
      </c>
      <c r="I25" s="79" t="s">
        <v>95</v>
      </c>
      <c r="J25" s="70"/>
      <c r="K25" s="76">
        <v>2022</v>
      </c>
      <c r="L25" s="78">
        <v>1.7100000000000001E-2</v>
      </c>
      <c r="M25" s="78">
        <v>1.7100000000000001E-2</v>
      </c>
      <c r="N25" s="78">
        <v>1.7100000000000001E-2</v>
      </c>
      <c r="O25" s="78">
        <v>1.7100000000000001E-2</v>
      </c>
      <c r="P25" s="80">
        <v>1.7100000000000001E-2</v>
      </c>
      <c r="R25" s="73">
        <v>2022</v>
      </c>
      <c r="S25" s="78" t="s">
        <v>95</v>
      </c>
      <c r="T25" s="78" t="s">
        <v>95</v>
      </c>
      <c r="U25" s="78" t="s">
        <v>95</v>
      </c>
      <c r="V25" s="78" t="s">
        <v>95</v>
      </c>
      <c r="W25" s="79" t="s">
        <v>95</v>
      </c>
      <c r="X25" s="70"/>
      <c r="Y25" s="76">
        <v>2022</v>
      </c>
      <c r="Z25" s="101">
        <v>1.7100000000000001E-2</v>
      </c>
      <c r="AA25" s="78">
        <v>1.7100000000000001E-2</v>
      </c>
      <c r="AB25" s="78">
        <v>1.7100000000000001E-2</v>
      </c>
      <c r="AC25" s="78">
        <v>1.7100000000000001E-2</v>
      </c>
      <c r="AD25" s="80">
        <v>1.7100000000000001E-2</v>
      </c>
    </row>
    <row r="26" spans="4:30" x14ac:dyDescent="0.2">
      <c r="D26" s="73">
        <v>2023</v>
      </c>
      <c r="E26" s="78" t="s">
        <v>95</v>
      </c>
      <c r="F26" s="78" t="s">
        <v>95</v>
      </c>
      <c r="G26" s="78" t="s">
        <v>95</v>
      </c>
      <c r="H26" s="78" t="s">
        <v>95</v>
      </c>
      <c r="I26" s="79" t="s">
        <v>95</v>
      </c>
      <c r="J26" s="70"/>
      <c r="K26" s="76">
        <v>2023</v>
      </c>
      <c r="L26" s="78">
        <v>1.7100000000000001E-2</v>
      </c>
      <c r="M26" s="78">
        <v>1.7100000000000001E-2</v>
      </c>
      <c r="N26" s="78">
        <v>1.7100000000000001E-2</v>
      </c>
      <c r="O26" s="78">
        <f>IF(A_Stammdaten!$D$8="ja",3.5%,1.71%)</f>
        <v>1.7100000000000001E-2</v>
      </c>
      <c r="P26" s="80">
        <f>IF(A_Stammdaten!$D$8="ja",3.5%,1.71%)</f>
        <v>1.7100000000000001E-2</v>
      </c>
      <c r="R26" s="73">
        <v>2023</v>
      </c>
      <c r="S26" s="78" t="s">
        <v>95</v>
      </c>
      <c r="T26" s="78" t="s">
        <v>95</v>
      </c>
      <c r="U26" s="78" t="s">
        <v>95</v>
      </c>
      <c r="V26" s="78" t="s">
        <v>95</v>
      </c>
      <c r="W26" s="79" t="s">
        <v>95</v>
      </c>
      <c r="X26" s="70"/>
      <c r="Y26" s="76">
        <v>2023</v>
      </c>
      <c r="Z26" s="78">
        <v>1.7100000000000001E-2</v>
      </c>
      <c r="AA26" s="78">
        <v>1.7100000000000001E-2</v>
      </c>
      <c r="AB26" s="78">
        <v>1.7100000000000001E-2</v>
      </c>
      <c r="AC26" s="78">
        <v>1.7100000000000001E-2</v>
      </c>
      <c r="AD26" s="80">
        <v>1.7100000000000001E-2</v>
      </c>
    </row>
    <row r="27" spans="4:30" x14ac:dyDescent="0.2">
      <c r="D27" s="73">
        <v>2024</v>
      </c>
      <c r="E27" s="81" t="s">
        <v>87</v>
      </c>
      <c r="F27" s="81" t="s">
        <v>88</v>
      </c>
      <c r="G27" s="82" t="s">
        <v>89</v>
      </c>
      <c r="H27" s="83" t="s">
        <v>89</v>
      </c>
      <c r="I27" s="83" t="s">
        <v>89</v>
      </c>
      <c r="J27" s="70"/>
      <c r="K27" s="76">
        <v>2024</v>
      </c>
      <c r="L27" s="81">
        <v>4.1700000000000001E-2</v>
      </c>
      <c r="M27" s="81">
        <v>3.8699999999999998E-2</v>
      </c>
      <c r="N27" s="84">
        <v>3.8699999999999998E-2</v>
      </c>
      <c r="O27" s="84">
        <v>3.8699999999999998E-2</v>
      </c>
      <c r="P27" s="86">
        <v>3.8699999999999998E-2</v>
      </c>
      <c r="R27" s="73">
        <v>2024</v>
      </c>
      <c r="S27" s="81" t="s">
        <v>87</v>
      </c>
      <c r="T27" s="87" t="s">
        <v>88</v>
      </c>
      <c r="U27" s="87" t="s">
        <v>90</v>
      </c>
      <c r="V27" s="87" t="s">
        <v>92</v>
      </c>
      <c r="W27" s="87" t="s">
        <v>101</v>
      </c>
      <c r="X27" s="70"/>
      <c r="Y27" s="76">
        <v>2024</v>
      </c>
      <c r="Z27" s="81">
        <v>4.1700000000000001E-2</v>
      </c>
      <c r="AA27" s="81">
        <v>3.8699999999999998E-2</v>
      </c>
      <c r="AB27" s="89">
        <v>3.78E-2</v>
      </c>
      <c r="AC27" s="89">
        <v>3.6600000000000001E-2</v>
      </c>
      <c r="AD27" s="90"/>
    </row>
    <row r="28" spans="4:30" x14ac:dyDescent="0.2">
      <c r="D28" s="73">
        <v>2025</v>
      </c>
      <c r="E28" s="91"/>
      <c r="F28" s="87" t="s">
        <v>88</v>
      </c>
      <c r="G28" s="87" t="s">
        <v>90</v>
      </c>
      <c r="H28" s="83" t="s">
        <v>91</v>
      </c>
      <c r="I28" s="83" t="s">
        <v>91</v>
      </c>
      <c r="J28" s="70"/>
      <c r="K28" s="76">
        <v>2025</v>
      </c>
      <c r="L28" s="91"/>
      <c r="M28" s="81">
        <v>3.8699999999999998E-2</v>
      </c>
      <c r="N28" s="89">
        <v>3.78E-2</v>
      </c>
      <c r="O28" s="84">
        <v>3.6600000000000001E-2</v>
      </c>
      <c r="P28" s="86">
        <v>3.6600000000000001E-2</v>
      </c>
      <c r="R28" s="73">
        <v>2025</v>
      </c>
      <c r="S28" s="91"/>
      <c r="T28" s="87" t="s">
        <v>88</v>
      </c>
      <c r="U28" s="87" t="s">
        <v>90</v>
      </c>
      <c r="V28" s="87" t="s">
        <v>92</v>
      </c>
      <c r="W28" s="88" t="s">
        <v>101</v>
      </c>
      <c r="X28" s="70"/>
      <c r="Y28" s="76">
        <v>2025</v>
      </c>
      <c r="Z28" s="91"/>
      <c r="AA28" s="81">
        <v>3.8699999999999998E-2</v>
      </c>
      <c r="AB28" s="89">
        <v>3.78E-2</v>
      </c>
      <c r="AC28" s="89">
        <v>3.6600000000000001E-2</v>
      </c>
      <c r="AD28" s="90"/>
    </row>
    <row r="29" spans="4:30" x14ac:dyDescent="0.2">
      <c r="D29" s="73">
        <v>2026</v>
      </c>
      <c r="E29" s="91"/>
      <c r="F29" s="91"/>
      <c r="G29" s="87" t="s">
        <v>90</v>
      </c>
      <c r="H29" s="88" t="s">
        <v>92</v>
      </c>
      <c r="I29" s="83" t="s">
        <v>100</v>
      </c>
      <c r="J29" s="70"/>
      <c r="K29" s="76">
        <v>2026</v>
      </c>
      <c r="L29" s="91"/>
      <c r="M29" s="91"/>
      <c r="N29" s="89">
        <v>3.78E-2</v>
      </c>
      <c r="O29" s="89">
        <v>3.6600000000000001E-2</v>
      </c>
      <c r="P29" s="86"/>
      <c r="R29" s="73">
        <v>2026</v>
      </c>
      <c r="S29" s="91"/>
      <c r="T29" s="91"/>
      <c r="U29" s="87" t="s">
        <v>90</v>
      </c>
      <c r="V29" s="87" t="s">
        <v>92</v>
      </c>
      <c r="W29" s="88" t="s">
        <v>101</v>
      </c>
      <c r="X29" s="70"/>
      <c r="Y29" s="76">
        <v>2026</v>
      </c>
      <c r="Z29" s="91"/>
      <c r="AA29" s="91"/>
      <c r="AB29" s="89">
        <v>3.78E-2</v>
      </c>
      <c r="AC29" s="89">
        <v>3.6600000000000001E-2</v>
      </c>
      <c r="AD29" s="90"/>
    </row>
    <row r="30" spans="4:30" x14ac:dyDescent="0.2">
      <c r="D30" s="73">
        <v>2027</v>
      </c>
      <c r="E30" s="91"/>
      <c r="F30" s="91"/>
      <c r="G30" s="91"/>
      <c r="H30" s="87" t="s">
        <v>92</v>
      </c>
      <c r="I30" s="88" t="s">
        <v>101</v>
      </c>
      <c r="J30" s="70"/>
      <c r="K30" s="76">
        <v>2027</v>
      </c>
      <c r="L30" s="91"/>
      <c r="M30" s="91"/>
      <c r="N30" s="93"/>
      <c r="O30" s="89">
        <v>3.6600000000000001E-2</v>
      </c>
      <c r="P30" s="90"/>
      <c r="R30" s="73">
        <v>2027</v>
      </c>
      <c r="S30" s="91"/>
      <c r="T30" s="91"/>
      <c r="U30" s="91"/>
      <c r="V30" s="87" t="s">
        <v>92</v>
      </c>
      <c r="W30" s="88" t="s">
        <v>101</v>
      </c>
      <c r="X30" s="70"/>
      <c r="Y30" s="76">
        <v>2027</v>
      </c>
      <c r="Z30" s="91"/>
      <c r="AA30" s="91"/>
      <c r="AB30" s="93"/>
      <c r="AC30" s="89">
        <v>3.6600000000000001E-2</v>
      </c>
      <c r="AD30" s="90"/>
    </row>
    <row r="31" spans="4:30" ht="15" thickBot="1" x14ac:dyDescent="0.25">
      <c r="D31" s="102">
        <v>2028</v>
      </c>
      <c r="E31" s="103"/>
      <c r="F31" s="103"/>
      <c r="G31" s="103"/>
      <c r="H31" s="103"/>
      <c r="I31" s="104" t="s">
        <v>101</v>
      </c>
      <c r="J31" s="105"/>
      <c r="K31" s="106">
        <v>2028</v>
      </c>
      <c r="L31" s="103"/>
      <c r="M31" s="103"/>
      <c r="N31" s="107"/>
      <c r="O31" s="107"/>
      <c r="P31" s="108"/>
      <c r="R31" s="102">
        <v>2028</v>
      </c>
      <c r="S31" s="103"/>
      <c r="T31" s="103"/>
      <c r="U31" s="103"/>
      <c r="V31" s="103"/>
      <c r="W31" s="104" t="s">
        <v>101</v>
      </c>
      <c r="X31" s="105"/>
      <c r="Y31" s="106">
        <v>2028</v>
      </c>
      <c r="Z31" s="103"/>
      <c r="AA31" s="103"/>
      <c r="AB31" s="107"/>
      <c r="AC31" s="107"/>
      <c r="AD31" s="108"/>
    </row>
    <row r="32" spans="4:30" x14ac:dyDescent="0.2">
      <c r="D32" s="109"/>
      <c r="E32" s="110"/>
      <c r="F32" s="110"/>
      <c r="G32" s="110"/>
      <c r="H32" s="110"/>
      <c r="I32" s="110"/>
      <c r="J32" s="110"/>
      <c r="K32" s="110"/>
      <c r="L32" s="110"/>
      <c r="M32" s="110"/>
      <c r="N32" s="110"/>
      <c r="O32" s="110"/>
      <c r="P32" s="111"/>
      <c r="R32" s="109"/>
      <c r="S32" s="110"/>
      <c r="T32" s="110"/>
      <c r="U32" s="110"/>
      <c r="V32" s="110"/>
      <c r="W32" s="110"/>
      <c r="X32" s="110"/>
      <c r="Y32" s="110"/>
      <c r="Z32" s="110"/>
      <c r="AA32" s="110"/>
      <c r="AB32" s="110"/>
      <c r="AC32" s="110"/>
      <c r="AD32" s="111"/>
    </row>
    <row r="33" spans="4:30" x14ac:dyDescent="0.2">
      <c r="D33" s="99"/>
      <c r="E33" s="70"/>
      <c r="F33" s="70"/>
      <c r="G33" s="70"/>
      <c r="H33" s="70"/>
      <c r="I33" s="70"/>
      <c r="J33" s="70"/>
      <c r="K33" s="70"/>
      <c r="L33" s="70"/>
      <c r="M33" s="70"/>
      <c r="N33" s="70"/>
      <c r="O33" s="70"/>
      <c r="P33" s="100"/>
      <c r="R33" s="99"/>
      <c r="S33" s="70"/>
      <c r="T33" s="70"/>
      <c r="U33" s="70"/>
      <c r="V33" s="70"/>
      <c r="W33" s="70"/>
      <c r="X33" s="70"/>
      <c r="Y33" s="70"/>
      <c r="Z33" s="70"/>
      <c r="AA33" s="70"/>
      <c r="AB33" s="70"/>
      <c r="AC33" s="70"/>
      <c r="AD33" s="100"/>
    </row>
    <row r="34" spans="4:30" ht="15.75" thickBot="1" x14ac:dyDescent="0.3">
      <c r="D34" s="99"/>
      <c r="E34" s="70"/>
      <c r="F34" s="70"/>
      <c r="G34" s="70"/>
      <c r="H34" s="70"/>
      <c r="I34" s="70"/>
      <c r="J34" s="70"/>
      <c r="K34" s="206" t="s">
        <v>94</v>
      </c>
      <c r="L34" s="206"/>
      <c r="M34" s="206" t="s">
        <v>96</v>
      </c>
      <c r="N34" s="206"/>
      <c r="O34" s="206"/>
      <c r="P34" s="207"/>
      <c r="R34" s="99"/>
      <c r="S34" s="70"/>
      <c r="T34" s="70"/>
      <c r="U34" s="70"/>
      <c r="V34" s="70"/>
      <c r="W34" s="70"/>
      <c r="X34" s="70"/>
      <c r="Y34" s="206" t="s">
        <v>94</v>
      </c>
      <c r="Z34" s="206"/>
      <c r="AA34" s="206" t="s">
        <v>96</v>
      </c>
      <c r="AB34" s="206"/>
      <c r="AC34" s="206"/>
      <c r="AD34" s="207"/>
    </row>
    <row r="35" spans="4:30" ht="15" thickTop="1" x14ac:dyDescent="0.2">
      <c r="D35" s="99"/>
      <c r="E35" s="70"/>
      <c r="F35" s="70"/>
      <c r="G35" s="70"/>
      <c r="H35" s="70"/>
      <c r="I35" s="70"/>
      <c r="J35" s="70"/>
      <c r="K35" s="71" t="s">
        <v>83</v>
      </c>
      <c r="L35" s="68">
        <v>45107</v>
      </c>
      <c r="M35" s="68">
        <v>45473</v>
      </c>
      <c r="N35" s="68">
        <v>45838</v>
      </c>
      <c r="O35" s="68">
        <v>46203</v>
      </c>
      <c r="P35" s="72">
        <v>46568</v>
      </c>
      <c r="R35" s="99"/>
      <c r="S35" s="70"/>
      <c r="T35" s="70"/>
      <c r="U35" s="70"/>
      <c r="V35" s="70"/>
      <c r="W35" s="70"/>
      <c r="X35" s="70"/>
      <c r="Y35" s="71" t="s">
        <v>83</v>
      </c>
      <c r="Z35" s="68">
        <v>45107</v>
      </c>
      <c r="AA35" s="68">
        <v>45473</v>
      </c>
      <c r="AB35" s="68">
        <v>45838</v>
      </c>
      <c r="AC35" s="68">
        <v>46203</v>
      </c>
      <c r="AD35" s="72">
        <v>46568</v>
      </c>
    </row>
    <row r="36" spans="4:30" x14ac:dyDescent="0.2">
      <c r="D36" s="99"/>
      <c r="E36" s="70"/>
      <c r="F36" s="70"/>
      <c r="G36" s="70"/>
      <c r="H36" s="70"/>
      <c r="I36" s="70"/>
      <c r="J36" s="70"/>
      <c r="K36" s="76" t="s">
        <v>84</v>
      </c>
      <c r="L36" s="74">
        <v>2024</v>
      </c>
      <c r="M36" s="74">
        <v>2025</v>
      </c>
      <c r="N36" s="74">
        <v>2026</v>
      </c>
      <c r="O36" s="74">
        <v>2027</v>
      </c>
      <c r="P36" s="77">
        <v>2028</v>
      </c>
      <c r="R36" s="99"/>
      <c r="S36" s="70"/>
      <c r="T36" s="70"/>
      <c r="U36" s="70"/>
      <c r="V36" s="70"/>
      <c r="W36" s="70"/>
      <c r="X36" s="70"/>
      <c r="Y36" s="76" t="s">
        <v>84</v>
      </c>
      <c r="Z36" s="74">
        <v>2024</v>
      </c>
      <c r="AA36" s="74">
        <v>2025</v>
      </c>
      <c r="AB36" s="74">
        <v>2026</v>
      </c>
      <c r="AC36" s="74">
        <v>2027</v>
      </c>
      <c r="AD36" s="77">
        <v>2028</v>
      </c>
    </row>
    <row r="37" spans="4:30" x14ac:dyDescent="0.2">
      <c r="D37" s="99"/>
      <c r="E37" s="70"/>
      <c r="F37" s="70"/>
      <c r="G37" s="70"/>
      <c r="H37" s="70"/>
      <c r="I37" s="70"/>
      <c r="J37" s="70"/>
      <c r="K37" s="76" t="s">
        <v>85</v>
      </c>
      <c r="L37" s="74"/>
      <c r="M37" s="74"/>
      <c r="N37" s="74"/>
      <c r="O37" s="74"/>
      <c r="P37" s="77"/>
      <c r="R37" s="99"/>
      <c r="S37" s="70"/>
      <c r="T37" s="70"/>
      <c r="U37" s="70"/>
      <c r="V37" s="70"/>
      <c r="W37" s="70"/>
      <c r="X37" s="70"/>
      <c r="Y37" s="76" t="s">
        <v>85</v>
      </c>
      <c r="Z37" s="74"/>
      <c r="AA37" s="74"/>
      <c r="AB37" s="74"/>
      <c r="AC37" s="74"/>
      <c r="AD37" s="77"/>
    </row>
    <row r="38" spans="4:30" x14ac:dyDescent="0.2">
      <c r="D38" s="99"/>
      <c r="E38" s="70"/>
      <c r="F38" s="70"/>
      <c r="G38" s="70"/>
      <c r="H38" s="70"/>
      <c r="I38" s="70"/>
      <c r="J38" s="70"/>
      <c r="K38" s="76">
        <v>2022</v>
      </c>
      <c r="L38" s="112">
        <f t="shared" ref="L38:P40" si="0">ROUND(($E$1*L12)+($E$2*L25),$E$3+2)</f>
        <v>3.0499999999999999E-2</v>
      </c>
      <c r="M38" s="112">
        <f t="shared" si="0"/>
        <v>3.0499999999999999E-2</v>
      </c>
      <c r="N38" s="112">
        <f t="shared" si="0"/>
        <v>3.0499999999999999E-2</v>
      </c>
      <c r="O38" s="112">
        <f t="shared" si="0"/>
        <v>3.0499999999999999E-2</v>
      </c>
      <c r="P38" s="113">
        <f t="shared" si="0"/>
        <v>3.0499999999999999E-2</v>
      </c>
      <c r="R38" s="99"/>
      <c r="S38" s="70"/>
      <c r="T38" s="70"/>
      <c r="U38" s="70"/>
      <c r="V38" s="70"/>
      <c r="W38" s="70"/>
      <c r="X38" s="70"/>
      <c r="Y38" s="76">
        <v>2022</v>
      </c>
      <c r="Z38" s="114">
        <f t="shared" ref="Z38:AD40" si="1">ROUND(($E$1*Z12)+($E$2*Z25),$E$3+2)</f>
        <v>3.0499999999999999E-2</v>
      </c>
      <c r="AA38" s="114">
        <f t="shared" si="1"/>
        <v>3.0499999999999999E-2</v>
      </c>
      <c r="AB38" s="114">
        <f t="shared" si="1"/>
        <v>3.0499999999999999E-2</v>
      </c>
      <c r="AC38" s="114">
        <f t="shared" si="1"/>
        <v>3.0499999999999999E-2</v>
      </c>
      <c r="AD38" s="115">
        <f t="shared" si="1"/>
        <v>3.0499999999999999E-2</v>
      </c>
    </row>
    <row r="39" spans="4:30" x14ac:dyDescent="0.2">
      <c r="D39" s="99"/>
      <c r="E39" s="70"/>
      <c r="F39" s="70"/>
      <c r="G39" s="70"/>
      <c r="H39" s="70"/>
      <c r="I39" s="70"/>
      <c r="J39" s="70"/>
      <c r="K39" s="76">
        <v>2023</v>
      </c>
      <c r="L39" s="112">
        <f t="shared" si="0"/>
        <v>3.0499999999999999E-2</v>
      </c>
      <c r="M39" s="112">
        <f t="shared" si="0"/>
        <v>3.0499999999999999E-2</v>
      </c>
      <c r="N39" s="112">
        <f t="shared" si="0"/>
        <v>3.0499999999999999E-2</v>
      </c>
      <c r="O39" s="112">
        <f t="shared" si="0"/>
        <v>3.0499999999999999E-2</v>
      </c>
      <c r="P39" s="113">
        <f t="shared" si="0"/>
        <v>3.0499999999999999E-2</v>
      </c>
      <c r="R39" s="99"/>
      <c r="S39" s="70"/>
      <c r="T39" s="70"/>
      <c r="U39" s="70"/>
      <c r="V39" s="70"/>
      <c r="W39" s="70"/>
      <c r="X39" s="70"/>
      <c r="Y39" s="76">
        <v>2023</v>
      </c>
      <c r="Z39" s="114">
        <f t="shared" si="1"/>
        <v>3.0499999999999999E-2</v>
      </c>
      <c r="AA39" s="114">
        <f t="shared" si="1"/>
        <v>3.0499999999999999E-2</v>
      </c>
      <c r="AB39" s="114">
        <f t="shared" si="1"/>
        <v>3.0499999999999999E-2</v>
      </c>
      <c r="AC39" s="114">
        <f t="shared" si="1"/>
        <v>3.0499999999999999E-2</v>
      </c>
      <c r="AD39" s="115">
        <f t="shared" si="1"/>
        <v>3.0499999999999999E-2</v>
      </c>
    </row>
    <row r="40" spans="4:30" x14ac:dyDescent="0.2">
      <c r="D40" s="99"/>
      <c r="E40" s="70"/>
      <c r="F40" s="70"/>
      <c r="G40" s="70"/>
      <c r="H40" s="70"/>
      <c r="I40" s="70"/>
      <c r="J40" s="70"/>
      <c r="K40" s="76">
        <v>2024</v>
      </c>
      <c r="L40" s="81">
        <f t="shared" si="0"/>
        <v>5.3400000000000003E-2</v>
      </c>
      <c r="M40" s="81">
        <f t="shared" si="0"/>
        <v>5.0999999999999997E-2</v>
      </c>
      <c r="N40" s="84">
        <f t="shared" si="0"/>
        <v>5.0900000000000001E-2</v>
      </c>
      <c r="O40" s="84">
        <f t="shared" si="0"/>
        <v>5.0900000000000001E-2</v>
      </c>
      <c r="P40" s="86">
        <f t="shared" si="0"/>
        <v>5.0900000000000001E-2</v>
      </c>
      <c r="R40" s="99"/>
      <c r="S40" s="70"/>
      <c r="T40" s="70"/>
      <c r="U40" s="70"/>
      <c r="V40" s="70"/>
      <c r="W40" s="70"/>
      <c r="X40" s="70"/>
      <c r="Y40" s="76">
        <v>2024</v>
      </c>
      <c r="Z40" s="116">
        <f t="shared" si="1"/>
        <v>5.3400000000000003E-2</v>
      </c>
      <c r="AA40" s="116">
        <f t="shared" si="1"/>
        <v>5.0999999999999997E-2</v>
      </c>
      <c r="AB40" s="116">
        <f t="shared" si="1"/>
        <v>5.0700000000000002E-2</v>
      </c>
      <c r="AC40" s="116">
        <f t="shared" si="1"/>
        <v>5.0999999999999997E-2</v>
      </c>
      <c r="AD40" s="117">
        <f t="shared" si="1"/>
        <v>0</v>
      </c>
    </row>
    <row r="41" spans="4:30" x14ac:dyDescent="0.2">
      <c r="D41" s="99"/>
      <c r="E41" s="70"/>
      <c r="F41" s="70"/>
      <c r="G41" s="70"/>
      <c r="H41" s="70"/>
      <c r="I41" s="70"/>
      <c r="J41" s="70"/>
      <c r="K41" s="76">
        <v>2025</v>
      </c>
      <c r="L41" s="118"/>
      <c r="M41" s="81">
        <f>ROUND(($E$1*M15)+($E$2*M28),$E$3+2)</f>
        <v>5.0999999999999997E-2</v>
      </c>
      <c r="N41" s="89">
        <f>ROUND(($E$1*N15)+($E$2*N28),$E$3+2)</f>
        <v>5.0700000000000002E-2</v>
      </c>
      <c r="O41" s="84">
        <f>ROUND(($E$1*O15)+($E$2*O28),$E$3+2)</f>
        <v>0.05</v>
      </c>
      <c r="P41" s="86">
        <f>ROUND(($E$1*P15)+($E$2*P28),$E$3+2)</f>
        <v>0.05</v>
      </c>
      <c r="R41" s="99"/>
      <c r="S41" s="70"/>
      <c r="T41" s="70"/>
      <c r="U41" s="70"/>
      <c r="V41" s="70"/>
      <c r="W41" s="70"/>
      <c r="X41" s="70"/>
      <c r="Y41" s="76">
        <v>2025</v>
      </c>
      <c r="Z41" s="119"/>
      <c r="AA41" s="116">
        <f>ROUND(($E$1*AA15)+($E$2*AA28),$E$3+2)</f>
        <v>5.0999999999999997E-2</v>
      </c>
      <c r="AB41" s="116">
        <f>ROUND(($E$1*AB15)+($E$2*AB28),$E$3+2)</f>
        <v>5.0700000000000002E-2</v>
      </c>
      <c r="AC41" s="116">
        <f>ROUND(($E$1*AC15)+($E$2*AC28),$E$3+2)</f>
        <v>5.0999999999999997E-2</v>
      </c>
      <c r="AD41" s="117">
        <f>ROUND(($E$1*AD15)+($E$2*AD28),$E$3+2)</f>
        <v>0</v>
      </c>
    </row>
    <row r="42" spans="4:30" x14ac:dyDescent="0.2">
      <c r="D42" s="99"/>
      <c r="E42" s="70"/>
      <c r="F42" s="70"/>
      <c r="G42" s="70"/>
      <c r="H42" s="70"/>
      <c r="I42" s="70"/>
      <c r="J42" s="70"/>
      <c r="K42" s="76">
        <v>2026</v>
      </c>
      <c r="L42" s="91"/>
      <c r="M42" s="91"/>
      <c r="N42" s="89">
        <f>ROUND(($E$1*N16)+($E$2*N29),$E$3+2)</f>
        <v>5.0700000000000002E-2</v>
      </c>
      <c r="O42" s="89">
        <f>ROUND(($E$1*O16)+($E$2*O29),$E$3+2)</f>
        <v>5.0999999999999997E-2</v>
      </c>
      <c r="P42" s="86">
        <f>ROUND(($E$1*P16)+($E$2*P29),$E$3+2)</f>
        <v>0</v>
      </c>
      <c r="R42" s="99"/>
      <c r="S42" s="70"/>
      <c r="T42" s="70"/>
      <c r="U42" s="70"/>
      <c r="V42" s="70"/>
      <c r="W42" s="70"/>
      <c r="X42" s="70"/>
      <c r="Y42" s="76">
        <v>2026</v>
      </c>
      <c r="Z42" s="119"/>
      <c r="AA42" s="119"/>
      <c r="AB42" s="116">
        <f>ROUND(($E$1*AB16)+($E$2*AB29),$E$3+2)</f>
        <v>5.0700000000000002E-2</v>
      </c>
      <c r="AC42" s="116">
        <f>ROUND(($E$1*AC16)+($E$2*AC29),$E$3+2)</f>
        <v>5.0999999999999997E-2</v>
      </c>
      <c r="AD42" s="117">
        <f>ROUND(($E$1*AD16)+($E$2*AD29),$E$3+2)</f>
        <v>0</v>
      </c>
    </row>
    <row r="43" spans="4:30" x14ac:dyDescent="0.2">
      <c r="D43" s="99"/>
      <c r="E43" s="70"/>
      <c r="F43" s="70"/>
      <c r="G43" s="70"/>
      <c r="H43" s="70"/>
      <c r="I43" s="70"/>
      <c r="J43" s="70"/>
      <c r="K43" s="76">
        <v>2027</v>
      </c>
      <c r="L43" s="91"/>
      <c r="M43" s="91"/>
      <c r="N43" s="91"/>
      <c r="O43" s="89">
        <f>ROUND(($E$1*O17)+($E$2*O30),$E$3+2)</f>
        <v>5.0999999999999997E-2</v>
      </c>
      <c r="P43" s="90">
        <f>ROUND(($E$1*P17)+($E$2*P30),$E$3+2)</f>
        <v>0</v>
      </c>
      <c r="R43" s="99"/>
      <c r="S43" s="70"/>
      <c r="T43" s="70"/>
      <c r="U43" s="70"/>
      <c r="V43" s="70"/>
      <c r="W43" s="70"/>
      <c r="X43" s="70"/>
      <c r="Y43" s="76">
        <v>2027</v>
      </c>
      <c r="Z43" s="119"/>
      <c r="AA43" s="119"/>
      <c r="AB43" s="119"/>
      <c r="AC43" s="116">
        <f>ROUND(($E$1*AC17)+($E$2*AC30),$E$3+2)</f>
        <v>5.0999999999999997E-2</v>
      </c>
      <c r="AD43" s="117">
        <f>ROUND(($E$1*AD17)+($E$2*AD30),$E$3+2)</f>
        <v>0</v>
      </c>
    </row>
    <row r="44" spans="4:30" ht="15" thickBot="1" x14ac:dyDescent="0.25">
      <c r="D44" s="120"/>
      <c r="E44" s="105"/>
      <c r="F44" s="105"/>
      <c r="G44" s="105"/>
      <c r="H44" s="105"/>
      <c r="I44" s="105"/>
      <c r="J44" s="105"/>
      <c r="K44" s="106">
        <v>2028</v>
      </c>
      <c r="L44" s="103"/>
      <c r="M44" s="103"/>
      <c r="N44" s="103"/>
      <c r="O44" s="103"/>
      <c r="P44" s="108">
        <f>ROUND(($E$1*P18)+($E$2*P31),$E$3+2)</f>
        <v>0</v>
      </c>
      <c r="R44" s="120"/>
      <c r="S44" s="105"/>
      <c r="T44" s="105"/>
      <c r="U44" s="105"/>
      <c r="V44" s="105"/>
      <c r="W44" s="105"/>
      <c r="X44" s="105"/>
      <c r="Y44" s="106">
        <v>2028</v>
      </c>
      <c r="Z44" s="121"/>
      <c r="AA44" s="121"/>
      <c r="AB44" s="121"/>
      <c r="AC44" s="121"/>
      <c r="AD44" s="122">
        <f>ROUND(($E$1*AD18)+($E$2*AD31),$E$3+2)</f>
        <v>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7</vt:i4>
      </vt:variant>
    </vt:vector>
  </HeadingPairs>
  <TitlesOfParts>
    <vt:vector size="14" baseType="lpstr">
      <vt:lpstr>Ausfüllhilfe</vt:lpstr>
      <vt:lpstr>Changelog</vt:lpstr>
      <vt:lpstr>A_Stammdaten</vt:lpstr>
      <vt:lpstr>B_KKAuf</vt:lpstr>
      <vt:lpstr>C_AiB</vt:lpstr>
      <vt:lpstr>E_Erläuterung</vt:lpstr>
      <vt:lpstr>Listen</vt:lpstr>
      <vt:lpstr>Antragsjahre</vt:lpstr>
      <vt:lpstr>A_Stammdaten!Druckbereich</vt:lpstr>
      <vt:lpstr>Ausfüllhilfe!Druckbereich</vt:lpstr>
      <vt:lpstr>B_KKAuf!Druckbereich</vt:lpstr>
      <vt:lpstr>B_KKAuf!Drucktitel</vt:lpstr>
      <vt:lpstr>C_AiB!Drucktitel</vt:lpstr>
      <vt:lpstr>Kategorie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BK8l</dc:creator>
  <cp:lastModifiedBy>612c</cp:lastModifiedBy>
  <cp:lastPrinted>2024-05-07T07:32:40Z</cp:lastPrinted>
  <dcterms:created xsi:type="dcterms:W3CDTF">2017-05-29T09:08:28Z</dcterms:created>
  <dcterms:modified xsi:type="dcterms:W3CDTF">2026-06-11T10:11:12Z</dcterms:modified>
</cp:coreProperties>
</file>